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svr\services\GEE DFCG_DPFC_PILOTAGE_COMMERCIAL SVR\PILOTAGE 2019\Barometre BDD\GP\"/>
    </mc:Choice>
  </mc:AlternateContent>
  <bookViews>
    <workbookView showSheetTabs="0" xWindow="0" yWindow="0" windowWidth="28800" windowHeight="12000" tabRatio="562"/>
  </bookViews>
  <sheets>
    <sheet name="Accueil" sheetId="22" r:id="rId1"/>
    <sheet name="PV GP" sheetId="15" r:id="rId2"/>
    <sheet name="RECAP PDV" sheetId="1" r:id="rId3"/>
    <sheet name="RECAP AG" sheetId="2" r:id="rId4"/>
    <sheet name="RECAP TER" sheetId="3" r:id="rId5"/>
    <sheet name="RECAP DC" sheetId="4" r:id="rId6"/>
    <sheet name="OBJECTIFS" sheetId="13" r:id="rId7"/>
    <sheet name="ETP" sheetId="14" r:id="rId8"/>
    <sheet name="COLLECTE" sheetId="5" r:id="rId9"/>
    <sheet name="UC GPS" sheetId="6" r:id="rId10"/>
    <sheet name="PREMIUM" sheetId="16" r:id="rId11"/>
    <sheet name="CARTES" sheetId="10" r:id="rId12"/>
    <sheet name="PV SUCCESSION" sheetId="18" r:id="rId13"/>
    <sheet name="ACT COM" sheetId="19" r:id="rId14"/>
    <sheet name="TDB GEE SUCCESSION" sheetId="20" r:id="rId15"/>
    <sheet name="NPS" sheetId="21" r:id="rId16"/>
  </sheets>
  <definedNames>
    <definedName name="_xlnm._FilterDatabase" localSheetId="11" hidden="1">CARTES!$I$2:$I$77</definedName>
    <definedName name="_xlnm._FilterDatabase" localSheetId="8" hidden="1">COLLECTE!$E$4:$E$686</definedName>
    <definedName name="_xlnm._FilterDatabase" localSheetId="9" hidden="1">'UC GPS'!$I$2:$I$79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56" i="20" l="1"/>
  <c r="L56" i="20"/>
  <c r="K56" i="20"/>
  <c r="J56" i="20"/>
  <c r="I56" i="20"/>
  <c r="H56" i="20"/>
  <c r="G56" i="20"/>
  <c r="F56" i="20"/>
  <c r="E56" i="20"/>
  <c r="D56" i="20"/>
  <c r="C56" i="20"/>
  <c r="P56" i="20" s="1"/>
  <c r="P55" i="20"/>
  <c r="M54" i="20"/>
  <c r="L54" i="20"/>
  <c r="K54" i="20"/>
  <c r="J54" i="20"/>
  <c r="I54" i="20"/>
  <c r="H54" i="20"/>
  <c r="G54" i="20"/>
  <c r="F54" i="20"/>
  <c r="E54" i="20"/>
  <c r="D54" i="20"/>
  <c r="P54" i="20" s="1"/>
  <c r="C54" i="20"/>
  <c r="P53" i="20"/>
  <c r="I48" i="20"/>
  <c r="P48" i="20" s="1"/>
  <c r="M47" i="20"/>
  <c r="H47" i="20"/>
  <c r="D47" i="20"/>
  <c r="P47" i="20" s="1"/>
  <c r="H46" i="20"/>
  <c r="G46" i="20"/>
  <c r="F46" i="20"/>
  <c r="D46" i="20"/>
  <c r="P46" i="20" s="1"/>
  <c r="P44" i="20"/>
  <c r="P43" i="20"/>
  <c r="P41" i="20"/>
  <c r="P40" i="20"/>
  <c r="M38" i="20"/>
  <c r="L38" i="20"/>
  <c r="K38" i="20"/>
  <c r="J38" i="20"/>
  <c r="I38" i="20"/>
  <c r="H38" i="20"/>
  <c r="G38" i="20"/>
  <c r="F38" i="20"/>
  <c r="E38" i="20"/>
  <c r="D38" i="20"/>
  <c r="C38" i="20"/>
  <c r="P38" i="20" s="1"/>
  <c r="P37" i="20"/>
  <c r="P35" i="20"/>
  <c r="P34" i="20"/>
  <c r="P33" i="20"/>
  <c r="M31" i="20"/>
  <c r="L31" i="20"/>
  <c r="K31" i="20"/>
  <c r="J31" i="20"/>
  <c r="I31" i="20"/>
  <c r="H31" i="20"/>
  <c r="G31" i="20"/>
  <c r="F31" i="20"/>
  <c r="E31" i="20"/>
  <c r="D31" i="20"/>
  <c r="P31" i="20" s="1"/>
  <c r="P30" i="20"/>
  <c r="P29" i="20"/>
  <c r="P28" i="20"/>
  <c r="P26" i="20"/>
  <c r="P25" i="20"/>
  <c r="J24" i="20"/>
  <c r="P24" i="20" s="1"/>
  <c r="M23" i="20"/>
  <c r="K23" i="20"/>
  <c r="J23" i="20"/>
  <c r="I23" i="20"/>
  <c r="H23" i="20"/>
  <c r="G23" i="20"/>
  <c r="F23" i="20"/>
  <c r="E23" i="20"/>
  <c r="D23" i="20"/>
  <c r="C23" i="20"/>
  <c r="P23" i="20" s="1"/>
  <c r="P22" i="20"/>
  <c r="P20" i="20"/>
  <c r="D20" i="20"/>
  <c r="D19" i="20"/>
  <c r="P19" i="20" s="1"/>
  <c r="D18" i="20"/>
  <c r="P18" i="20" s="1"/>
  <c r="P17" i="20"/>
  <c r="P16" i="20"/>
  <c r="P15" i="20"/>
  <c r="P13" i="20"/>
  <c r="P12" i="20"/>
  <c r="M11" i="20"/>
  <c r="L11" i="20"/>
  <c r="K11" i="20"/>
  <c r="J11" i="20"/>
  <c r="I11" i="20"/>
  <c r="H11" i="20"/>
  <c r="G11" i="20"/>
  <c r="F11" i="20"/>
  <c r="E11" i="20"/>
  <c r="D11" i="20"/>
  <c r="C11" i="20"/>
  <c r="P11" i="20" s="1"/>
  <c r="P10" i="20"/>
  <c r="P9" i="20"/>
  <c r="P8" i="20"/>
  <c r="P7" i="20"/>
  <c r="M6" i="20"/>
  <c r="L6" i="20"/>
  <c r="K6" i="20"/>
  <c r="J6" i="20"/>
  <c r="I6" i="20"/>
  <c r="H6" i="20"/>
  <c r="G6" i="20"/>
  <c r="F6" i="20"/>
  <c r="E6" i="20"/>
  <c r="D6" i="20"/>
  <c r="C6" i="20"/>
  <c r="P6" i="20" s="1"/>
  <c r="P5" i="20"/>
  <c r="P4" i="20"/>
  <c r="P3" i="20"/>
  <c r="D3" i="18" l="1"/>
  <c r="D3" i="15"/>
  <c r="J11" i="18" l="1"/>
  <c r="L11" i="18" s="1"/>
  <c r="G11" i="18"/>
  <c r="G10" i="18"/>
  <c r="Y11" i="18"/>
  <c r="AA11" i="18" s="1"/>
  <c r="AE10" i="18"/>
  <c r="AG10" i="18" s="1"/>
  <c r="AE11" i="18"/>
  <c r="AG11" i="18" s="1"/>
  <c r="D10" i="18"/>
  <c r="AC11" i="18" l="1"/>
  <c r="AC10" i="18"/>
  <c r="I11" i="18"/>
  <c r="I10" i="18"/>
  <c r="P11" i="18"/>
  <c r="R11" i="18" s="1"/>
  <c r="P10" i="18"/>
  <c r="R10" i="18" s="1"/>
  <c r="M11" i="18"/>
  <c r="O11" i="18" s="1"/>
  <c r="M10" i="18"/>
  <c r="O10" i="18" s="1"/>
  <c r="V11" i="18" l="1"/>
  <c r="X11" i="18" s="1"/>
  <c r="V10" i="18"/>
  <c r="X10" i="18" s="1"/>
  <c r="S11" i="18"/>
  <c r="U11" i="18" s="1"/>
  <c r="S10" i="18"/>
  <c r="U10" i="18" s="1"/>
  <c r="D11" i="18"/>
  <c r="F11" i="18" s="1"/>
  <c r="F10" i="18"/>
  <c r="F8" i="18" l="1"/>
  <c r="O8" i="18" s="1"/>
  <c r="X8" i="18" s="1"/>
  <c r="R8" i="18" l="1"/>
  <c r="AA8" i="18" s="1"/>
  <c r="I8" i="18"/>
  <c r="U8" i="18" l="1"/>
  <c r="L8" i="18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6" i="1"/>
  <c r="F8" i="15" l="1"/>
  <c r="J13" i="14"/>
  <c r="J14" i="14" s="1"/>
  <c r="J15" i="14" s="1"/>
  <c r="J16" i="14" s="1"/>
  <c r="J17" i="14" s="1"/>
  <c r="J18" i="14" s="1"/>
  <c r="J19" i="14" s="1"/>
  <c r="J20" i="14" s="1"/>
  <c r="J21" i="14" s="1"/>
  <c r="J22" i="14" s="1"/>
  <c r="J12" i="14"/>
  <c r="J11" i="14"/>
  <c r="O8" i="15" l="1"/>
  <c r="L8" i="15"/>
  <c r="I8" i="15"/>
  <c r="U7" i="4" l="1"/>
  <c r="U8" i="4"/>
  <c r="U9" i="4"/>
  <c r="U10" i="4"/>
  <c r="U11" i="4"/>
  <c r="U12" i="4"/>
  <c r="U6" i="4"/>
  <c r="O7" i="4"/>
  <c r="O8" i="4"/>
  <c r="O9" i="4"/>
  <c r="O10" i="4"/>
  <c r="O11" i="4"/>
  <c r="O12" i="4"/>
  <c r="L7" i="4"/>
  <c r="L8" i="4"/>
  <c r="L9" i="4"/>
  <c r="L10" i="4"/>
  <c r="L11" i="4"/>
  <c r="L12" i="4"/>
  <c r="L6" i="4"/>
  <c r="O6" i="4"/>
  <c r="Q7" i="13" l="1"/>
  <c r="Q8" i="13"/>
  <c r="Q9" i="13"/>
  <c r="Q10" i="13"/>
  <c r="Q11" i="13"/>
  <c r="Q12" i="13"/>
  <c r="Q6" i="13"/>
  <c r="P24" i="13"/>
  <c r="P8" i="13" s="1"/>
  <c r="P12" i="13" l="1"/>
  <c r="P7" i="13"/>
  <c r="P10" i="13"/>
  <c r="P6" i="13"/>
  <c r="P11" i="13"/>
  <c r="P9" i="13"/>
  <c r="N156" i="1" l="1"/>
  <c r="N7" i="1" l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6" i="1"/>
  <c r="R14" i="4" l="1"/>
  <c r="R12" i="4"/>
  <c r="R11" i="4"/>
  <c r="R10" i="4"/>
  <c r="R9" i="4"/>
  <c r="R8" i="4"/>
  <c r="R7" i="4"/>
  <c r="R6" i="4"/>
  <c r="Q14" i="13" l="1"/>
  <c r="T14" i="13"/>
  <c r="I7" i="4" l="1"/>
  <c r="I8" i="4"/>
  <c r="I9" i="4"/>
  <c r="I10" i="4"/>
  <c r="I11" i="4"/>
  <c r="I12" i="4"/>
  <c r="I6" i="4"/>
  <c r="J6" i="13"/>
  <c r="X6" i="4"/>
  <c r="J7" i="13"/>
  <c r="X7" i="4"/>
  <c r="J8" i="13"/>
  <c r="X8" i="4"/>
  <c r="J9" i="13"/>
  <c r="X9" i="4"/>
  <c r="J10" i="13"/>
  <c r="X10" i="4"/>
  <c r="J11" i="13"/>
  <c r="X11" i="4"/>
  <c r="J12" i="13"/>
  <c r="X12" i="4"/>
  <c r="T6" i="4" l="1"/>
  <c r="N6" i="4"/>
  <c r="G10" i="15" s="1"/>
  <c r="W6" i="4"/>
  <c r="M10" i="15" s="1"/>
  <c r="T12" i="4"/>
  <c r="N12" i="4"/>
  <c r="G16" i="15" s="1"/>
  <c r="W12" i="4"/>
  <c r="M16" i="15" s="1"/>
  <c r="T11" i="4"/>
  <c r="N11" i="4"/>
  <c r="G15" i="15" s="1"/>
  <c r="W11" i="4"/>
  <c r="M15" i="15" s="1"/>
  <c r="T10" i="4"/>
  <c r="N10" i="4"/>
  <c r="G14" i="15" s="1"/>
  <c r="W10" i="4"/>
  <c r="M14" i="15" s="1"/>
  <c r="T9" i="4"/>
  <c r="N9" i="4"/>
  <c r="G13" i="15" s="1"/>
  <c r="W9" i="4"/>
  <c r="M13" i="15" s="1"/>
  <c r="T8" i="4"/>
  <c r="N8" i="4"/>
  <c r="G12" i="15" s="1"/>
  <c r="W8" i="4"/>
  <c r="M12" i="15" s="1"/>
  <c r="T7" i="4"/>
  <c r="N7" i="4"/>
  <c r="G11" i="15" s="1"/>
  <c r="W7" i="4"/>
  <c r="M11" i="15" s="1"/>
  <c r="C11" i="15"/>
  <c r="C13" i="15"/>
  <c r="C16" i="15"/>
  <c r="C12" i="15"/>
  <c r="C15" i="15"/>
  <c r="C10" i="15"/>
  <c r="I14" i="4"/>
  <c r="C14" i="15"/>
  <c r="N15" i="15"/>
  <c r="N13" i="15"/>
  <c r="N11" i="15"/>
  <c r="N16" i="15"/>
  <c r="N14" i="15"/>
  <c r="N12" i="15"/>
  <c r="N10" i="15"/>
  <c r="H12" i="15"/>
  <c r="K11" i="15"/>
  <c r="H13" i="15"/>
  <c r="E11" i="15"/>
  <c r="H11" i="15"/>
  <c r="K12" i="15"/>
  <c r="E10" i="15"/>
  <c r="K10" i="15"/>
  <c r="E13" i="15"/>
  <c r="H10" i="15"/>
  <c r="K16" i="15"/>
  <c r="E12" i="15"/>
  <c r="H16" i="15"/>
  <c r="K15" i="15"/>
  <c r="E16" i="15"/>
  <c r="E15" i="15"/>
  <c r="H15" i="15"/>
  <c r="K14" i="15"/>
  <c r="E14" i="15"/>
  <c r="H14" i="15"/>
  <c r="K13" i="15"/>
  <c r="P10" i="4" l="1"/>
  <c r="I14" i="15" s="1"/>
  <c r="N14" i="4"/>
  <c r="T14" i="4"/>
  <c r="W14" i="4"/>
  <c r="Y9" i="4"/>
  <c r="O13" i="15" s="1"/>
  <c r="P11" i="4"/>
  <c r="I15" i="15" s="1"/>
  <c r="P6" i="4"/>
  <c r="I10" i="15" s="1"/>
  <c r="Y10" i="4"/>
  <c r="O14" i="15" s="1"/>
  <c r="Y7" i="4"/>
  <c r="O11" i="15" s="1"/>
  <c r="Y12" i="4"/>
  <c r="O16" i="15" s="1"/>
  <c r="P12" i="4"/>
  <c r="I16" i="15" s="1"/>
  <c r="P8" i="4"/>
  <c r="I12" i="15" s="1"/>
  <c r="P9" i="4"/>
  <c r="I13" i="15" s="1"/>
  <c r="Y6" i="4"/>
  <c r="O10" i="15" s="1"/>
  <c r="N17" i="15"/>
  <c r="K17" i="15"/>
  <c r="C17" i="15"/>
  <c r="E17" i="15"/>
  <c r="Y11" i="4"/>
  <c r="O15" i="15" s="1"/>
  <c r="Y8" i="4"/>
  <c r="O12" i="15" s="1"/>
  <c r="P7" i="4"/>
  <c r="I11" i="15" s="1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6" i="3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N82" i="2"/>
  <c r="N83" i="2"/>
  <c r="N84" i="2"/>
  <c r="N85" i="2"/>
  <c r="N86" i="2"/>
  <c r="N87" i="2"/>
  <c r="N88" i="2"/>
  <c r="N89" i="2"/>
  <c r="N90" i="2"/>
  <c r="N91" i="2"/>
  <c r="N92" i="2"/>
  <c r="N93" i="2"/>
  <c r="N94" i="2"/>
  <c r="N95" i="2"/>
  <c r="N96" i="2"/>
  <c r="N97" i="2"/>
  <c r="N98" i="2"/>
  <c r="N99" i="2"/>
  <c r="N100" i="2"/>
  <c r="N101" i="2"/>
  <c r="N102" i="2"/>
  <c r="N103" i="2"/>
  <c r="N104" i="2"/>
  <c r="N105" i="2"/>
  <c r="N106" i="2"/>
  <c r="N107" i="2"/>
  <c r="N108" i="2"/>
  <c r="N109" i="2"/>
  <c r="N110" i="2"/>
  <c r="N111" i="2"/>
  <c r="N112" i="2"/>
  <c r="N113" i="2"/>
  <c r="N114" i="2"/>
  <c r="N115" i="2"/>
  <c r="N116" i="2"/>
  <c r="N117" i="2"/>
  <c r="N118" i="2"/>
  <c r="N119" i="2"/>
  <c r="N120" i="2"/>
  <c r="N121" i="2"/>
  <c r="N122" i="2"/>
  <c r="N123" i="2"/>
  <c r="N124" i="2"/>
  <c r="N125" i="2"/>
  <c r="N126" i="2"/>
  <c r="N127" i="2"/>
  <c r="N128" i="2"/>
  <c r="N129" i="2"/>
  <c r="N130" i="2"/>
  <c r="N131" i="2"/>
  <c r="N132" i="2"/>
  <c r="N133" i="2"/>
  <c r="N134" i="2"/>
  <c r="N135" i="2"/>
  <c r="N136" i="2"/>
  <c r="N137" i="2"/>
  <c r="N138" i="2"/>
  <c r="N139" i="2"/>
  <c r="N140" i="2"/>
  <c r="N141" i="2"/>
  <c r="N142" i="2"/>
  <c r="N143" i="2"/>
  <c r="N144" i="2"/>
  <c r="N145" i="2"/>
  <c r="N146" i="2"/>
  <c r="N147" i="2"/>
  <c r="N148" i="2"/>
  <c r="N149" i="2"/>
  <c r="N150" i="2"/>
  <c r="N151" i="2"/>
  <c r="N152" i="2"/>
  <c r="N153" i="2"/>
  <c r="N154" i="2"/>
  <c r="N155" i="2"/>
  <c r="N156" i="2"/>
  <c r="N157" i="2"/>
  <c r="N158" i="2"/>
  <c r="N159" i="2"/>
  <c r="N160" i="2"/>
  <c r="N161" i="2"/>
  <c r="N162" i="2"/>
  <c r="N163" i="2"/>
  <c r="N164" i="2"/>
  <c r="N165" i="2"/>
  <c r="N166" i="2"/>
  <c r="N167" i="2"/>
  <c r="N168" i="2"/>
  <c r="N169" i="2"/>
  <c r="N170" i="2"/>
  <c r="N171" i="2"/>
  <c r="N172" i="2"/>
  <c r="N173" i="2"/>
  <c r="N174" i="2"/>
  <c r="N175" i="2"/>
  <c r="N176" i="2"/>
  <c r="N177" i="2"/>
  <c r="N178" i="2"/>
  <c r="N179" i="2"/>
  <c r="N180" i="2"/>
  <c r="N181" i="2"/>
  <c r="N182" i="2"/>
  <c r="N183" i="2"/>
  <c r="N184" i="2"/>
  <c r="N185" i="2"/>
  <c r="N186" i="2"/>
  <c r="N187" i="2"/>
  <c r="N188" i="2"/>
  <c r="N189" i="2"/>
  <c r="N190" i="2"/>
  <c r="N191" i="2"/>
  <c r="N192" i="2"/>
  <c r="N193" i="2"/>
  <c r="N194" i="2"/>
  <c r="N195" i="2"/>
  <c r="N196" i="2"/>
  <c r="N197" i="2"/>
  <c r="N198" i="2"/>
  <c r="N199" i="2"/>
  <c r="N200" i="2"/>
  <c r="N201" i="2"/>
  <c r="N202" i="2"/>
  <c r="N203" i="2"/>
  <c r="N204" i="2"/>
  <c r="N205" i="2"/>
  <c r="N206" i="2"/>
  <c r="N207" i="2"/>
  <c r="N208" i="2"/>
  <c r="N209" i="2"/>
  <c r="N210" i="2"/>
  <c r="N211" i="2"/>
  <c r="N212" i="2"/>
  <c r="N213" i="2"/>
  <c r="N214" i="2"/>
  <c r="N215" i="2"/>
  <c r="N216" i="2"/>
  <c r="N217" i="2"/>
  <c r="N218" i="2"/>
  <c r="N219" i="2"/>
  <c r="N220" i="2"/>
  <c r="N221" i="2"/>
  <c r="N222" i="2"/>
  <c r="N223" i="2"/>
  <c r="N224" i="2"/>
  <c r="N225" i="2"/>
  <c r="N226" i="2"/>
  <c r="N227" i="2"/>
  <c r="N228" i="2"/>
  <c r="N229" i="2"/>
  <c r="N230" i="2"/>
  <c r="N231" i="2"/>
  <c r="N232" i="2"/>
  <c r="N233" i="2"/>
  <c r="N234" i="2"/>
  <c r="N235" i="2"/>
  <c r="N236" i="2"/>
  <c r="N237" i="2"/>
  <c r="N238" i="2"/>
  <c r="N239" i="2"/>
  <c r="N240" i="2"/>
  <c r="N241" i="2"/>
  <c r="N242" i="2"/>
  <c r="N243" i="2"/>
  <c r="N244" i="2"/>
  <c r="N245" i="2"/>
  <c r="N246" i="2"/>
  <c r="N247" i="2"/>
  <c r="N248" i="2"/>
  <c r="N249" i="2"/>
  <c r="N250" i="2"/>
  <c r="N251" i="2"/>
  <c r="N252" i="2"/>
  <c r="N253" i="2"/>
  <c r="N254" i="2"/>
  <c r="N255" i="2"/>
  <c r="N256" i="2"/>
  <c r="N257" i="2"/>
  <c r="N258" i="2"/>
  <c r="N259" i="2"/>
  <c r="N260" i="2"/>
  <c r="N261" i="2"/>
  <c r="N262" i="2"/>
  <c r="N263" i="2"/>
  <c r="N264" i="2"/>
  <c r="N265" i="2"/>
  <c r="N266" i="2"/>
  <c r="N267" i="2"/>
  <c r="N268" i="2"/>
  <c r="N269" i="2"/>
  <c r="N270" i="2"/>
  <c r="N271" i="2"/>
  <c r="N272" i="2"/>
  <c r="N273" i="2"/>
  <c r="N274" i="2"/>
  <c r="N275" i="2"/>
  <c r="N276" i="2"/>
  <c r="N277" i="2"/>
  <c r="N278" i="2"/>
  <c r="N279" i="2"/>
  <c r="N280" i="2"/>
  <c r="N281" i="2"/>
  <c r="N282" i="2"/>
  <c r="N283" i="2"/>
  <c r="N284" i="2"/>
  <c r="N285" i="2"/>
  <c r="N286" i="2"/>
  <c r="N287" i="2"/>
  <c r="N288" i="2"/>
  <c r="N289" i="2"/>
  <c r="N290" i="2"/>
  <c r="N291" i="2"/>
  <c r="N292" i="2"/>
  <c r="N293" i="2"/>
  <c r="N294" i="2"/>
  <c r="N295" i="2"/>
  <c r="N296" i="2"/>
  <c r="N297" i="2"/>
  <c r="N298" i="2"/>
  <c r="N299" i="2"/>
  <c r="N300" i="2"/>
  <c r="N301" i="2"/>
  <c r="N302" i="2"/>
  <c r="N303" i="2"/>
  <c r="N304" i="2"/>
  <c r="N305" i="2"/>
  <c r="N306" i="2"/>
  <c r="N307" i="2"/>
  <c r="N308" i="2"/>
  <c r="N309" i="2"/>
  <c r="N310" i="2"/>
  <c r="N311" i="2"/>
  <c r="N312" i="2"/>
  <c r="N6" i="2"/>
  <c r="K7" i="2"/>
  <c r="K8" i="2"/>
  <c r="K9" i="2"/>
  <c r="K10" i="2"/>
  <c r="K11" i="2"/>
  <c r="K12" i="2"/>
  <c r="K13" i="2"/>
  <c r="K14" i="2"/>
  <c r="K15" i="2"/>
  <c r="K16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4" i="2"/>
  <c r="K36" i="2"/>
  <c r="K37" i="2"/>
  <c r="K38" i="2"/>
  <c r="K39" i="2"/>
  <c r="K42" i="2"/>
  <c r="K45" i="2"/>
  <c r="K46" i="2"/>
  <c r="K47" i="2"/>
  <c r="K48" i="2"/>
  <c r="K50" i="2"/>
  <c r="K52" i="2"/>
  <c r="K53" i="2"/>
  <c r="K54" i="2"/>
  <c r="K57" i="2"/>
  <c r="K58" i="2"/>
  <c r="K59" i="2"/>
  <c r="K60" i="2"/>
  <c r="K61" i="2"/>
  <c r="K62" i="2"/>
  <c r="K63" i="2"/>
  <c r="K65" i="2"/>
  <c r="K66" i="2"/>
  <c r="K67" i="2"/>
  <c r="K69" i="2"/>
  <c r="K71" i="2"/>
  <c r="K72" i="2"/>
  <c r="K73" i="2"/>
  <c r="K74" i="2"/>
  <c r="K75" i="2"/>
  <c r="K76" i="2"/>
  <c r="K77" i="2"/>
  <c r="K78" i="2"/>
  <c r="K79" i="2"/>
  <c r="K80" i="2"/>
  <c r="K83" i="2"/>
  <c r="K84" i="2"/>
  <c r="K85" i="2"/>
  <c r="K86" i="2"/>
  <c r="K87" i="2"/>
  <c r="K88" i="2"/>
  <c r="K90" i="2"/>
  <c r="K91" i="2"/>
  <c r="K92" i="2"/>
  <c r="K93" i="2"/>
  <c r="K95" i="2"/>
  <c r="K96" i="2"/>
  <c r="K98" i="2"/>
  <c r="K99" i="2"/>
  <c r="K100" i="2"/>
  <c r="K102" i="2"/>
  <c r="K105" i="2"/>
  <c r="K106" i="2"/>
  <c r="K108" i="2"/>
  <c r="K109" i="2"/>
  <c r="K111" i="2"/>
  <c r="K112" i="2"/>
  <c r="K113" i="2"/>
  <c r="K114" i="2"/>
  <c r="K115" i="2"/>
  <c r="K116" i="2"/>
  <c r="K117" i="2"/>
  <c r="K118" i="2"/>
  <c r="K120" i="2"/>
  <c r="K122" i="2"/>
  <c r="K123" i="2"/>
  <c r="K125" i="2"/>
  <c r="K126" i="2"/>
  <c r="K127" i="2"/>
  <c r="K128" i="2"/>
  <c r="K129" i="2"/>
  <c r="K130" i="2"/>
  <c r="K131" i="2"/>
  <c r="K132" i="2"/>
  <c r="K133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K250" i="2"/>
  <c r="K251" i="2"/>
  <c r="K252" i="2"/>
  <c r="K253" i="2"/>
  <c r="K254" i="2"/>
  <c r="K255" i="2"/>
  <c r="K256" i="2"/>
  <c r="K257" i="2"/>
  <c r="K258" i="2"/>
  <c r="K259" i="2"/>
  <c r="K260" i="2"/>
  <c r="K262" i="2"/>
  <c r="K263" i="2"/>
  <c r="K264" i="2"/>
  <c r="K265" i="2"/>
  <c r="K266" i="2"/>
  <c r="K267" i="2"/>
  <c r="K268" i="2"/>
  <c r="K269" i="2"/>
  <c r="K270" i="2"/>
  <c r="K271" i="2"/>
  <c r="K272" i="2"/>
  <c r="K273" i="2"/>
  <c r="K274" i="2"/>
  <c r="K275" i="2"/>
  <c r="K276" i="2"/>
  <c r="K277" i="2"/>
  <c r="K278" i="2"/>
  <c r="K279" i="2"/>
  <c r="K280" i="2"/>
  <c r="K283" i="2"/>
  <c r="K284" i="2"/>
  <c r="K285" i="2"/>
  <c r="K286" i="2"/>
  <c r="K287" i="2"/>
  <c r="K288" i="2"/>
  <c r="K289" i="2"/>
  <c r="K290" i="2"/>
  <c r="K291" i="2"/>
  <c r="K292" i="2"/>
  <c r="K293" i="2"/>
  <c r="K294" i="2"/>
  <c r="K295" i="2"/>
  <c r="K296" i="2"/>
  <c r="K297" i="2"/>
  <c r="K298" i="2"/>
  <c r="K299" i="2"/>
  <c r="K301" i="2"/>
  <c r="K302" i="2"/>
  <c r="K303" i="2"/>
  <c r="K304" i="2"/>
  <c r="K305" i="2"/>
  <c r="K306" i="2"/>
  <c r="K307" i="2"/>
  <c r="K308" i="2"/>
  <c r="K309" i="2"/>
  <c r="K310" i="2"/>
  <c r="K311" i="2"/>
  <c r="K312" i="2"/>
  <c r="K281" i="2"/>
  <c r="M17" i="15" l="1"/>
  <c r="Y14" i="4"/>
  <c r="O17" i="15" s="1"/>
  <c r="G17" i="15"/>
  <c r="P14" i="4"/>
  <c r="I17" i="15" s="1"/>
  <c r="H17" i="15"/>
  <c r="K103" i="2"/>
  <c r="K97" i="2"/>
  <c r="K70" i="2"/>
  <c r="K56" i="2"/>
  <c r="K119" i="2"/>
  <c r="K94" i="2"/>
  <c r="K81" i="2"/>
  <c r="K6" i="3"/>
  <c r="K14" i="4"/>
  <c r="K6" i="4"/>
  <c r="K12" i="4"/>
  <c r="K89" i="2"/>
  <c r="K8" i="4"/>
  <c r="K10" i="4"/>
  <c r="K7" i="4"/>
  <c r="K11" i="4"/>
  <c r="K9" i="4"/>
  <c r="K107" i="2"/>
  <c r="K55" i="2"/>
  <c r="K101" i="2"/>
  <c r="K21" i="3"/>
  <c r="K18" i="3"/>
  <c r="K15" i="3"/>
  <c r="K23" i="3"/>
  <c r="K110" i="2"/>
  <c r="K104" i="2"/>
  <c r="K9" i="3"/>
  <c r="K64" i="2"/>
  <c r="K41" i="2"/>
  <c r="K35" i="2"/>
  <c r="K22" i="3"/>
  <c r="K17" i="3"/>
  <c r="K121" i="2"/>
  <c r="K82" i="2"/>
  <c r="K44" i="2"/>
  <c r="K40" i="2"/>
  <c r="K10" i="3"/>
  <c r="K14" i="3"/>
  <c r="K49" i="2"/>
  <c r="K43" i="2"/>
  <c r="K8" i="3"/>
  <c r="K7" i="3"/>
  <c r="K261" i="2"/>
  <c r="K205" i="2"/>
  <c r="K13" i="3"/>
  <c r="K300" i="2"/>
  <c r="K220" i="2"/>
  <c r="K148" i="2"/>
  <c r="K124" i="2"/>
  <c r="K68" i="2"/>
  <c r="K20" i="3"/>
  <c r="K12" i="3"/>
  <c r="K51" i="2"/>
  <c r="K19" i="3"/>
  <c r="K11" i="3"/>
  <c r="K282" i="2"/>
  <c r="K6" i="2"/>
  <c r="K185" i="2"/>
  <c r="K33" i="2"/>
  <c r="K17" i="2"/>
  <c r="K16" i="3"/>
  <c r="K167" i="2"/>
  <c r="K134" i="2"/>
  <c r="Y4" i="3"/>
  <c r="V4" i="3"/>
  <c r="S4" i="3"/>
  <c r="AP9" i="3" s="1"/>
  <c r="P4" i="3"/>
  <c r="M4" i="3"/>
  <c r="Y4" i="2"/>
  <c r="V4" i="2"/>
  <c r="S4" i="2"/>
  <c r="P4" i="2"/>
  <c r="M4" i="2"/>
  <c r="V14" i="4" l="1"/>
  <c r="L17" i="15" s="1"/>
  <c r="J15" i="15"/>
  <c r="V11" i="4"/>
  <c r="L15" i="15" s="1"/>
  <c r="J11" i="15"/>
  <c r="V7" i="4"/>
  <c r="L11" i="15" s="1"/>
  <c r="J12" i="15"/>
  <c r="V8" i="4"/>
  <c r="L12" i="15" s="1"/>
  <c r="J10" i="15"/>
  <c r="V6" i="4"/>
  <c r="J13" i="15"/>
  <c r="V9" i="4"/>
  <c r="L13" i="15" s="1"/>
  <c r="J14" i="15"/>
  <c r="V10" i="4"/>
  <c r="L14" i="15" s="1"/>
  <c r="J16" i="15"/>
  <c r="V12" i="4"/>
  <c r="L16" i="15" s="1"/>
  <c r="D11" i="15"/>
  <c r="M7" i="4"/>
  <c r="F11" i="15" s="1"/>
  <c r="D14" i="15"/>
  <c r="M10" i="4"/>
  <c r="F14" i="15" s="1"/>
  <c r="D12" i="15"/>
  <c r="M8" i="4"/>
  <c r="F12" i="15" s="1"/>
  <c r="D16" i="15"/>
  <c r="M12" i="4"/>
  <c r="F16" i="15" s="1"/>
  <c r="D10" i="15"/>
  <c r="M6" i="4"/>
  <c r="F10" i="15" s="1"/>
  <c r="D13" i="15"/>
  <c r="M9" i="4"/>
  <c r="F13" i="15" s="1"/>
  <c r="D17" i="15"/>
  <c r="M14" i="4"/>
  <c r="F17" i="15" s="1"/>
  <c r="D15" i="15"/>
  <c r="M11" i="4"/>
  <c r="F15" i="15" s="1"/>
  <c r="AF171" i="2"/>
  <c r="AZ8" i="3"/>
  <c r="AF95" i="2"/>
  <c r="AP15" i="2"/>
  <c r="AT15" i="2" s="1"/>
  <c r="AZ7" i="2"/>
  <c r="BB7" i="2" s="1"/>
  <c r="AF185" i="2"/>
  <c r="AP222" i="2"/>
  <c r="AK51" i="2"/>
  <c r="AP121" i="2"/>
  <c r="AZ277" i="2"/>
  <c r="AK6" i="3"/>
  <c r="AZ11" i="4"/>
  <c r="AZ53" i="2"/>
  <c r="AK66" i="2"/>
  <c r="AU220" i="2"/>
  <c r="AU15" i="2"/>
  <c r="AF48" i="2"/>
  <c r="AU209" i="2"/>
  <c r="AK239" i="2"/>
  <c r="AP6" i="4"/>
  <c r="AK206" i="2"/>
  <c r="AU277" i="2"/>
  <c r="AP8" i="3"/>
  <c r="AQ8" i="3" s="1"/>
  <c r="AK7" i="2"/>
  <c r="AP35" i="2"/>
  <c r="AP43" i="2"/>
  <c r="AP98" i="2"/>
  <c r="AK183" i="2"/>
  <c r="AZ263" i="2"/>
  <c r="AF16" i="3"/>
  <c r="AU7" i="3"/>
  <c r="AY7" i="3" s="1"/>
  <c r="AK15" i="3"/>
  <c r="AZ6" i="4"/>
  <c r="BC6" i="4" s="1"/>
  <c r="AP30" i="2"/>
  <c r="AK25" i="2"/>
  <c r="AZ62" i="2"/>
  <c r="AU270" i="2"/>
  <c r="AZ29" i="2"/>
  <c r="AU43" i="2"/>
  <c r="AU80" i="2"/>
  <c r="AP115" i="2"/>
  <c r="AF151" i="2"/>
  <c r="AP230" i="2"/>
  <c r="AZ14" i="2"/>
  <c r="BB14" i="2" s="1"/>
  <c r="AZ28" i="2"/>
  <c r="BD28" i="2" s="1"/>
  <c r="AP76" i="2"/>
  <c r="AU110" i="2"/>
  <c r="AU199" i="2"/>
  <c r="AK227" i="2"/>
  <c r="AZ278" i="2"/>
  <c r="AK288" i="2"/>
  <c r="AP304" i="2"/>
  <c r="AZ7" i="3"/>
  <c r="AP12" i="2"/>
  <c r="AS12" i="2" s="1"/>
  <c r="AZ22" i="2"/>
  <c r="BD22" i="2" s="1"/>
  <c r="AZ31" i="2"/>
  <c r="BB31" i="2" s="1"/>
  <c r="AF15" i="2"/>
  <c r="AK16" i="2"/>
  <c r="AK79" i="2"/>
  <c r="AU106" i="2"/>
  <c r="AP150" i="2"/>
  <c r="AU185" i="2"/>
  <c r="AP247" i="2"/>
  <c r="AF7" i="3"/>
  <c r="AF18" i="3"/>
  <c r="AP20" i="3"/>
  <c r="AP38" i="2"/>
  <c r="AP52" i="2"/>
  <c r="AF79" i="2"/>
  <c r="AZ100" i="2"/>
  <c r="AZ106" i="2"/>
  <c r="AF189" i="2"/>
  <c r="AP195" i="2"/>
  <c r="AF269" i="2"/>
  <c r="AP286" i="2"/>
  <c r="AU302" i="2"/>
  <c r="AK7" i="4"/>
  <c r="AK6" i="4"/>
  <c r="AN6" i="4" s="1"/>
  <c r="AP11" i="4"/>
  <c r="AU6" i="3"/>
  <c r="AW6" i="3" s="1"/>
  <c r="AZ9" i="3"/>
  <c r="BA9" i="3" s="1"/>
  <c r="AU15" i="3"/>
  <c r="AZ6" i="3"/>
  <c r="BA6" i="3" s="1"/>
  <c r="AK8" i="3"/>
  <c r="AO8" i="3" s="1"/>
  <c r="AF9" i="3"/>
  <c r="AH9" i="3" s="1"/>
  <c r="AF13" i="3"/>
  <c r="AI13" i="3" s="1"/>
  <c r="AU14" i="2"/>
  <c r="AZ16" i="2"/>
  <c r="BB16" i="2" s="1"/>
  <c r="AF20" i="2"/>
  <c r="AP24" i="2"/>
  <c r="AT24" i="2" s="1"/>
  <c r="AK33" i="2"/>
  <c r="AP34" i="2"/>
  <c r="AS34" i="2" s="1"/>
  <c r="AF52" i="2"/>
  <c r="AF63" i="2"/>
  <c r="AF103" i="2"/>
  <c r="AF108" i="2"/>
  <c r="AZ170" i="2"/>
  <c r="AP170" i="2"/>
  <c r="AU18" i="2"/>
  <c r="AZ19" i="2"/>
  <c r="BA19" i="2" s="1"/>
  <c r="AZ23" i="2"/>
  <c r="AP25" i="2"/>
  <c r="AR25" i="2" s="1"/>
  <c r="AP29" i="2"/>
  <c r="AT29" i="2" s="1"/>
  <c r="AF39" i="2"/>
  <c r="AZ54" i="2"/>
  <c r="AK71" i="2"/>
  <c r="AF92" i="2"/>
  <c r="AK119" i="2"/>
  <c r="AF131" i="2"/>
  <c r="AU131" i="2"/>
  <c r="AU6" i="2"/>
  <c r="AW6" i="2" s="1"/>
  <c r="AF7" i="2"/>
  <c r="AI7" i="2" s="1"/>
  <c r="AK8" i="2"/>
  <c r="AN8" i="2" s="1"/>
  <c r="AZ8" i="2"/>
  <c r="BA8" i="2" s="1"/>
  <c r="AP17" i="2"/>
  <c r="AT17" i="2" s="1"/>
  <c r="AP22" i="2"/>
  <c r="AT22" i="2" s="1"/>
  <c r="AZ45" i="2"/>
  <c r="AK54" i="2"/>
  <c r="AF71" i="2"/>
  <c r="AP91" i="2"/>
  <c r="AK185" i="2"/>
  <c r="AP275" i="2"/>
  <c r="AP298" i="2"/>
  <c r="AF298" i="2"/>
  <c r="AP20" i="2"/>
  <c r="AZ24" i="2"/>
  <c r="BB24" i="2" s="1"/>
  <c r="AU25" i="2"/>
  <c r="AZ37" i="2"/>
  <c r="BB37" i="2" s="1"/>
  <c r="AZ55" i="2"/>
  <c r="AP63" i="2"/>
  <c r="AU123" i="2"/>
  <c r="AP130" i="2"/>
  <c r="AK135" i="2"/>
  <c r="AP167" i="2"/>
  <c r="AF167" i="2"/>
  <c r="AZ211" i="2"/>
  <c r="AK241" i="2"/>
  <c r="AU10" i="2"/>
  <c r="AP7" i="2"/>
  <c r="AT7" i="2" s="1"/>
  <c r="AP9" i="2"/>
  <c r="AS9" i="2" s="1"/>
  <c r="AF10" i="2"/>
  <c r="AH10" i="2" s="1"/>
  <c r="AZ26" i="2"/>
  <c r="BA26" i="2" s="1"/>
  <c r="AZ35" i="2"/>
  <c r="BB35" i="2" s="1"/>
  <c r="AK46" i="2"/>
  <c r="AP50" i="2"/>
  <c r="AZ51" i="2"/>
  <c r="AF55" i="2"/>
  <c r="AZ101" i="2"/>
  <c r="AK111" i="2"/>
  <c r="AP111" i="2"/>
  <c r="AK203" i="2"/>
  <c r="AF203" i="2"/>
  <c r="AK208" i="2"/>
  <c r="AF238" i="2"/>
  <c r="AZ259" i="2"/>
  <c r="AU82" i="2"/>
  <c r="AP162" i="2"/>
  <c r="AK15" i="2"/>
  <c r="AZ15" i="2"/>
  <c r="AP23" i="2"/>
  <c r="AT23" i="2" s="1"/>
  <c r="AF37" i="2"/>
  <c r="AP45" i="2"/>
  <c r="AF46" i="2"/>
  <c r="AF50" i="2"/>
  <c r="AK56" i="2"/>
  <c r="AZ56" i="2"/>
  <c r="AZ57" i="2"/>
  <c r="AU71" i="2"/>
  <c r="AK96" i="2"/>
  <c r="AU125" i="2"/>
  <c r="AF125" i="2"/>
  <c r="AF154" i="2"/>
  <c r="AP154" i="2"/>
  <c r="AF159" i="2"/>
  <c r="AF223" i="2"/>
  <c r="AF228" i="2"/>
  <c r="AU289" i="2"/>
  <c r="AZ289" i="2"/>
  <c r="AK13" i="2"/>
  <c r="AP14" i="2"/>
  <c r="AT14" i="2" s="1"/>
  <c r="AP26" i="2"/>
  <c r="AR26" i="2" s="1"/>
  <c r="AP33" i="2"/>
  <c r="AS33" i="2" s="1"/>
  <c r="AF38" i="2"/>
  <c r="AZ52" i="2"/>
  <c r="AK105" i="2"/>
  <c r="AK116" i="2"/>
  <c r="AF116" i="2"/>
  <c r="AP116" i="2"/>
  <c r="AU133" i="2"/>
  <c r="AF158" i="2"/>
  <c r="AU158" i="2"/>
  <c r="AZ163" i="2"/>
  <c r="AP214" i="2"/>
  <c r="AU258" i="2"/>
  <c r="AP141" i="2"/>
  <c r="AF166" i="2"/>
  <c r="AK248" i="2"/>
  <c r="AP255" i="2"/>
  <c r="AP273" i="2"/>
  <c r="AZ73" i="2"/>
  <c r="AZ79" i="2"/>
  <c r="AF146" i="2"/>
  <c r="AP153" i="2"/>
  <c r="AF179" i="2"/>
  <c r="AU197" i="2"/>
  <c r="AU201" i="2"/>
  <c r="AP217" i="2"/>
  <c r="AF242" i="2"/>
  <c r="AZ242" i="2"/>
  <c r="AF248" i="2"/>
  <c r="AZ264" i="2"/>
  <c r="AU283" i="2"/>
  <c r="AK81" i="2"/>
  <c r="AZ81" i="2"/>
  <c r="AU117" i="2"/>
  <c r="AZ138" i="2"/>
  <c r="AP144" i="2"/>
  <c r="AU151" i="2"/>
  <c r="AU206" i="2"/>
  <c r="AZ219" i="2"/>
  <c r="AZ244" i="2"/>
  <c r="AU255" i="2"/>
  <c r="AF264" i="2"/>
  <c r="AZ290" i="2"/>
  <c r="AU307" i="2"/>
  <c r="AK180" i="2"/>
  <c r="AZ227" i="2"/>
  <c r="AU48" i="2"/>
  <c r="AU64" i="2"/>
  <c r="AZ80" i="2"/>
  <c r="AK89" i="2"/>
  <c r="AK95" i="2"/>
  <c r="AU100" i="2"/>
  <c r="AP139" i="2"/>
  <c r="AK143" i="2"/>
  <c r="AU171" i="2"/>
  <c r="AZ206" i="2"/>
  <c r="AK246" i="2"/>
  <c r="AZ252" i="2"/>
  <c r="AF255" i="2"/>
  <c r="AF292" i="2"/>
  <c r="AU62" i="2"/>
  <c r="AZ64" i="2"/>
  <c r="AP89" i="2"/>
  <c r="AF107" i="2"/>
  <c r="AZ109" i="2"/>
  <c r="AF110" i="2"/>
  <c r="AF117" i="2"/>
  <c r="AP157" i="2"/>
  <c r="AF165" i="2"/>
  <c r="AK166" i="2"/>
  <c r="AZ175" i="2"/>
  <c r="AU198" i="2"/>
  <c r="AZ203" i="2"/>
  <c r="AZ209" i="2"/>
  <c r="AU217" i="2"/>
  <c r="AK255" i="2"/>
  <c r="AK257" i="2"/>
  <c r="AZ8" i="4"/>
  <c r="AP12" i="4"/>
  <c r="AZ9" i="4"/>
  <c r="AP7" i="4"/>
  <c r="AZ7" i="4"/>
  <c r="AK8" i="4"/>
  <c r="AP8" i="4"/>
  <c r="AK9" i="4"/>
  <c r="AP9" i="4"/>
  <c r="AP10" i="4"/>
  <c r="AZ10" i="4"/>
  <c r="AK10" i="4"/>
  <c r="AK11" i="4"/>
  <c r="AK12" i="4"/>
  <c r="AZ12" i="4"/>
  <c r="AG7" i="3"/>
  <c r="AJ7" i="3"/>
  <c r="AI7" i="3"/>
  <c r="AH7" i="3"/>
  <c r="BA7" i="3"/>
  <c r="BD7" i="3"/>
  <c r="BC7" i="3"/>
  <c r="BB7" i="3"/>
  <c r="AR9" i="3"/>
  <c r="AQ9" i="3"/>
  <c r="AS9" i="3"/>
  <c r="AT9" i="3"/>
  <c r="AO6" i="3"/>
  <c r="AN6" i="3"/>
  <c r="AM6" i="3"/>
  <c r="AL6" i="3"/>
  <c r="AY15" i="3"/>
  <c r="AW15" i="3"/>
  <c r="AV15" i="3"/>
  <c r="AX15" i="3"/>
  <c r="AK12" i="3"/>
  <c r="AJ16" i="3"/>
  <c r="AI16" i="3"/>
  <c r="AH16" i="3"/>
  <c r="AG16" i="3"/>
  <c r="AP6" i="3"/>
  <c r="AU8" i="3"/>
  <c r="AP14" i="3"/>
  <c r="AU21" i="3"/>
  <c r="AK7" i="3"/>
  <c r="AP11" i="3"/>
  <c r="AF6" i="3"/>
  <c r="AF8" i="3"/>
  <c r="AP7" i="3"/>
  <c r="AU9" i="3"/>
  <c r="AU10" i="3"/>
  <c r="AF10" i="3"/>
  <c r="AP10" i="3"/>
  <c r="AZ10" i="3"/>
  <c r="AF12" i="3"/>
  <c r="AK10" i="3"/>
  <c r="AK13" i="3"/>
  <c r="AK16" i="3"/>
  <c r="AF11" i="3"/>
  <c r="AU12" i="3"/>
  <c r="AP12" i="3"/>
  <c r="AZ14" i="3"/>
  <c r="AF14" i="3"/>
  <c r="AU14" i="3"/>
  <c r="AK9" i="3"/>
  <c r="AU11" i="3"/>
  <c r="AP13" i="3"/>
  <c r="AP15" i="3"/>
  <c r="AK11" i="3"/>
  <c r="AK14" i="3"/>
  <c r="AZ11" i="3"/>
  <c r="AZ12" i="3"/>
  <c r="AZ15" i="3"/>
  <c r="AF15" i="3"/>
  <c r="AZ13" i="3"/>
  <c r="AU13" i="3"/>
  <c r="AZ17" i="3"/>
  <c r="AK17" i="3"/>
  <c r="AU17" i="3"/>
  <c r="AF17" i="3"/>
  <c r="AP17" i="3"/>
  <c r="AZ22" i="3"/>
  <c r="AP16" i="3"/>
  <c r="AZ16" i="3"/>
  <c r="AU16" i="3"/>
  <c r="AU19" i="3"/>
  <c r="AF19" i="3"/>
  <c r="AP19" i="3"/>
  <c r="AZ19" i="3"/>
  <c r="AK19" i="3"/>
  <c r="AU18" i="3"/>
  <c r="AZ20" i="3"/>
  <c r="AK21" i="3"/>
  <c r="AK18" i="3"/>
  <c r="AF20" i="3"/>
  <c r="AZ18" i="3"/>
  <c r="AK20" i="3"/>
  <c r="AU20" i="3"/>
  <c r="AP22" i="3"/>
  <c r="AP18" i="3"/>
  <c r="AF21" i="3"/>
  <c r="AP21" i="3"/>
  <c r="AZ21" i="3"/>
  <c r="AU23" i="3"/>
  <c r="AF23" i="3"/>
  <c r="AF22" i="3"/>
  <c r="AK23" i="3"/>
  <c r="AU22" i="3"/>
  <c r="AZ23" i="3"/>
  <c r="AK22" i="3"/>
  <c r="AP23" i="3"/>
  <c r="AY14" i="2"/>
  <c r="AX14" i="2"/>
  <c r="AW14" i="2"/>
  <c r="AV14" i="2"/>
  <c r="AY6" i="2"/>
  <c r="AX6" i="2"/>
  <c r="AJ7" i="2"/>
  <c r="AZ6" i="2"/>
  <c r="AU7" i="2"/>
  <c r="AU13" i="2"/>
  <c r="AF13" i="2"/>
  <c r="AP13" i="2"/>
  <c r="AZ13" i="2"/>
  <c r="AU23" i="2"/>
  <c r="AR30" i="2"/>
  <c r="AT30" i="2"/>
  <c r="AS30" i="2"/>
  <c r="AQ30" i="2"/>
  <c r="AU35" i="2"/>
  <c r="AF289" i="2"/>
  <c r="AF259" i="2"/>
  <c r="AF222" i="2"/>
  <c r="AF230" i="2"/>
  <c r="AF214" i="2"/>
  <c r="AF150" i="2"/>
  <c r="AF100" i="2"/>
  <c r="AF93" i="2"/>
  <c r="AF109" i="2"/>
  <c r="AF73" i="2"/>
  <c r="AK6" i="2"/>
  <c r="BD8" i="2"/>
  <c r="AU16" i="2"/>
  <c r="AK24" i="2"/>
  <c r="AU30" i="2"/>
  <c r="BD31" i="2"/>
  <c r="AF45" i="2"/>
  <c r="BC7" i="2"/>
  <c r="AU12" i="2"/>
  <c r="AF17" i="2"/>
  <c r="AF18" i="2"/>
  <c r="BD23" i="2"/>
  <c r="BC23" i="2"/>
  <c r="BB23" i="2"/>
  <c r="BA23" i="2"/>
  <c r="AS24" i="2"/>
  <c r="AR24" i="2"/>
  <c r="AQ24" i="2"/>
  <c r="AK28" i="2"/>
  <c r="AF30" i="2"/>
  <c r="AF31" i="2"/>
  <c r="BC35" i="2"/>
  <c r="BA35" i="2"/>
  <c r="AK36" i="2"/>
  <c r="AP6" i="2"/>
  <c r="AF9" i="2"/>
  <c r="AK11" i="2"/>
  <c r="AT26" i="2"/>
  <c r="AU29" i="2"/>
  <c r="AF35" i="2"/>
  <c r="AF8" i="2"/>
  <c r="AZ11" i="2"/>
  <c r="AU11" i="2"/>
  <c r="AF11" i="2"/>
  <c r="AP11" i="2"/>
  <c r="AF12" i="2"/>
  <c r="BD15" i="2"/>
  <c r="BC15" i="2"/>
  <c r="BB15" i="2"/>
  <c r="BA15" i="2"/>
  <c r="AT20" i="2"/>
  <c r="AS20" i="2"/>
  <c r="AR20" i="2"/>
  <c r="AQ20" i="2"/>
  <c r="AF23" i="2"/>
  <c r="AF24" i="2"/>
  <c r="AK31" i="2"/>
  <c r="AU36" i="2"/>
  <c r="AU292" i="2"/>
  <c r="AU264" i="2"/>
  <c r="AU219" i="2"/>
  <c r="AU157" i="2"/>
  <c r="AU127" i="2"/>
  <c r="AU119" i="2"/>
  <c r="AU20" i="2"/>
  <c r="AU26" i="2"/>
  <c r="AK30" i="2"/>
  <c r="AK40" i="2"/>
  <c r="AK240" i="2"/>
  <c r="AK199" i="2"/>
  <c r="AK195" i="2"/>
  <c r="AK90" i="2"/>
  <c r="AK70" i="2"/>
  <c r="AK63" i="2"/>
  <c r="AF16" i="2"/>
  <c r="BB22" i="2"/>
  <c r="BA22" i="2"/>
  <c r="AT25" i="2"/>
  <c r="BB28" i="2"/>
  <c r="BA28" i="2"/>
  <c r="AK29" i="2"/>
  <c r="BD29" i="2"/>
  <c r="BC29" i="2"/>
  <c r="BB29" i="2"/>
  <c r="BA29" i="2"/>
  <c r="AU42" i="2"/>
  <c r="AF6" i="2"/>
  <c r="AU8" i="2"/>
  <c r="BA16" i="2"/>
  <c r="AK23" i="2"/>
  <c r="BB26" i="2"/>
  <c r="AR29" i="2"/>
  <c r="AQ29" i="2"/>
  <c r="AU31" i="2"/>
  <c r="AU34" i="2"/>
  <c r="AK39" i="2"/>
  <c r="AK21" i="2"/>
  <c r="AU32" i="2"/>
  <c r="AF32" i="2"/>
  <c r="AK49" i="2"/>
  <c r="AK55" i="2"/>
  <c r="AU63" i="2"/>
  <c r="AF64" i="2"/>
  <c r="AP70" i="2"/>
  <c r="AP19" i="2"/>
  <c r="AF27" i="2"/>
  <c r="AU27" i="2"/>
  <c r="AU38" i="2"/>
  <c r="AK42" i="2"/>
  <c r="AP46" i="2"/>
  <c r="AP47" i="2"/>
  <c r="AP54" i="2"/>
  <c r="AP61" i="2"/>
  <c r="AK10" i="2"/>
  <c r="AK18" i="2"/>
  <c r="AZ21" i="2"/>
  <c r="AP297" i="2"/>
  <c r="AP292" i="2"/>
  <c r="AP288" i="2"/>
  <c r="AP293" i="2"/>
  <c r="AP250" i="2"/>
  <c r="AP233" i="2"/>
  <c r="AP219" i="2"/>
  <c r="AP209" i="2"/>
  <c r="AP128" i="2"/>
  <c r="AP83" i="2"/>
  <c r="AP8" i="2"/>
  <c r="AU9" i="2"/>
  <c r="AZ10" i="2"/>
  <c r="AF14" i="2"/>
  <c r="AP16" i="2"/>
  <c r="AU17" i="2"/>
  <c r="AZ18" i="2"/>
  <c r="AF22" i="2"/>
  <c r="AF29" i="2"/>
  <c r="AP39" i="2"/>
  <c r="AZ39" i="2"/>
  <c r="AU39" i="2"/>
  <c r="AU41" i="2"/>
  <c r="AZ43" i="2"/>
  <c r="AU46" i="2"/>
  <c r="AU70" i="2"/>
  <c r="AK12" i="2"/>
  <c r="AF19" i="2"/>
  <c r="AK20" i="2"/>
  <c r="AP21" i="2"/>
  <c r="AU22" i="2"/>
  <c r="AK27" i="2"/>
  <c r="AP28" i="2"/>
  <c r="AK32" i="2"/>
  <c r="AZ32" i="2"/>
  <c r="AF41" i="2"/>
  <c r="AZ42" i="2"/>
  <c r="AF42" i="2"/>
  <c r="AP42" i="2"/>
  <c r="AF43" i="2"/>
  <c r="AU44" i="2"/>
  <c r="AF47" i="2"/>
  <c r="AU52" i="2"/>
  <c r="AZ231" i="2"/>
  <c r="AZ199" i="2"/>
  <c r="AK9" i="2"/>
  <c r="AP10" i="2"/>
  <c r="AZ12" i="2"/>
  <c r="AK17" i="2"/>
  <c r="AP18" i="2"/>
  <c r="AU19" i="2"/>
  <c r="AZ20" i="2"/>
  <c r="AF26" i="2"/>
  <c r="AZ27" i="2"/>
  <c r="AP31" i="2"/>
  <c r="AZ33" i="2"/>
  <c r="AF36" i="2"/>
  <c r="AP36" i="2"/>
  <c r="AZ38" i="2"/>
  <c r="AU40" i="2"/>
  <c r="AZ40" i="2"/>
  <c r="AP40" i="2"/>
  <c r="AK57" i="2"/>
  <c r="AF59" i="2"/>
  <c r="AZ70" i="2"/>
  <c r="AP71" i="2"/>
  <c r="AZ9" i="2"/>
  <c r="AK14" i="2"/>
  <c r="AZ17" i="2"/>
  <c r="AF21" i="2"/>
  <c r="AK22" i="2"/>
  <c r="AZ30" i="2"/>
  <c r="AK38" i="2"/>
  <c r="AK41" i="2"/>
  <c r="AZ44" i="2"/>
  <c r="AZ46" i="2"/>
  <c r="AK53" i="2"/>
  <c r="AU54" i="2"/>
  <c r="AP60" i="2"/>
  <c r="AK64" i="2"/>
  <c r="AK67" i="2"/>
  <c r="AU69" i="2"/>
  <c r="AK19" i="2"/>
  <c r="AU21" i="2"/>
  <c r="AP27" i="2"/>
  <c r="AF28" i="2"/>
  <c r="AU28" i="2"/>
  <c r="AP32" i="2"/>
  <c r="AF33" i="2"/>
  <c r="AU33" i="2"/>
  <c r="AF34" i="2"/>
  <c r="AK34" i="2"/>
  <c r="AZ34" i="2"/>
  <c r="AZ36" i="2"/>
  <c r="AP37" i="2"/>
  <c r="AF56" i="2"/>
  <c r="AF57" i="2"/>
  <c r="AF65" i="2"/>
  <c r="AK68" i="2"/>
  <c r="AU24" i="2"/>
  <c r="AZ25" i="2"/>
  <c r="AF25" i="2"/>
  <c r="AK26" i="2"/>
  <c r="AF40" i="2"/>
  <c r="AZ41" i="2"/>
  <c r="AP41" i="2"/>
  <c r="AZ49" i="2"/>
  <c r="AU49" i="2"/>
  <c r="AF49" i="2"/>
  <c r="AP49" i="2"/>
  <c r="AF51" i="2"/>
  <c r="AU51" i="2"/>
  <c r="AP55" i="2"/>
  <c r="AK58" i="2"/>
  <c r="AP65" i="2"/>
  <c r="AK35" i="2"/>
  <c r="AU37" i="2"/>
  <c r="AK43" i="2"/>
  <c r="AP44" i="2"/>
  <c r="AU45" i="2"/>
  <c r="AK52" i="2"/>
  <c r="AP53" i="2"/>
  <c r="AU56" i="2"/>
  <c r="AK59" i="2"/>
  <c r="AK61" i="2"/>
  <c r="AZ61" i="2"/>
  <c r="AU66" i="2"/>
  <c r="AP66" i="2"/>
  <c r="AZ66" i="2"/>
  <c r="AF72" i="2"/>
  <c r="AP73" i="2"/>
  <c r="AF76" i="2"/>
  <c r="AZ78" i="2"/>
  <c r="AF85" i="2"/>
  <c r="AF102" i="2"/>
  <c r="AK48" i="2"/>
  <c r="AZ60" i="2"/>
  <c r="AF60" i="2"/>
  <c r="AU60" i="2"/>
  <c r="AU79" i="2"/>
  <c r="AF80" i="2"/>
  <c r="AF83" i="2"/>
  <c r="AU88" i="2"/>
  <c r="AU90" i="2"/>
  <c r="AK37" i="2"/>
  <c r="AF44" i="2"/>
  <c r="AK45" i="2"/>
  <c r="AU47" i="2"/>
  <c r="AZ48" i="2"/>
  <c r="AU58" i="2"/>
  <c r="AP58" i="2"/>
  <c r="AZ58" i="2"/>
  <c r="AF62" i="2"/>
  <c r="AP67" i="2"/>
  <c r="AZ67" i="2"/>
  <c r="AU67" i="2"/>
  <c r="AP75" i="2"/>
  <c r="AZ75" i="2"/>
  <c r="AK75" i="2"/>
  <c r="AU75" i="2"/>
  <c r="AF75" i="2"/>
  <c r="AF81" i="2"/>
  <c r="AU81" i="2"/>
  <c r="AK83" i="2"/>
  <c r="AF84" i="2"/>
  <c r="AK85" i="2"/>
  <c r="AF91" i="2"/>
  <c r="AZ50" i="2"/>
  <c r="AF53" i="2"/>
  <c r="AU53" i="2"/>
  <c r="AU55" i="2"/>
  <c r="AF58" i="2"/>
  <c r="AP59" i="2"/>
  <c r="AK60" i="2"/>
  <c r="AF69" i="2"/>
  <c r="AF70" i="2"/>
  <c r="AZ71" i="2"/>
  <c r="AU72" i="2"/>
  <c r="AZ77" i="2"/>
  <c r="AU77" i="2"/>
  <c r="AF77" i="2"/>
  <c r="AP77" i="2"/>
  <c r="AP78" i="2"/>
  <c r="AZ89" i="2"/>
  <c r="AZ90" i="2"/>
  <c r="AK94" i="2"/>
  <c r="AF101" i="2"/>
  <c r="AK47" i="2"/>
  <c r="AP48" i="2"/>
  <c r="AU68" i="2"/>
  <c r="AZ68" i="2"/>
  <c r="AP68" i="2"/>
  <c r="AK74" i="2"/>
  <c r="AK77" i="2"/>
  <c r="AK82" i="2"/>
  <c r="AZ82" i="2"/>
  <c r="AP99" i="2"/>
  <c r="AK44" i="2"/>
  <c r="AZ47" i="2"/>
  <c r="AU50" i="2"/>
  <c r="AU61" i="2"/>
  <c r="AK62" i="2"/>
  <c r="AF67" i="2"/>
  <c r="AK69" i="2"/>
  <c r="AZ72" i="2"/>
  <c r="AU76" i="2"/>
  <c r="AP82" i="2"/>
  <c r="AP88" i="2"/>
  <c r="AP107" i="2"/>
  <c r="AZ59" i="2"/>
  <c r="AU59" i="2"/>
  <c r="AF61" i="2"/>
  <c r="AZ63" i="2"/>
  <c r="AZ65" i="2"/>
  <c r="AK72" i="2"/>
  <c r="AF74" i="2"/>
  <c r="AK80" i="2"/>
  <c r="AF96" i="2"/>
  <c r="AK50" i="2"/>
  <c r="AP51" i="2"/>
  <c r="AF54" i="2"/>
  <c r="AP57" i="2"/>
  <c r="AU57" i="2"/>
  <c r="AP62" i="2"/>
  <c r="AF66" i="2"/>
  <c r="AF68" i="2"/>
  <c r="AZ69" i="2"/>
  <c r="AP69" i="2"/>
  <c r="AP79" i="2"/>
  <c r="AP81" i="2"/>
  <c r="AF86" i="2"/>
  <c r="AU98" i="2"/>
  <c r="AP56" i="2"/>
  <c r="AP64" i="2"/>
  <c r="AU65" i="2"/>
  <c r="AP72" i="2"/>
  <c r="AU73" i="2"/>
  <c r="AZ74" i="2"/>
  <c r="AF78" i="2"/>
  <c r="AP80" i="2"/>
  <c r="AF82" i="2"/>
  <c r="AP86" i="2"/>
  <c r="AK87" i="2"/>
  <c r="AZ91" i="2"/>
  <c r="AZ98" i="2"/>
  <c r="AP104" i="2"/>
  <c r="AZ104" i="2"/>
  <c r="AU104" i="2"/>
  <c r="AU108" i="2"/>
  <c r="AZ112" i="2"/>
  <c r="AK76" i="2"/>
  <c r="AU78" i="2"/>
  <c r="AZ85" i="2"/>
  <c r="AU85" i="2"/>
  <c r="AP85" i="2"/>
  <c r="AP105" i="2"/>
  <c r="AU107" i="2"/>
  <c r="AZ116" i="2"/>
  <c r="AU116" i="2"/>
  <c r="AZ119" i="2"/>
  <c r="AK65" i="2"/>
  <c r="AK73" i="2"/>
  <c r="AP74" i="2"/>
  <c r="AZ76" i="2"/>
  <c r="AU83" i="2"/>
  <c r="AZ88" i="2"/>
  <c r="AF88" i="2"/>
  <c r="AF89" i="2"/>
  <c r="AP90" i="2"/>
  <c r="AK98" i="2"/>
  <c r="AU99" i="2"/>
  <c r="AU105" i="2"/>
  <c r="AF105" i="2"/>
  <c r="AZ105" i="2"/>
  <c r="AK78" i="2"/>
  <c r="AZ86" i="2"/>
  <c r="AU86" i="2"/>
  <c r="AP87" i="2"/>
  <c r="AF104" i="2"/>
  <c r="AZ107" i="2"/>
  <c r="AU120" i="2"/>
  <c r="AU122" i="2"/>
  <c r="AZ83" i="2"/>
  <c r="AK88" i="2"/>
  <c r="AZ93" i="2"/>
  <c r="AK97" i="2"/>
  <c r="AZ99" i="2"/>
  <c r="AZ111" i="2"/>
  <c r="AK112" i="2"/>
  <c r="AP114" i="2"/>
  <c r="AK121" i="2"/>
  <c r="AK132" i="2"/>
  <c r="AU74" i="2"/>
  <c r="AK86" i="2"/>
  <c r="AU89" i="2"/>
  <c r="AZ92" i="2"/>
  <c r="AP96" i="2"/>
  <c r="AZ96" i="2"/>
  <c r="AU96" i="2"/>
  <c r="AK103" i="2"/>
  <c r="AK104" i="2"/>
  <c r="AK106" i="2"/>
  <c r="AP106" i="2"/>
  <c r="AF111" i="2"/>
  <c r="AZ118" i="2"/>
  <c r="AP119" i="2"/>
  <c r="AF139" i="2"/>
  <c r="AU84" i="2"/>
  <c r="AZ87" i="2"/>
  <c r="AF87" i="2"/>
  <c r="AU87" i="2"/>
  <c r="AU91" i="2"/>
  <c r="AF94" i="2"/>
  <c r="AP94" i="2"/>
  <c r="AZ94" i="2"/>
  <c r="AU94" i="2"/>
  <c r="AP97" i="2"/>
  <c r="AZ84" i="2"/>
  <c r="AU92" i="2"/>
  <c r="AU97" i="2"/>
  <c r="AF97" i="2"/>
  <c r="AZ97" i="2"/>
  <c r="AZ108" i="2"/>
  <c r="AK84" i="2"/>
  <c r="AK92" i="2"/>
  <c r="AP93" i="2"/>
  <c r="AZ95" i="2"/>
  <c r="AF99" i="2"/>
  <c r="AK100" i="2"/>
  <c r="AP101" i="2"/>
  <c r="AU102" i="2"/>
  <c r="AZ103" i="2"/>
  <c r="AK108" i="2"/>
  <c r="AP109" i="2"/>
  <c r="AK114" i="2"/>
  <c r="AU128" i="2"/>
  <c r="AF133" i="2"/>
  <c r="AF137" i="2"/>
  <c r="AU113" i="2"/>
  <c r="AF113" i="2"/>
  <c r="AF118" i="2"/>
  <c r="AP118" i="2"/>
  <c r="AK118" i="2"/>
  <c r="AP125" i="2"/>
  <c r="AF127" i="2"/>
  <c r="AZ130" i="2"/>
  <c r="AZ135" i="2"/>
  <c r="AP136" i="2"/>
  <c r="AK147" i="2"/>
  <c r="AK153" i="2"/>
  <c r="AP95" i="2"/>
  <c r="AK102" i="2"/>
  <c r="AP103" i="2"/>
  <c r="AP110" i="2"/>
  <c r="AU111" i="2"/>
  <c r="AF115" i="2"/>
  <c r="AU121" i="2"/>
  <c r="AF121" i="2"/>
  <c r="AZ123" i="2"/>
  <c r="AU126" i="2"/>
  <c r="AF126" i="2"/>
  <c r="AP126" i="2"/>
  <c r="AZ126" i="2"/>
  <c r="AZ127" i="2"/>
  <c r="AZ131" i="2"/>
  <c r="AP140" i="2"/>
  <c r="AP84" i="2"/>
  <c r="AF90" i="2"/>
  <c r="AK91" i="2"/>
  <c r="AP92" i="2"/>
  <c r="AU93" i="2"/>
  <c r="AF98" i="2"/>
  <c r="AK99" i="2"/>
  <c r="AP100" i="2"/>
  <c r="AU101" i="2"/>
  <c r="AZ102" i="2"/>
  <c r="AF106" i="2"/>
  <c r="AK107" i="2"/>
  <c r="AP108" i="2"/>
  <c r="AU109" i="2"/>
  <c r="AU115" i="2"/>
  <c r="AK117" i="2"/>
  <c r="AZ117" i="2"/>
  <c r="AF120" i="2"/>
  <c r="AK126" i="2"/>
  <c r="AU130" i="2"/>
  <c r="AP137" i="2"/>
  <c r="AF141" i="2"/>
  <c r="AK113" i="2"/>
  <c r="AZ113" i="2"/>
  <c r="AZ122" i="2"/>
  <c r="AF123" i="2"/>
  <c r="AK127" i="2"/>
  <c r="AP127" i="2"/>
  <c r="AF128" i="2"/>
  <c r="AZ129" i="2"/>
  <c r="AP135" i="2"/>
  <c r="AU139" i="2"/>
  <c r="AP145" i="2"/>
  <c r="AK93" i="2"/>
  <c r="AU95" i="2"/>
  <c r="AK101" i="2"/>
  <c r="AP102" i="2"/>
  <c r="AU103" i="2"/>
  <c r="AK109" i="2"/>
  <c r="AP112" i="2"/>
  <c r="AZ114" i="2"/>
  <c r="AF114" i="2"/>
  <c r="AK115" i="2"/>
  <c r="AU118" i="2"/>
  <c r="AK120" i="2"/>
  <c r="AU124" i="2"/>
  <c r="AF124" i="2"/>
  <c r="AP124" i="2"/>
  <c r="AZ124" i="2"/>
  <c r="AP133" i="2"/>
  <c r="AU137" i="2"/>
  <c r="AU140" i="2"/>
  <c r="AF112" i="2"/>
  <c r="AU112" i="2"/>
  <c r="AU114" i="2"/>
  <c r="AZ115" i="2"/>
  <c r="AP117" i="2"/>
  <c r="AZ125" i="2"/>
  <c r="AZ139" i="2"/>
  <c r="AU145" i="2"/>
  <c r="AK110" i="2"/>
  <c r="AZ110" i="2"/>
  <c r="AP113" i="2"/>
  <c r="AF119" i="2"/>
  <c r="AP120" i="2"/>
  <c r="AZ120" i="2"/>
  <c r="AZ121" i="2"/>
  <c r="AP122" i="2"/>
  <c r="AK124" i="2"/>
  <c r="AF135" i="2"/>
  <c r="AK136" i="2"/>
  <c r="AK129" i="2"/>
  <c r="AZ132" i="2"/>
  <c r="AK139" i="2"/>
  <c r="AF143" i="2"/>
  <c r="AU148" i="2"/>
  <c r="AF157" i="2"/>
  <c r="AP158" i="2"/>
  <c r="AF122" i="2"/>
  <c r="AK123" i="2"/>
  <c r="AF130" i="2"/>
  <c r="AK131" i="2"/>
  <c r="AP132" i="2"/>
  <c r="AK134" i="2"/>
  <c r="AZ136" i="2"/>
  <c r="AK138" i="2"/>
  <c r="AZ142" i="2"/>
  <c r="AF152" i="2"/>
  <c r="AK158" i="2"/>
  <c r="AK128" i="2"/>
  <c r="AP129" i="2"/>
  <c r="AF138" i="2"/>
  <c r="AZ140" i="2"/>
  <c r="AP147" i="2"/>
  <c r="AZ149" i="2"/>
  <c r="AK125" i="2"/>
  <c r="AZ128" i="2"/>
  <c r="AF132" i="2"/>
  <c r="AK133" i="2"/>
  <c r="AF142" i="2"/>
  <c r="AP143" i="2"/>
  <c r="AZ143" i="2"/>
  <c r="AU143" i="2"/>
  <c r="AK144" i="2"/>
  <c r="AF148" i="2"/>
  <c r="AP151" i="2"/>
  <c r="AK122" i="2"/>
  <c r="AP123" i="2"/>
  <c r="AF129" i="2"/>
  <c r="AK130" i="2"/>
  <c r="AP131" i="2"/>
  <c r="AU132" i="2"/>
  <c r="AP138" i="2"/>
  <c r="AU141" i="2"/>
  <c r="AU129" i="2"/>
  <c r="AU135" i="2"/>
  <c r="AF136" i="2"/>
  <c r="AU136" i="2"/>
  <c r="AK137" i="2"/>
  <c r="AZ137" i="2"/>
  <c r="AZ141" i="2"/>
  <c r="AU146" i="2"/>
  <c r="AU154" i="2"/>
  <c r="AZ133" i="2"/>
  <c r="AZ134" i="2"/>
  <c r="AP134" i="2"/>
  <c r="AF134" i="2"/>
  <c r="AU134" i="2"/>
  <c r="AU138" i="2"/>
  <c r="AU144" i="2"/>
  <c r="AF144" i="2"/>
  <c r="AZ144" i="2"/>
  <c r="AF147" i="2"/>
  <c r="AU147" i="2"/>
  <c r="AK150" i="2"/>
  <c r="AF140" i="2"/>
  <c r="AK141" i="2"/>
  <c r="AP142" i="2"/>
  <c r="AK146" i="2"/>
  <c r="AP148" i="2"/>
  <c r="AU149" i="2"/>
  <c r="AZ150" i="2"/>
  <c r="AU152" i="2"/>
  <c r="AP152" i="2"/>
  <c r="AZ152" i="2"/>
  <c r="AK156" i="2"/>
  <c r="AZ158" i="2"/>
  <c r="AU160" i="2"/>
  <c r="AF160" i="2"/>
  <c r="AP160" i="2"/>
  <c r="AZ160" i="2"/>
  <c r="AP161" i="2"/>
  <c r="AK169" i="2"/>
  <c r="AK170" i="2"/>
  <c r="AF173" i="2"/>
  <c r="AF145" i="2"/>
  <c r="AZ146" i="2"/>
  <c r="AP159" i="2"/>
  <c r="AK160" i="2"/>
  <c r="AU165" i="2"/>
  <c r="AZ167" i="2"/>
  <c r="AU176" i="2"/>
  <c r="AU155" i="2"/>
  <c r="AP155" i="2"/>
  <c r="AP156" i="2"/>
  <c r="AP169" i="2"/>
  <c r="AF181" i="2"/>
  <c r="AK140" i="2"/>
  <c r="AU142" i="2"/>
  <c r="AP146" i="2"/>
  <c r="AZ153" i="2"/>
  <c r="AU153" i="2"/>
  <c r="AF153" i="2"/>
  <c r="AZ157" i="2"/>
  <c r="AZ159" i="2"/>
  <c r="AU166" i="2"/>
  <c r="AU168" i="2"/>
  <c r="AK145" i="2"/>
  <c r="AF149" i="2"/>
  <c r="AK149" i="2"/>
  <c r="AF155" i="2"/>
  <c r="AZ155" i="2"/>
  <c r="AZ161" i="2"/>
  <c r="AU162" i="2"/>
  <c r="AP171" i="2"/>
  <c r="AK142" i="2"/>
  <c r="AZ145" i="2"/>
  <c r="AZ147" i="2"/>
  <c r="AZ166" i="2"/>
  <c r="AK148" i="2"/>
  <c r="AZ148" i="2"/>
  <c r="AP149" i="2"/>
  <c r="AU150" i="2"/>
  <c r="AZ151" i="2"/>
  <c r="AK155" i="2"/>
  <c r="AF162" i="2"/>
  <c r="AP175" i="2"/>
  <c r="AK152" i="2"/>
  <c r="AZ156" i="2"/>
  <c r="AU156" i="2"/>
  <c r="AF156" i="2"/>
  <c r="AP165" i="2"/>
  <c r="AK173" i="2"/>
  <c r="AK175" i="2"/>
  <c r="AP176" i="2"/>
  <c r="AK163" i="2"/>
  <c r="AP164" i="2"/>
  <c r="AF172" i="2"/>
  <c r="AP172" i="2"/>
  <c r="AK172" i="2"/>
  <c r="AP173" i="2"/>
  <c r="AP174" i="2"/>
  <c r="AZ174" i="2"/>
  <c r="AU178" i="2"/>
  <c r="AK181" i="2"/>
  <c r="AP185" i="2"/>
  <c r="AZ189" i="2"/>
  <c r="AK168" i="2"/>
  <c r="AF176" i="2"/>
  <c r="AF177" i="2"/>
  <c r="AK177" i="2"/>
  <c r="AU177" i="2"/>
  <c r="AP179" i="2"/>
  <c r="AP188" i="2"/>
  <c r="AP189" i="2"/>
  <c r="AK157" i="2"/>
  <c r="AU159" i="2"/>
  <c r="AF164" i="2"/>
  <c r="AK165" i="2"/>
  <c r="AP166" i="2"/>
  <c r="AU167" i="2"/>
  <c r="AZ168" i="2"/>
  <c r="AF169" i="2"/>
  <c r="AU170" i="2"/>
  <c r="AZ176" i="2"/>
  <c r="AZ178" i="2"/>
  <c r="AU179" i="2"/>
  <c r="AP183" i="2"/>
  <c r="AK154" i="2"/>
  <c r="AF161" i="2"/>
  <c r="AK162" i="2"/>
  <c r="AP163" i="2"/>
  <c r="AU164" i="2"/>
  <c r="AZ165" i="2"/>
  <c r="AU169" i="2"/>
  <c r="AF174" i="2"/>
  <c r="AU174" i="2"/>
  <c r="AK176" i="2"/>
  <c r="AZ177" i="2"/>
  <c r="AP181" i="2"/>
  <c r="AU188" i="2"/>
  <c r="AK151" i="2"/>
  <c r="AZ154" i="2"/>
  <c r="AK159" i="2"/>
  <c r="AU161" i="2"/>
  <c r="AZ162" i="2"/>
  <c r="AK167" i="2"/>
  <c r="AP168" i="2"/>
  <c r="AZ171" i="2"/>
  <c r="AU172" i="2"/>
  <c r="AZ173" i="2"/>
  <c r="AZ179" i="2"/>
  <c r="AK187" i="2"/>
  <c r="AK188" i="2"/>
  <c r="AZ190" i="2"/>
  <c r="AF163" i="2"/>
  <c r="AK164" i="2"/>
  <c r="AP182" i="2"/>
  <c r="AZ182" i="2"/>
  <c r="AK182" i="2"/>
  <c r="AU182" i="2"/>
  <c r="AF182" i="2"/>
  <c r="AK184" i="2"/>
  <c r="AZ188" i="2"/>
  <c r="AK161" i="2"/>
  <c r="AU163" i="2"/>
  <c r="AZ164" i="2"/>
  <c r="AF168" i="2"/>
  <c r="AZ169" i="2"/>
  <c r="AF170" i="2"/>
  <c r="AK174" i="2"/>
  <c r="AU175" i="2"/>
  <c r="AF175" i="2"/>
  <c r="AZ181" i="2"/>
  <c r="AU193" i="2"/>
  <c r="AZ193" i="2"/>
  <c r="AP193" i="2"/>
  <c r="AK193" i="2"/>
  <c r="AF193" i="2"/>
  <c r="AZ172" i="2"/>
  <c r="AP177" i="2"/>
  <c r="AK178" i="2"/>
  <c r="AF186" i="2"/>
  <c r="AU186" i="2"/>
  <c r="AP186" i="2"/>
  <c r="AZ186" i="2"/>
  <c r="AK186" i="2"/>
  <c r="AU187" i="2"/>
  <c r="AP203" i="2"/>
  <c r="AP178" i="2"/>
  <c r="AZ180" i="2"/>
  <c r="AF183" i="2"/>
  <c r="AZ184" i="2"/>
  <c r="AK192" i="2"/>
  <c r="AP198" i="2"/>
  <c r="AF201" i="2"/>
  <c r="AK205" i="2"/>
  <c r="AF209" i="2"/>
  <c r="AF211" i="2"/>
  <c r="AF216" i="2"/>
  <c r="AK171" i="2"/>
  <c r="AU173" i="2"/>
  <c r="AF178" i="2"/>
  <c r="AK179" i="2"/>
  <c r="AP180" i="2"/>
  <c r="AU181" i="2"/>
  <c r="AP184" i="2"/>
  <c r="AP197" i="2"/>
  <c r="AU190" i="2"/>
  <c r="AF190" i="2"/>
  <c r="AP190" i="2"/>
  <c r="AK190" i="2"/>
  <c r="AP191" i="2"/>
  <c r="AP196" i="2"/>
  <c r="AZ198" i="2"/>
  <c r="AP201" i="2"/>
  <c r="AF180" i="2"/>
  <c r="AF184" i="2"/>
  <c r="AZ185" i="2"/>
  <c r="AZ187" i="2"/>
  <c r="AP194" i="2"/>
  <c r="AZ194" i="2"/>
  <c r="AK194" i="2"/>
  <c r="AU194" i="2"/>
  <c r="AF194" i="2"/>
  <c r="AU207" i="2"/>
  <c r="AF207" i="2"/>
  <c r="AP207" i="2"/>
  <c r="AZ207" i="2"/>
  <c r="AK207" i="2"/>
  <c r="AU180" i="2"/>
  <c r="AU184" i="2"/>
  <c r="AZ197" i="2"/>
  <c r="AK198" i="2"/>
  <c r="AK202" i="2"/>
  <c r="AF187" i="2"/>
  <c r="AF191" i="2"/>
  <c r="AF192" i="2"/>
  <c r="AP220" i="2"/>
  <c r="AZ183" i="2"/>
  <c r="AU183" i="2"/>
  <c r="AP187" i="2"/>
  <c r="AU189" i="2"/>
  <c r="AZ191" i="2"/>
  <c r="AP192" i="2"/>
  <c r="AZ192" i="2"/>
  <c r="AU192" i="2"/>
  <c r="AK197" i="2"/>
  <c r="AF199" i="2"/>
  <c r="AK204" i="2"/>
  <c r="AZ195" i="2"/>
  <c r="AZ202" i="2"/>
  <c r="AZ208" i="2"/>
  <c r="AK221" i="2"/>
  <c r="AP228" i="2"/>
  <c r="AP200" i="2"/>
  <c r="AP204" i="2"/>
  <c r="AZ204" i="2"/>
  <c r="AZ205" i="2"/>
  <c r="AF206" i="2"/>
  <c r="AZ210" i="2"/>
  <c r="AP211" i="2"/>
  <c r="AZ224" i="2"/>
  <c r="AF233" i="2"/>
  <c r="AF196" i="2"/>
  <c r="AU196" i="2"/>
  <c r="AF218" i="2"/>
  <c r="AZ218" i="2"/>
  <c r="AP218" i="2"/>
  <c r="AK218" i="2"/>
  <c r="AU218" i="2"/>
  <c r="AF188" i="2"/>
  <c r="AK189" i="2"/>
  <c r="AU191" i="2"/>
  <c r="AP208" i="2"/>
  <c r="AK214" i="2"/>
  <c r="AU216" i="2"/>
  <c r="AP216" i="2"/>
  <c r="AZ216" i="2"/>
  <c r="AK216" i="2"/>
  <c r="AU200" i="2"/>
  <c r="AF200" i="2"/>
  <c r="AZ201" i="2"/>
  <c r="AU204" i="2"/>
  <c r="AU205" i="2"/>
  <c r="AF205" i="2"/>
  <c r="AF226" i="2"/>
  <c r="AK191" i="2"/>
  <c r="AF195" i="2"/>
  <c r="AU195" i="2"/>
  <c r="AK196" i="2"/>
  <c r="AZ196" i="2"/>
  <c r="AP199" i="2"/>
  <c r="AZ200" i="2"/>
  <c r="AF202" i="2"/>
  <c r="AP202" i="2"/>
  <c r="AU202" i="2"/>
  <c r="AF204" i="2"/>
  <c r="AP205" i="2"/>
  <c r="AK215" i="2"/>
  <c r="AF225" i="2"/>
  <c r="AF197" i="2"/>
  <c r="AF198" i="2"/>
  <c r="AK200" i="2"/>
  <c r="AP206" i="2"/>
  <c r="AK211" i="2"/>
  <c r="AZ212" i="2"/>
  <c r="AK219" i="2"/>
  <c r="AZ222" i="2"/>
  <c r="AK210" i="2"/>
  <c r="AK230" i="2"/>
  <c r="AK212" i="2"/>
  <c r="AF213" i="2"/>
  <c r="AP213" i="2"/>
  <c r="AZ213" i="2"/>
  <c r="AP227" i="2"/>
  <c r="AU231" i="2"/>
  <c r="AK237" i="2"/>
  <c r="AZ237" i="2"/>
  <c r="AU237" i="2"/>
  <c r="AF237" i="2"/>
  <c r="AP237" i="2"/>
  <c r="AK201" i="2"/>
  <c r="AU203" i="2"/>
  <c r="AF208" i="2"/>
  <c r="AK209" i="2"/>
  <c r="AP210" i="2"/>
  <c r="AU211" i="2"/>
  <c r="AK213" i="2"/>
  <c r="AP215" i="2"/>
  <c r="AZ215" i="2"/>
  <c r="AU223" i="2"/>
  <c r="AU230" i="2"/>
  <c r="AU235" i="2"/>
  <c r="AP235" i="2"/>
  <c r="AZ235" i="2"/>
  <c r="AK235" i="2"/>
  <c r="AF235" i="2"/>
  <c r="AU208" i="2"/>
  <c r="AP212" i="2"/>
  <c r="AF220" i="2"/>
  <c r="AZ220" i="2"/>
  <c r="AU221" i="2"/>
  <c r="AF221" i="2"/>
  <c r="AP221" i="2"/>
  <c r="AZ221" i="2"/>
  <c r="AU227" i="2"/>
  <c r="AF229" i="2"/>
  <c r="AU229" i="2"/>
  <c r="AP229" i="2"/>
  <c r="AZ229" i="2"/>
  <c r="AK229" i="2"/>
  <c r="AF210" i="2"/>
  <c r="AZ217" i="2"/>
  <c r="AF217" i="2"/>
  <c r="AK220" i="2"/>
  <c r="AU228" i="2"/>
  <c r="AF231" i="2"/>
  <c r="AU210" i="2"/>
  <c r="AF215" i="2"/>
  <c r="AU215" i="2"/>
  <c r="AF212" i="2"/>
  <c r="AU212" i="2"/>
  <c r="AU213" i="2"/>
  <c r="AZ214" i="2"/>
  <c r="AK217" i="2"/>
  <c r="AZ228" i="2"/>
  <c r="AK224" i="2"/>
  <c r="AP225" i="2"/>
  <c r="AU226" i="2"/>
  <c r="AZ230" i="2"/>
  <c r="AK232" i="2"/>
  <c r="AU232" i="2"/>
  <c r="AF232" i="2"/>
  <c r="AU234" i="2"/>
  <c r="AP236" i="2"/>
  <c r="AK226" i="2"/>
  <c r="AZ232" i="2"/>
  <c r="AZ234" i="2"/>
  <c r="AU239" i="2"/>
  <c r="AK223" i="2"/>
  <c r="AP224" i="2"/>
  <c r="AU225" i="2"/>
  <c r="AZ226" i="2"/>
  <c r="AF234" i="2"/>
  <c r="AU214" i="2"/>
  <c r="AF219" i="2"/>
  <c r="AU222" i="2"/>
  <c r="AZ223" i="2"/>
  <c r="AF227" i="2"/>
  <c r="AK228" i="2"/>
  <c r="AP231" i="2"/>
  <c r="AK231" i="2"/>
  <c r="AU236" i="2"/>
  <c r="AF239" i="2"/>
  <c r="AP241" i="2"/>
  <c r="AF224" i="2"/>
  <c r="AK225" i="2"/>
  <c r="AP226" i="2"/>
  <c r="AZ233" i="2"/>
  <c r="AK234" i="2"/>
  <c r="AK222" i="2"/>
  <c r="AP223" i="2"/>
  <c r="AU224" i="2"/>
  <c r="AZ225" i="2"/>
  <c r="AP232" i="2"/>
  <c r="AU233" i="2"/>
  <c r="AK238" i="2"/>
  <c r="AP234" i="2"/>
  <c r="AP239" i="2"/>
  <c r="AZ239" i="2"/>
  <c r="AP240" i="2"/>
  <c r="AZ236" i="2"/>
  <c r="AF236" i="2"/>
  <c r="AK242" i="2"/>
  <c r="AP244" i="2"/>
  <c r="AK233" i="2"/>
  <c r="AP238" i="2"/>
  <c r="AU238" i="2"/>
  <c r="AP242" i="2"/>
  <c r="AK236" i="2"/>
  <c r="AZ240" i="2"/>
  <c r="AZ238" i="2"/>
  <c r="AK244" i="2"/>
  <c r="AK247" i="2"/>
  <c r="AZ256" i="2"/>
  <c r="AU249" i="2"/>
  <c r="AF249" i="2"/>
  <c r="AK249" i="2"/>
  <c r="AZ249" i="2"/>
  <c r="AP249" i="2"/>
  <c r="AZ255" i="2"/>
  <c r="AZ241" i="2"/>
  <c r="AF241" i="2"/>
  <c r="AU241" i="2"/>
  <c r="AP243" i="2"/>
  <c r="AZ243" i="2"/>
  <c r="AK243" i="2"/>
  <c r="AU247" i="2"/>
  <c r="AU242" i="2"/>
  <c r="AZ246" i="2"/>
  <c r="AF247" i="2"/>
  <c r="AU250" i="2"/>
  <c r="AU243" i="2"/>
  <c r="AZ245" i="2"/>
  <c r="AK245" i="2"/>
  <c r="AU245" i="2"/>
  <c r="AF245" i="2"/>
  <c r="AP245" i="2"/>
  <c r="AP246" i="2"/>
  <c r="AF253" i="2"/>
  <c r="AF240" i="2"/>
  <c r="AU240" i="2"/>
  <c r="AF243" i="2"/>
  <c r="AZ247" i="2"/>
  <c r="AU246" i="2"/>
  <c r="AU248" i="2"/>
  <c r="AZ251" i="2"/>
  <c r="AF252" i="2"/>
  <c r="AP261" i="2"/>
  <c r="AF262" i="2"/>
  <c r="AZ248" i="2"/>
  <c r="AP253" i="2"/>
  <c r="AP257" i="2"/>
  <c r="AP258" i="2"/>
  <c r="AZ261" i="2"/>
  <c r="AU252" i="2"/>
  <c r="AP248" i="2"/>
  <c r="AK252" i="2"/>
  <c r="AK256" i="2"/>
  <c r="AU259" i="2"/>
  <c r="AF260" i="2"/>
  <c r="AP264" i="2"/>
  <c r="AF244" i="2"/>
  <c r="AU244" i="2"/>
  <c r="AU251" i="2"/>
  <c r="AF246" i="2"/>
  <c r="AF251" i="2"/>
  <c r="AU254" i="2"/>
  <c r="AP256" i="2"/>
  <c r="AZ257" i="2"/>
  <c r="AF267" i="2"/>
  <c r="AK254" i="2"/>
  <c r="AK263" i="2"/>
  <c r="AF250" i="2"/>
  <c r="AK251" i="2"/>
  <c r="AP252" i="2"/>
  <c r="AU253" i="2"/>
  <c r="AZ254" i="2"/>
  <c r="AK262" i="2"/>
  <c r="AF272" i="2"/>
  <c r="AZ272" i="2"/>
  <c r="AU272" i="2"/>
  <c r="AP272" i="2"/>
  <c r="AK272" i="2"/>
  <c r="AK253" i="2"/>
  <c r="AP254" i="2"/>
  <c r="AP263" i="2"/>
  <c r="AK250" i="2"/>
  <c r="AP251" i="2"/>
  <c r="AZ253" i="2"/>
  <c r="AZ260" i="2"/>
  <c r="AZ250" i="2"/>
  <c r="AF254" i="2"/>
  <c r="AF256" i="2"/>
  <c r="AU256" i="2"/>
  <c r="AU257" i="2"/>
  <c r="AZ258" i="2"/>
  <c r="AZ262" i="2"/>
  <c r="AF265" i="2"/>
  <c r="AU265" i="2"/>
  <c r="AK261" i="2"/>
  <c r="AU261" i="2"/>
  <c r="AF261" i="2"/>
  <c r="AF258" i="2"/>
  <c r="AK259" i="2"/>
  <c r="AP260" i="2"/>
  <c r="AP262" i="2"/>
  <c r="AU266" i="2"/>
  <c r="AF266" i="2"/>
  <c r="AP266" i="2"/>
  <c r="AK269" i="2"/>
  <c r="AK273" i="2"/>
  <c r="AF257" i="2"/>
  <c r="AK258" i="2"/>
  <c r="AP259" i="2"/>
  <c r="AU260" i="2"/>
  <c r="AK268" i="2"/>
  <c r="AF274" i="2"/>
  <c r="AZ266" i="2"/>
  <c r="AP267" i="2"/>
  <c r="AP271" i="2"/>
  <c r="AU273" i="2"/>
  <c r="AK260" i="2"/>
  <c r="AU262" i="2"/>
  <c r="AU263" i="2"/>
  <c r="AF263" i="2"/>
  <c r="AP265" i="2"/>
  <c r="AZ265" i="2"/>
  <c r="AK265" i="2"/>
  <c r="AK266" i="2"/>
  <c r="AU267" i="2"/>
  <c r="AZ273" i="2"/>
  <c r="AU278" i="2"/>
  <c r="AZ271" i="2"/>
  <c r="AU271" i="2"/>
  <c r="AF270" i="2"/>
  <c r="AF279" i="2"/>
  <c r="AP277" i="2"/>
  <c r="AK267" i="2"/>
  <c r="AP270" i="2"/>
  <c r="AZ270" i="2"/>
  <c r="AK270" i="2"/>
  <c r="AF271" i="2"/>
  <c r="AK264" i="2"/>
  <c r="AZ267" i="2"/>
  <c r="AZ269" i="2"/>
  <c r="AU269" i="2"/>
  <c r="AZ268" i="2"/>
  <c r="AP268" i="2"/>
  <c r="AF268" i="2"/>
  <c r="AU268" i="2"/>
  <c r="AP269" i="2"/>
  <c r="AK271" i="2"/>
  <c r="AZ275" i="2"/>
  <c r="AP278" i="2"/>
  <c r="AK274" i="2"/>
  <c r="AP274" i="2"/>
  <c r="AU274" i="2"/>
  <c r="AK276" i="2"/>
  <c r="AF276" i="2"/>
  <c r="AU276" i="2"/>
  <c r="AK279" i="2"/>
  <c r="AK280" i="2"/>
  <c r="AU285" i="2"/>
  <c r="AZ287" i="2"/>
  <c r="AZ276" i="2"/>
  <c r="AP282" i="2"/>
  <c r="AF273" i="2"/>
  <c r="AZ274" i="2"/>
  <c r="AF278" i="2"/>
  <c r="AF275" i="2"/>
  <c r="AU275" i="2"/>
  <c r="AP283" i="2"/>
  <c r="AZ279" i="2"/>
  <c r="AZ280" i="2"/>
  <c r="AZ282" i="2"/>
  <c r="AU282" i="2"/>
  <c r="AK282" i="2"/>
  <c r="AF282" i="2"/>
  <c r="AU284" i="2"/>
  <c r="AK275" i="2"/>
  <c r="AP276" i="2"/>
  <c r="AK278" i="2"/>
  <c r="AF277" i="2"/>
  <c r="AF280" i="2"/>
  <c r="AZ285" i="2"/>
  <c r="AZ286" i="2"/>
  <c r="AK289" i="2"/>
  <c r="AF290" i="2"/>
  <c r="AZ283" i="2"/>
  <c r="AF283" i="2"/>
  <c r="AZ284" i="2"/>
  <c r="AK277" i="2"/>
  <c r="AZ288" i="2"/>
  <c r="AK290" i="2"/>
  <c r="AP280" i="2"/>
  <c r="AU280" i="2"/>
  <c r="AP284" i="2"/>
  <c r="AK286" i="2"/>
  <c r="AU279" i="2"/>
  <c r="AK283" i="2"/>
  <c r="AK287" i="2"/>
  <c r="AK284" i="2"/>
  <c r="AP285" i="2"/>
  <c r="AF286" i="2"/>
  <c r="AU286" i="2"/>
  <c r="AK292" i="2"/>
  <c r="AZ292" i="2"/>
  <c r="AP279" i="2"/>
  <c r="AF285" i="2"/>
  <c r="AF288" i="2"/>
  <c r="AP290" i="2"/>
  <c r="AU288" i="2"/>
  <c r="AP291" i="2"/>
  <c r="AF287" i="2"/>
  <c r="AP287" i="2"/>
  <c r="AP289" i="2"/>
  <c r="AZ295" i="2"/>
  <c r="AF284" i="2"/>
  <c r="AK285" i="2"/>
  <c r="AU287" i="2"/>
  <c r="AF291" i="2"/>
  <c r="AZ291" i="2"/>
  <c r="AK291" i="2"/>
  <c r="AU293" i="2"/>
  <c r="AZ293" i="2"/>
  <c r="AP294" i="2"/>
  <c r="AU290" i="2"/>
  <c r="AU291" i="2"/>
  <c r="AF293" i="2"/>
  <c r="AK296" i="2"/>
  <c r="AP295" i="2"/>
  <c r="AK293" i="2"/>
  <c r="AU296" i="2"/>
  <c r="AF294" i="2"/>
  <c r="AU294" i="2"/>
  <c r="AF295" i="2"/>
  <c r="AF296" i="2"/>
  <c r="AZ299" i="2"/>
  <c r="AK294" i="2"/>
  <c r="AZ294" i="2"/>
  <c r="AK295" i="2"/>
  <c r="AU295" i="2"/>
  <c r="AP296" i="2"/>
  <c r="AZ296" i="2"/>
  <c r="AU298" i="2"/>
  <c r="AK299" i="2"/>
  <c r="AZ301" i="2"/>
  <c r="AZ300" i="2"/>
  <c r="AK300" i="2"/>
  <c r="AF300" i="2"/>
  <c r="AP300" i="2"/>
  <c r="AK301" i="2"/>
  <c r="AZ302" i="2"/>
  <c r="AU300" i="2"/>
  <c r="AU297" i="2"/>
  <c r="AP301" i="2"/>
  <c r="AF297" i="2"/>
  <c r="AF305" i="2"/>
  <c r="AZ305" i="2"/>
  <c r="AZ297" i="2"/>
  <c r="AP299" i="2"/>
  <c r="AK297" i="2"/>
  <c r="AU301" i="2"/>
  <c r="AP302" i="2"/>
  <c r="AZ304" i="2"/>
  <c r="AK298" i="2"/>
  <c r="AZ298" i="2"/>
  <c r="AU299" i="2"/>
  <c r="AF299" i="2"/>
  <c r="AF301" i="2"/>
  <c r="AF307" i="2"/>
  <c r="AF302" i="2"/>
  <c r="AK305" i="2"/>
  <c r="AU303" i="2"/>
  <c r="AF303" i="2"/>
  <c r="AP303" i="2"/>
  <c r="AZ303" i="2"/>
  <c r="AK303" i="2"/>
  <c r="AP306" i="2"/>
  <c r="AU305" i="2"/>
  <c r="AU306" i="2"/>
  <c r="AF304" i="2"/>
  <c r="AP305" i="2"/>
  <c r="AK302" i="2"/>
  <c r="AU304" i="2"/>
  <c r="AF309" i="2"/>
  <c r="AU309" i="2"/>
  <c r="AP309" i="2"/>
  <c r="AZ309" i="2"/>
  <c r="AK309" i="2"/>
  <c r="AK304" i="2"/>
  <c r="AZ307" i="2"/>
  <c r="AF306" i="2"/>
  <c r="AK307" i="2"/>
  <c r="AP308" i="2"/>
  <c r="AF310" i="2"/>
  <c r="AZ311" i="2"/>
  <c r="AF308" i="2"/>
  <c r="AK311" i="2"/>
  <c r="AK306" i="2"/>
  <c r="AP307" i="2"/>
  <c r="AU308" i="2"/>
  <c r="AZ306" i="2"/>
  <c r="AU310" i="2"/>
  <c r="AK308" i="2"/>
  <c r="AP312" i="2"/>
  <c r="AZ308" i="2"/>
  <c r="AF312" i="2"/>
  <c r="AK310" i="2"/>
  <c r="AP311" i="2"/>
  <c r="AU312" i="2"/>
  <c r="AZ310" i="2"/>
  <c r="AF311" i="2"/>
  <c r="AK312" i="2"/>
  <c r="AP310" i="2"/>
  <c r="AU311" i="2"/>
  <c r="AZ312" i="2"/>
  <c r="AU7" i="4" l="1"/>
  <c r="AV7" i="4" s="1"/>
  <c r="J17" i="15"/>
  <c r="AF10" i="4"/>
  <c r="AG10" i="4" s="1"/>
  <c r="BB6" i="4"/>
  <c r="AU11" i="4"/>
  <c r="AX11" i="4" s="1"/>
  <c r="AU12" i="4"/>
  <c r="AX12" i="4" s="1"/>
  <c r="AF12" i="4"/>
  <c r="AI12" i="4" s="1"/>
  <c r="BA6" i="4"/>
  <c r="AU9" i="4"/>
  <c r="AX9" i="4" s="1"/>
  <c r="AF9" i="4"/>
  <c r="AG9" i="4" s="1"/>
  <c r="BD9" i="3"/>
  <c r="BC6" i="3"/>
  <c r="BC26" i="2"/>
  <c r="AQ25" i="2"/>
  <c r="BD26" i="2"/>
  <c r="AS25" i="2"/>
  <c r="AU8" i="4"/>
  <c r="AX8" i="4" s="1"/>
  <c r="AF7" i="4"/>
  <c r="AI7" i="4" s="1"/>
  <c r="L10" i="15"/>
  <c r="AU6" i="4"/>
  <c r="AU10" i="4"/>
  <c r="AV10" i="4" s="1"/>
  <c r="AF11" i="4"/>
  <c r="AJ11" i="4" s="1"/>
  <c r="AF8" i="4"/>
  <c r="AI8" i="4" s="1"/>
  <c r="AF6" i="4"/>
  <c r="AI6" i="4" s="1"/>
  <c r="AW7" i="4"/>
  <c r="AL6" i="4"/>
  <c r="BD7" i="2"/>
  <c r="BC9" i="3"/>
  <c r="AL8" i="2"/>
  <c r="BB9" i="3"/>
  <c r="AO8" i="2"/>
  <c r="AT9" i="2"/>
  <c r="AT12" i="2"/>
  <c r="AQ9" i="2"/>
  <c r="AG7" i="2"/>
  <c r="AS8" i="3"/>
  <c r="AL8" i="3"/>
  <c r="AR9" i="2"/>
  <c r="AR8" i="3"/>
  <c r="AM8" i="3"/>
  <c r="AQ14" i="2"/>
  <c r="AT8" i="3"/>
  <c r="AN8" i="3"/>
  <c r="AR14" i="2"/>
  <c r="AV7" i="3"/>
  <c r="AS14" i="2"/>
  <c r="AQ12" i="2"/>
  <c r="AW7" i="3"/>
  <c r="BC37" i="2"/>
  <c r="AR12" i="2"/>
  <c r="AH7" i="2"/>
  <c r="AX7" i="3"/>
  <c r="BD6" i="4"/>
  <c r="AS29" i="2"/>
  <c r="BC28" i="2"/>
  <c r="BC22" i="2"/>
  <c r="BD35" i="2"/>
  <c r="BA7" i="2"/>
  <c r="AM8" i="2"/>
  <c r="AV6" i="2"/>
  <c r="BC16" i="2"/>
  <c r="AQ6" i="4"/>
  <c r="AT6" i="4"/>
  <c r="AS6" i="4"/>
  <c r="AR6" i="4"/>
  <c r="BD8" i="3"/>
  <c r="BA8" i="3"/>
  <c r="BB8" i="3"/>
  <c r="BC8" i="3"/>
  <c r="AS35" i="2"/>
  <c r="AQ35" i="2"/>
  <c r="AT35" i="2"/>
  <c r="AR35" i="2"/>
  <c r="AQ15" i="2"/>
  <c r="AQ23" i="2"/>
  <c r="BD37" i="2"/>
  <c r="BD16" i="2"/>
  <c r="BC31" i="2"/>
  <c r="BB8" i="2"/>
  <c r="AG10" i="2"/>
  <c r="BD6" i="3"/>
  <c r="BD24" i="2"/>
  <c r="AR15" i="2"/>
  <c r="AR23" i="2"/>
  <c r="BC8" i="2"/>
  <c r="AI10" i="2"/>
  <c r="AX6" i="3"/>
  <c r="AS15" i="2"/>
  <c r="AS23" i="2"/>
  <c r="BC14" i="2"/>
  <c r="AJ10" i="2"/>
  <c r="BB19" i="2"/>
  <c r="AQ33" i="2"/>
  <c r="AQ22" i="2"/>
  <c r="BC19" i="2"/>
  <c r="AR33" i="2"/>
  <c r="AR22" i="2"/>
  <c r="BD19" i="2"/>
  <c r="AT33" i="2"/>
  <c r="BA37" i="2"/>
  <c r="BA31" i="2"/>
  <c r="AS22" i="2"/>
  <c r="BB6" i="3"/>
  <c r="AO16" i="2"/>
  <c r="AN16" i="2"/>
  <c r="AM16" i="2"/>
  <c r="AL16" i="2"/>
  <c r="AJ9" i="3"/>
  <c r="BD14" i="2"/>
  <c r="BA14" i="2"/>
  <c r="AQ7" i="2"/>
  <c r="AR7" i="2"/>
  <c r="AS7" i="2"/>
  <c r="AG9" i="3"/>
  <c r="AI9" i="3"/>
  <c r="AO6" i="4"/>
  <c r="AM6" i="4"/>
  <c r="AY6" i="3"/>
  <c r="AG13" i="3"/>
  <c r="AJ13" i="3"/>
  <c r="AH13" i="3"/>
  <c r="AV6" i="3"/>
  <c r="BC24" i="2"/>
  <c r="AT34" i="2"/>
  <c r="AS26" i="2"/>
  <c r="AQ17" i="2"/>
  <c r="AR17" i="2"/>
  <c r="AQ34" i="2"/>
  <c r="AS17" i="2"/>
  <c r="BA24" i="2"/>
  <c r="AR34" i="2"/>
  <c r="AQ26" i="2"/>
  <c r="BD9" i="4"/>
  <c r="BC9" i="4"/>
  <c r="BB9" i="4"/>
  <c r="BA9" i="4"/>
  <c r="AN12" i="4"/>
  <c r="AM12" i="4"/>
  <c r="AL12" i="4"/>
  <c r="AO12" i="4"/>
  <c r="BD10" i="4"/>
  <c r="BC10" i="4"/>
  <c r="BB10" i="4"/>
  <c r="BA10" i="4"/>
  <c r="AN9" i="4"/>
  <c r="AM9" i="4"/>
  <c r="AL9" i="4"/>
  <c r="AO9" i="4"/>
  <c r="AT7" i="4"/>
  <c r="AQ7" i="4"/>
  <c r="AS7" i="4"/>
  <c r="AR7" i="4"/>
  <c r="AR9" i="4"/>
  <c r="AT9" i="4"/>
  <c r="AS9" i="4"/>
  <c r="AQ9" i="4"/>
  <c r="AO11" i="4"/>
  <c r="AN11" i="4"/>
  <c r="AL11" i="4"/>
  <c r="AM11" i="4"/>
  <c r="BD11" i="4"/>
  <c r="BB11" i="4"/>
  <c r="BC11" i="4"/>
  <c r="BA11" i="4"/>
  <c r="BD12" i="4"/>
  <c r="BC12" i="4"/>
  <c r="BB12" i="4"/>
  <c r="BA12" i="4"/>
  <c r="AN10" i="4"/>
  <c r="AM10" i="4"/>
  <c r="AL10" i="4"/>
  <c r="AO10" i="4"/>
  <c r="AT10" i="4"/>
  <c r="AS10" i="4"/>
  <c r="AQ10" i="4"/>
  <c r="AR10" i="4"/>
  <c r="AR8" i="4"/>
  <c r="AQ8" i="4"/>
  <c r="AT8" i="4"/>
  <c r="AS8" i="4"/>
  <c r="AO8" i="4"/>
  <c r="AN8" i="4"/>
  <c r="AM8" i="4"/>
  <c r="AL8" i="4"/>
  <c r="AR11" i="4"/>
  <c r="AQ11" i="4"/>
  <c r="AT11" i="4"/>
  <c r="AS11" i="4"/>
  <c r="AT12" i="4"/>
  <c r="AS12" i="4"/>
  <c r="AR12" i="4"/>
  <c r="AQ12" i="4"/>
  <c r="AN7" i="4"/>
  <c r="AM7" i="4"/>
  <c r="AL7" i="4"/>
  <c r="AO7" i="4"/>
  <c r="BD7" i="4"/>
  <c r="BC7" i="4"/>
  <c r="BB7" i="4"/>
  <c r="BA7" i="4"/>
  <c r="BD8" i="4"/>
  <c r="BC8" i="4"/>
  <c r="BB8" i="4"/>
  <c r="BA8" i="4"/>
  <c r="AY22" i="3"/>
  <c r="AX22" i="3"/>
  <c r="AW22" i="3"/>
  <c r="AV22" i="3"/>
  <c r="BD21" i="3"/>
  <c r="BC21" i="3"/>
  <c r="BB21" i="3"/>
  <c r="BA21" i="3"/>
  <c r="AO21" i="3"/>
  <c r="AN21" i="3"/>
  <c r="AM21" i="3"/>
  <c r="AL21" i="3"/>
  <c r="AN14" i="3"/>
  <c r="AL14" i="3"/>
  <c r="AO14" i="3"/>
  <c r="AM14" i="3"/>
  <c r="AH12" i="3"/>
  <c r="AJ12" i="3"/>
  <c r="AI12" i="3"/>
  <c r="AG12" i="3"/>
  <c r="AT11" i="3"/>
  <c r="AS11" i="3"/>
  <c r="AR11" i="3"/>
  <c r="AQ11" i="3"/>
  <c r="AW8" i="3"/>
  <c r="AV8" i="3"/>
  <c r="AY8" i="3"/>
  <c r="AX8" i="3"/>
  <c r="AJ20" i="3"/>
  <c r="AH20" i="3"/>
  <c r="AG20" i="3"/>
  <c r="AI20" i="3"/>
  <c r="AT16" i="3"/>
  <c r="AS16" i="3"/>
  <c r="AR16" i="3"/>
  <c r="AQ16" i="3"/>
  <c r="AJ17" i="3"/>
  <c r="AH17" i="3"/>
  <c r="AG17" i="3"/>
  <c r="AI17" i="3"/>
  <c r="BA15" i="3"/>
  <c r="BD15" i="3"/>
  <c r="BC15" i="3"/>
  <c r="BB15" i="3"/>
  <c r="AL11" i="3"/>
  <c r="AO11" i="3"/>
  <c r="AN11" i="3"/>
  <c r="AM11" i="3"/>
  <c r="AS13" i="3"/>
  <c r="AQ13" i="3"/>
  <c r="AT13" i="3"/>
  <c r="AR13" i="3"/>
  <c r="AN9" i="3"/>
  <c r="AM9" i="3"/>
  <c r="AO9" i="3"/>
  <c r="AL9" i="3"/>
  <c r="BD10" i="3"/>
  <c r="BC10" i="3"/>
  <c r="BB10" i="3"/>
  <c r="BA10" i="3"/>
  <c r="AY10" i="3"/>
  <c r="AX10" i="3"/>
  <c r="AW10" i="3"/>
  <c r="AV10" i="3"/>
  <c r="BC16" i="3"/>
  <c r="BB16" i="3"/>
  <c r="BA16" i="3"/>
  <c r="BD16" i="3"/>
  <c r="BA13" i="3"/>
  <c r="BB13" i="3"/>
  <c r="BD13" i="3"/>
  <c r="BC13" i="3"/>
  <c r="AV23" i="3"/>
  <c r="AY23" i="3"/>
  <c r="AW23" i="3"/>
  <c r="AX23" i="3"/>
  <c r="AT18" i="3"/>
  <c r="AS18" i="3"/>
  <c r="AR18" i="3"/>
  <c r="AQ18" i="3"/>
  <c r="AY16" i="3"/>
  <c r="AX16" i="3"/>
  <c r="AW16" i="3"/>
  <c r="AV16" i="3"/>
  <c r="BA22" i="3"/>
  <c r="BD22" i="3"/>
  <c r="BB22" i="3"/>
  <c r="BC22" i="3"/>
  <c r="AY13" i="3"/>
  <c r="AX13" i="3"/>
  <c r="AW13" i="3"/>
  <c r="AV13" i="3"/>
  <c r="AO7" i="3"/>
  <c r="AN7" i="3"/>
  <c r="AM7" i="3"/>
  <c r="AL7" i="3"/>
  <c r="AN23" i="3"/>
  <c r="AM23" i="3"/>
  <c r="AL23" i="3"/>
  <c r="AO23" i="3"/>
  <c r="AS22" i="3"/>
  <c r="AR22" i="3"/>
  <c r="AQ22" i="3"/>
  <c r="AT22" i="3"/>
  <c r="AI19" i="3"/>
  <c r="AH19" i="3"/>
  <c r="AG19" i="3"/>
  <c r="AJ19" i="3"/>
  <c r="AR20" i="3"/>
  <c r="AT20" i="3"/>
  <c r="AS20" i="3"/>
  <c r="AQ20" i="3"/>
  <c r="AS17" i="3"/>
  <c r="AR17" i="3"/>
  <c r="AT17" i="3"/>
  <c r="AQ17" i="3"/>
  <c r="BB11" i="3"/>
  <c r="BA11" i="3"/>
  <c r="BD11" i="3"/>
  <c r="BC11" i="3"/>
  <c r="AR12" i="3"/>
  <c r="AQ12" i="3"/>
  <c r="AT12" i="3"/>
  <c r="AS12" i="3"/>
  <c r="AV9" i="3"/>
  <c r="AY9" i="3"/>
  <c r="AX9" i="3"/>
  <c r="AW9" i="3"/>
  <c r="AW21" i="3"/>
  <c r="AV21" i="3"/>
  <c r="AY21" i="3"/>
  <c r="AX21" i="3"/>
  <c r="AG8" i="3"/>
  <c r="AJ8" i="3"/>
  <c r="AH8" i="3"/>
  <c r="AI8" i="3"/>
  <c r="BD23" i="3"/>
  <c r="BC23" i="3"/>
  <c r="BB23" i="3"/>
  <c r="BA23" i="3"/>
  <c r="AT21" i="3"/>
  <c r="AS21" i="3"/>
  <c r="AQ21" i="3"/>
  <c r="AR21" i="3"/>
  <c r="AT23" i="3"/>
  <c r="AS23" i="3"/>
  <c r="AR23" i="3"/>
  <c r="AQ23" i="3"/>
  <c r="AJ23" i="3"/>
  <c r="AI23" i="3"/>
  <c r="AG23" i="3"/>
  <c r="AH23" i="3"/>
  <c r="BD20" i="3"/>
  <c r="BC20" i="3"/>
  <c r="BB20" i="3"/>
  <c r="BA20" i="3"/>
  <c r="AJ18" i="3"/>
  <c r="AI18" i="3"/>
  <c r="AH18" i="3"/>
  <c r="AG18" i="3"/>
  <c r="AO17" i="3"/>
  <c r="AN17" i="3"/>
  <c r="AM17" i="3"/>
  <c r="AL17" i="3"/>
  <c r="AV14" i="3"/>
  <c r="AY14" i="3"/>
  <c r="AX14" i="3"/>
  <c r="AW14" i="3"/>
  <c r="AX12" i="3"/>
  <c r="AV12" i="3"/>
  <c r="AY12" i="3"/>
  <c r="AW12" i="3"/>
  <c r="AM16" i="3"/>
  <c r="AL16" i="3"/>
  <c r="AO16" i="3"/>
  <c r="AN16" i="3"/>
  <c r="AQ10" i="3"/>
  <c r="AT10" i="3"/>
  <c r="AS10" i="3"/>
  <c r="AR10" i="3"/>
  <c r="AS7" i="3"/>
  <c r="AT7" i="3"/>
  <c r="AR7" i="3"/>
  <c r="AQ7" i="3"/>
  <c r="AT14" i="3"/>
  <c r="AS14" i="3"/>
  <c r="AR14" i="3"/>
  <c r="AQ14" i="3"/>
  <c r="BD12" i="3"/>
  <c r="BC12" i="3"/>
  <c r="BB12" i="3"/>
  <c r="BA12" i="3"/>
  <c r="BD14" i="3"/>
  <c r="BB14" i="3"/>
  <c r="BA14" i="3"/>
  <c r="BC14" i="3"/>
  <c r="AX17" i="3"/>
  <c r="AW17" i="3"/>
  <c r="AV17" i="3"/>
  <c r="AY17" i="3"/>
  <c r="AO22" i="3"/>
  <c r="AN22" i="3"/>
  <c r="AL22" i="3"/>
  <c r="AM22" i="3"/>
  <c r="AJ22" i="3"/>
  <c r="AI22" i="3"/>
  <c r="AH22" i="3"/>
  <c r="AG22" i="3"/>
  <c r="AX20" i="3"/>
  <c r="AV20" i="3"/>
  <c r="AY20" i="3"/>
  <c r="AW20" i="3"/>
  <c r="BD18" i="3"/>
  <c r="BC18" i="3"/>
  <c r="BB18" i="3"/>
  <c r="BA18" i="3"/>
  <c r="AV18" i="3"/>
  <c r="AY18" i="3"/>
  <c r="AX18" i="3"/>
  <c r="AW18" i="3"/>
  <c r="BA17" i="3"/>
  <c r="BD17" i="3"/>
  <c r="BC17" i="3"/>
  <c r="BB17" i="3"/>
  <c r="AI15" i="3"/>
  <c r="AG15" i="3"/>
  <c r="AJ15" i="3"/>
  <c r="AH15" i="3"/>
  <c r="AS15" i="3"/>
  <c r="AQ15" i="3"/>
  <c r="AR15" i="3"/>
  <c r="AT15" i="3"/>
  <c r="AY11" i="3"/>
  <c r="AX11" i="3"/>
  <c r="AW11" i="3"/>
  <c r="AV11" i="3"/>
  <c r="AG14" i="3"/>
  <c r="AJ14" i="3"/>
  <c r="AI14" i="3"/>
  <c r="AH14" i="3"/>
  <c r="AJ11" i="3"/>
  <c r="AI11" i="3"/>
  <c r="AH11" i="3"/>
  <c r="AG11" i="3"/>
  <c r="AN13" i="3"/>
  <c r="AM13" i="3"/>
  <c r="AL13" i="3"/>
  <c r="AO13" i="3"/>
  <c r="AI10" i="3"/>
  <c r="AH10" i="3"/>
  <c r="AG10" i="3"/>
  <c r="AJ10" i="3"/>
  <c r="AO15" i="3"/>
  <c r="AN15" i="3"/>
  <c r="AM15" i="3"/>
  <c r="AL15" i="3"/>
  <c r="AJ6" i="3"/>
  <c r="AI6" i="3"/>
  <c r="AH6" i="3"/>
  <c r="AG6" i="3"/>
  <c r="AN12" i="3"/>
  <c r="AM12" i="3"/>
  <c r="AO12" i="3"/>
  <c r="AL12" i="3"/>
  <c r="AN18" i="3"/>
  <c r="AM18" i="3"/>
  <c r="AL18" i="3"/>
  <c r="AO18" i="3"/>
  <c r="BD19" i="3"/>
  <c r="BC19" i="3"/>
  <c r="BB19" i="3"/>
  <c r="BA19" i="3"/>
  <c r="AG21" i="3"/>
  <c r="AI21" i="3"/>
  <c r="AJ21" i="3"/>
  <c r="AH21" i="3"/>
  <c r="AN20" i="3"/>
  <c r="AO20" i="3"/>
  <c r="AM20" i="3"/>
  <c r="AL20" i="3"/>
  <c r="AO19" i="3"/>
  <c r="AN19" i="3"/>
  <c r="AM19" i="3"/>
  <c r="AL19" i="3"/>
  <c r="AQ19" i="3"/>
  <c r="AT19" i="3"/>
  <c r="AS19" i="3"/>
  <c r="AR19" i="3"/>
  <c r="AY19" i="3"/>
  <c r="AX19" i="3"/>
  <c r="AW19" i="3"/>
  <c r="AV19" i="3"/>
  <c r="AO10" i="3"/>
  <c r="AN10" i="3"/>
  <c r="AM10" i="3"/>
  <c r="AL10" i="3"/>
  <c r="AR6" i="3"/>
  <c r="AQ6" i="3"/>
  <c r="AT6" i="3"/>
  <c r="AS6" i="3"/>
  <c r="BC294" i="2"/>
  <c r="BD294" i="2"/>
  <c r="BB294" i="2"/>
  <c r="BA294" i="2"/>
  <c r="BB276" i="2"/>
  <c r="BD276" i="2"/>
  <c r="BC276" i="2"/>
  <c r="BA276" i="2"/>
  <c r="BD267" i="2"/>
  <c r="BC267" i="2"/>
  <c r="BB267" i="2"/>
  <c r="BA267" i="2"/>
  <c r="AT251" i="2"/>
  <c r="AS251" i="2"/>
  <c r="AR251" i="2"/>
  <c r="AQ251" i="2"/>
  <c r="AW258" i="2"/>
  <c r="AY258" i="2"/>
  <c r="AX258" i="2"/>
  <c r="AV258" i="2"/>
  <c r="AT253" i="2"/>
  <c r="AS253" i="2"/>
  <c r="AR253" i="2"/>
  <c r="AQ253" i="2"/>
  <c r="AT243" i="2"/>
  <c r="AS243" i="2"/>
  <c r="AR243" i="2"/>
  <c r="AQ243" i="2"/>
  <c r="BB239" i="2"/>
  <c r="BA239" i="2"/>
  <c r="BD239" i="2"/>
  <c r="BC239" i="2"/>
  <c r="BD232" i="2"/>
  <c r="BC232" i="2"/>
  <c r="BB232" i="2"/>
  <c r="BA232" i="2"/>
  <c r="BC228" i="2"/>
  <c r="BB228" i="2"/>
  <c r="BA228" i="2"/>
  <c r="BD228" i="2"/>
  <c r="AM220" i="2"/>
  <c r="AL220" i="2"/>
  <c r="AN220" i="2"/>
  <c r="AO220" i="2"/>
  <c r="AJ306" i="2"/>
  <c r="AG306" i="2"/>
  <c r="AI306" i="2"/>
  <c r="AH306" i="2"/>
  <c r="AQ309" i="2"/>
  <c r="AT309" i="2"/>
  <c r="AS309" i="2"/>
  <c r="AR309" i="2"/>
  <c r="AH303" i="2"/>
  <c r="AG303" i="2"/>
  <c r="AI303" i="2"/>
  <c r="AJ303" i="2"/>
  <c r="AI307" i="2"/>
  <c r="AH307" i="2"/>
  <c r="AG307" i="2"/>
  <c r="AJ307" i="2"/>
  <c r="AM294" i="2"/>
  <c r="AL294" i="2"/>
  <c r="AO294" i="2"/>
  <c r="AN294" i="2"/>
  <c r="BC299" i="2"/>
  <c r="BA299" i="2"/>
  <c r="BB299" i="2"/>
  <c r="BD299" i="2"/>
  <c r="AW291" i="2"/>
  <c r="AV291" i="2"/>
  <c r="AY291" i="2"/>
  <c r="AX291" i="2"/>
  <c r="AT287" i="2"/>
  <c r="AQ287" i="2"/>
  <c r="AS287" i="2"/>
  <c r="AR287" i="2"/>
  <c r="AO292" i="2"/>
  <c r="AN292" i="2"/>
  <c r="AM292" i="2"/>
  <c r="AL292" i="2"/>
  <c r="AO287" i="2"/>
  <c r="AL287" i="2"/>
  <c r="AM287" i="2"/>
  <c r="AN287" i="2"/>
  <c r="AY289" i="2"/>
  <c r="AV289" i="2"/>
  <c r="AX289" i="2"/>
  <c r="AW289" i="2"/>
  <c r="AH280" i="2"/>
  <c r="AI280" i="2"/>
  <c r="AG280" i="2"/>
  <c r="AJ280" i="2"/>
  <c r="AO278" i="2"/>
  <c r="AM278" i="2"/>
  <c r="AL278" i="2"/>
  <c r="AN278" i="2"/>
  <c r="AN288" i="2"/>
  <c r="AL288" i="2"/>
  <c r="AO288" i="2"/>
  <c r="AM288" i="2"/>
  <c r="BD274" i="2"/>
  <c r="BC274" i="2"/>
  <c r="BA274" i="2"/>
  <c r="BB274" i="2"/>
  <c r="BC275" i="2"/>
  <c r="BB275" i="2"/>
  <c r="BA275" i="2"/>
  <c r="BD275" i="2"/>
  <c r="AJ268" i="2"/>
  <c r="AI268" i="2"/>
  <c r="AH268" i="2"/>
  <c r="AG268" i="2"/>
  <c r="AN270" i="2"/>
  <c r="AM270" i="2"/>
  <c r="AO270" i="2"/>
  <c r="AL270" i="2"/>
  <c r="AQ275" i="2"/>
  <c r="AT275" i="2"/>
  <c r="AS275" i="2"/>
  <c r="AR275" i="2"/>
  <c r="AW278" i="2"/>
  <c r="AY278" i="2"/>
  <c r="AV278" i="2"/>
  <c r="AX278" i="2"/>
  <c r="AY262" i="2"/>
  <c r="AW262" i="2"/>
  <c r="AX262" i="2"/>
  <c r="AV262" i="2"/>
  <c r="AY273" i="2"/>
  <c r="AW273" i="2"/>
  <c r="AV273" i="2"/>
  <c r="AX273" i="2"/>
  <c r="AJ257" i="2"/>
  <c r="AG257" i="2"/>
  <c r="AI257" i="2"/>
  <c r="AH257" i="2"/>
  <c r="AW256" i="2"/>
  <c r="AY256" i="2"/>
  <c r="AX256" i="2"/>
  <c r="AV256" i="2"/>
  <c r="AT254" i="2"/>
  <c r="AS254" i="2"/>
  <c r="AR254" i="2"/>
  <c r="AQ254" i="2"/>
  <c r="AX254" i="2"/>
  <c r="AW254" i="2"/>
  <c r="AV254" i="2"/>
  <c r="AY254" i="2"/>
  <c r="AY244" i="2"/>
  <c r="AX244" i="2"/>
  <c r="AW244" i="2"/>
  <c r="AV244" i="2"/>
  <c r="BD248" i="2"/>
  <c r="BC248" i="2"/>
  <c r="BB248" i="2"/>
  <c r="BA248" i="2"/>
  <c r="AQ246" i="2"/>
  <c r="AR246" i="2"/>
  <c r="AS246" i="2"/>
  <c r="AT246" i="2"/>
  <c r="AJ245" i="2"/>
  <c r="AI245" i="2"/>
  <c r="AH245" i="2"/>
  <c r="AG245" i="2"/>
  <c r="BB245" i="2"/>
  <c r="BD245" i="2"/>
  <c r="BC245" i="2"/>
  <c r="BA245" i="2"/>
  <c r="AW241" i="2"/>
  <c r="AY241" i="2"/>
  <c r="AX241" i="2"/>
  <c r="AV241" i="2"/>
  <c r="AY249" i="2"/>
  <c r="AX249" i="2"/>
  <c r="AW249" i="2"/>
  <c r="AV249" i="2"/>
  <c r="BD242" i="2"/>
  <c r="BC242" i="2"/>
  <c r="BA242" i="2"/>
  <c r="BB242" i="2"/>
  <c r="AO241" i="2"/>
  <c r="AN241" i="2"/>
  <c r="AM241" i="2"/>
  <c r="AL241" i="2"/>
  <c r="AQ244" i="2"/>
  <c r="AS244" i="2"/>
  <c r="AR244" i="2"/>
  <c r="AT244" i="2"/>
  <c r="AT234" i="2"/>
  <c r="AS234" i="2"/>
  <c r="AQ234" i="2"/>
  <c r="AR234" i="2"/>
  <c r="AX233" i="2"/>
  <c r="AW233" i="2"/>
  <c r="AV233" i="2"/>
  <c r="AY233" i="2"/>
  <c r="AT226" i="2"/>
  <c r="AS226" i="2"/>
  <c r="AR226" i="2"/>
  <c r="AQ226" i="2"/>
  <c r="AI239" i="2"/>
  <c r="AJ239" i="2"/>
  <c r="AH239" i="2"/>
  <c r="AG239" i="2"/>
  <c r="AX214" i="2"/>
  <c r="AY214" i="2"/>
  <c r="AW214" i="2"/>
  <c r="AV214" i="2"/>
  <c r="BD226" i="2"/>
  <c r="BC226" i="2"/>
  <c r="BB226" i="2"/>
  <c r="BA226" i="2"/>
  <c r="AO226" i="2"/>
  <c r="AN226" i="2"/>
  <c r="AM226" i="2"/>
  <c r="AL226" i="2"/>
  <c r="AJ232" i="2"/>
  <c r="AH232" i="2"/>
  <c r="AG232" i="2"/>
  <c r="AI232" i="2"/>
  <c r="BD227" i="2"/>
  <c r="BC227" i="2"/>
  <c r="BA227" i="2"/>
  <c r="BB227" i="2"/>
  <c r="AV215" i="2"/>
  <c r="AY215" i="2"/>
  <c r="AX215" i="2"/>
  <c r="AW215" i="2"/>
  <c r="AI217" i="2"/>
  <c r="AJ217" i="2"/>
  <c r="AH217" i="2"/>
  <c r="AG217" i="2"/>
  <c r="BD229" i="2"/>
  <c r="BC229" i="2"/>
  <c r="BB229" i="2"/>
  <c r="BA229" i="2"/>
  <c r="AW229" i="2"/>
  <c r="AV229" i="2"/>
  <c r="AY229" i="2"/>
  <c r="AX229" i="2"/>
  <c r="AO213" i="2"/>
  <c r="AM213" i="2"/>
  <c r="AN213" i="2"/>
  <c r="AL213" i="2"/>
  <c r="AY211" i="2"/>
  <c r="AX211" i="2"/>
  <c r="AW211" i="2"/>
  <c r="AV211" i="2"/>
  <c r="AY220" i="2"/>
  <c r="AV220" i="2"/>
  <c r="AX220" i="2"/>
  <c r="AW220" i="2"/>
  <c r="AJ204" i="2"/>
  <c r="AI204" i="2"/>
  <c r="AH204" i="2"/>
  <c r="AG204" i="2"/>
  <c r="AI195" i="2"/>
  <c r="AJ195" i="2"/>
  <c r="AH195" i="2"/>
  <c r="AG195" i="2"/>
  <c r="BC206" i="2"/>
  <c r="BB206" i="2"/>
  <c r="BA206" i="2"/>
  <c r="BD206" i="2"/>
  <c r="AJ188" i="2"/>
  <c r="AI188" i="2"/>
  <c r="AG188" i="2"/>
  <c r="AH188" i="2"/>
  <c r="AJ196" i="2"/>
  <c r="AI196" i="2"/>
  <c r="AH196" i="2"/>
  <c r="AG196" i="2"/>
  <c r="AT204" i="2"/>
  <c r="AS204" i="2"/>
  <c r="AQ204" i="2"/>
  <c r="AR204" i="2"/>
  <c r="AR214" i="2"/>
  <c r="AT214" i="2"/>
  <c r="AQ214" i="2"/>
  <c r="AS214" i="2"/>
  <c r="AO197" i="2"/>
  <c r="AN197" i="2"/>
  <c r="AM197" i="2"/>
  <c r="AL197" i="2"/>
  <c r="AT220" i="2"/>
  <c r="AS220" i="2"/>
  <c r="AR220" i="2"/>
  <c r="AQ220" i="2"/>
  <c r="AH207" i="2"/>
  <c r="AG207" i="2"/>
  <c r="AI207" i="2"/>
  <c r="AJ207" i="2"/>
  <c r="AN194" i="2"/>
  <c r="AO194" i="2"/>
  <c r="AM194" i="2"/>
  <c r="AL194" i="2"/>
  <c r="AT201" i="2"/>
  <c r="AS201" i="2"/>
  <c r="AR201" i="2"/>
  <c r="AQ201" i="2"/>
  <c r="AR180" i="2"/>
  <c r="AQ180" i="2"/>
  <c r="AS180" i="2"/>
  <c r="AT180" i="2"/>
  <c r="AX173" i="2"/>
  <c r="AY173" i="2"/>
  <c r="AW173" i="2"/>
  <c r="AV173" i="2"/>
  <c r="AJ209" i="2"/>
  <c r="AI209" i="2"/>
  <c r="AG209" i="2"/>
  <c r="AH209" i="2"/>
  <c r="AS203" i="2"/>
  <c r="AR203" i="2"/>
  <c r="AQ203" i="2"/>
  <c r="AT203" i="2"/>
  <c r="AT186" i="2"/>
  <c r="AQ186" i="2"/>
  <c r="AS186" i="2"/>
  <c r="AR186" i="2"/>
  <c r="BC181" i="2"/>
  <c r="BB181" i="2"/>
  <c r="BA181" i="2"/>
  <c r="BD181" i="2"/>
  <c r="AJ182" i="2"/>
  <c r="AI182" i="2"/>
  <c r="AH182" i="2"/>
  <c r="AG182" i="2"/>
  <c r="AM182" i="2"/>
  <c r="AL182" i="2"/>
  <c r="AN182" i="2"/>
  <c r="AO182" i="2"/>
  <c r="BC190" i="2"/>
  <c r="BD190" i="2"/>
  <c r="BB190" i="2"/>
  <c r="BA190" i="2"/>
  <c r="BD173" i="2"/>
  <c r="BC173" i="2"/>
  <c r="BB173" i="2"/>
  <c r="BA173" i="2"/>
  <c r="AY164" i="2"/>
  <c r="AX164" i="2"/>
  <c r="AW164" i="2"/>
  <c r="AV164" i="2"/>
  <c r="AS183" i="2"/>
  <c r="AT183" i="2"/>
  <c r="AR183" i="2"/>
  <c r="AQ183" i="2"/>
  <c r="AO157" i="2"/>
  <c r="AN157" i="2"/>
  <c r="AL157" i="2"/>
  <c r="AM157" i="2"/>
  <c r="AY177" i="2"/>
  <c r="AW177" i="2"/>
  <c r="AV177" i="2"/>
  <c r="AX177" i="2"/>
  <c r="AI177" i="2"/>
  <c r="AG177" i="2"/>
  <c r="AJ177" i="2"/>
  <c r="AH177" i="2"/>
  <c r="BC189" i="2"/>
  <c r="BB189" i="2"/>
  <c r="BD189" i="2"/>
  <c r="BA189" i="2"/>
  <c r="AT167" i="2"/>
  <c r="AS167" i="2"/>
  <c r="AR167" i="2"/>
  <c r="AQ167" i="2"/>
  <c r="AY156" i="2"/>
  <c r="AX156" i="2"/>
  <c r="AW156" i="2"/>
  <c r="AV156" i="2"/>
  <c r="AM152" i="2"/>
  <c r="AL152" i="2"/>
  <c r="AO152" i="2"/>
  <c r="AN152" i="2"/>
  <c r="AI155" i="2"/>
  <c r="AH155" i="2"/>
  <c r="AJ155" i="2"/>
  <c r="AG155" i="2"/>
  <c r="AG149" i="2"/>
  <c r="AH149" i="2"/>
  <c r="AJ149" i="2"/>
  <c r="AI149" i="2"/>
  <c r="BD157" i="2"/>
  <c r="BB157" i="2"/>
  <c r="BA157" i="2"/>
  <c r="BC157" i="2"/>
  <c r="AX142" i="2"/>
  <c r="AV142" i="2"/>
  <c r="AY142" i="2"/>
  <c r="AW142" i="2"/>
  <c r="AT156" i="2"/>
  <c r="AS156" i="2"/>
  <c r="AQ156" i="2"/>
  <c r="AR156" i="2"/>
  <c r="AY155" i="2"/>
  <c r="AX155" i="2"/>
  <c r="AV155" i="2"/>
  <c r="AW155" i="2"/>
  <c r="AW165" i="2"/>
  <c r="AV165" i="2"/>
  <c r="AY165" i="2"/>
  <c r="AX165" i="2"/>
  <c r="BD146" i="2"/>
  <c r="BA146" i="2"/>
  <c r="BC146" i="2"/>
  <c r="BB146" i="2"/>
  <c r="AJ173" i="2"/>
  <c r="AH173" i="2"/>
  <c r="AI173" i="2"/>
  <c r="AG173" i="2"/>
  <c r="BD158" i="2"/>
  <c r="BC158" i="2"/>
  <c r="BB158" i="2"/>
  <c r="BA158" i="2"/>
  <c r="AX152" i="2"/>
  <c r="AW152" i="2"/>
  <c r="AV152" i="2"/>
  <c r="AY152" i="2"/>
  <c r="AO141" i="2"/>
  <c r="AM141" i="2"/>
  <c r="AN141" i="2"/>
  <c r="AL141" i="2"/>
  <c r="AY147" i="2"/>
  <c r="AW147" i="2"/>
  <c r="AV147" i="2"/>
  <c r="AX147" i="2"/>
  <c r="AS134" i="2"/>
  <c r="AT134" i="2"/>
  <c r="AR134" i="2"/>
  <c r="AQ134" i="2"/>
  <c r="AV146" i="2"/>
  <c r="AY146" i="2"/>
  <c r="AX146" i="2"/>
  <c r="AW146" i="2"/>
  <c r="AO144" i="2"/>
  <c r="AN144" i="2"/>
  <c r="AL144" i="2"/>
  <c r="AM144" i="2"/>
  <c r="AM125" i="2"/>
  <c r="AL125" i="2"/>
  <c r="AN125" i="2"/>
  <c r="AO125" i="2"/>
  <c r="AQ147" i="2"/>
  <c r="AT147" i="2"/>
  <c r="AS147" i="2"/>
  <c r="AR147" i="2"/>
  <c r="AL136" i="2"/>
  <c r="AO136" i="2"/>
  <c r="AM136" i="2"/>
  <c r="AN136" i="2"/>
  <c r="AT120" i="2"/>
  <c r="AS120" i="2"/>
  <c r="AQ120" i="2"/>
  <c r="AR120" i="2"/>
  <c r="AY112" i="2"/>
  <c r="AX112" i="2"/>
  <c r="AW112" i="2"/>
  <c r="AV112" i="2"/>
  <c r="AR133" i="2"/>
  <c r="AT133" i="2"/>
  <c r="AS133" i="2"/>
  <c r="AQ133" i="2"/>
  <c r="AJ114" i="2"/>
  <c r="AI114" i="2"/>
  <c r="AH114" i="2"/>
  <c r="AG114" i="2"/>
  <c r="AL109" i="2"/>
  <c r="AO109" i="2"/>
  <c r="AM109" i="2"/>
  <c r="AN109" i="2"/>
  <c r="AO127" i="2"/>
  <c r="AN127" i="2"/>
  <c r="AL127" i="2"/>
  <c r="AM127" i="2"/>
  <c r="BD113" i="2"/>
  <c r="BC113" i="2"/>
  <c r="BB113" i="2"/>
  <c r="BA113" i="2"/>
  <c r="AY130" i="2"/>
  <c r="AX130" i="2"/>
  <c r="AW130" i="2"/>
  <c r="AV130" i="2"/>
  <c r="AQ100" i="2"/>
  <c r="AT100" i="2"/>
  <c r="AR100" i="2"/>
  <c r="AS100" i="2"/>
  <c r="AY125" i="2"/>
  <c r="AX125" i="2"/>
  <c r="AV125" i="2"/>
  <c r="AW125" i="2"/>
  <c r="AH121" i="2"/>
  <c r="AG121" i="2"/>
  <c r="AJ121" i="2"/>
  <c r="AI121" i="2"/>
  <c r="BB130" i="2"/>
  <c r="BA130" i="2"/>
  <c r="BC130" i="2"/>
  <c r="BD130" i="2"/>
  <c r="AO108" i="2"/>
  <c r="AN108" i="2"/>
  <c r="AM108" i="2"/>
  <c r="AL108" i="2"/>
  <c r="AW102" i="2"/>
  <c r="AV102" i="2"/>
  <c r="AX102" i="2"/>
  <c r="AY102" i="2"/>
  <c r="AH97" i="2"/>
  <c r="AG97" i="2"/>
  <c r="AI97" i="2"/>
  <c r="AJ97" i="2"/>
  <c r="AJ107" i="2"/>
  <c r="AI107" i="2"/>
  <c r="AG107" i="2"/>
  <c r="AH107" i="2"/>
  <c r="AG94" i="2"/>
  <c r="AH94" i="2"/>
  <c r="AJ94" i="2"/>
  <c r="AI94" i="2"/>
  <c r="BD87" i="2"/>
  <c r="BA87" i="2"/>
  <c r="BC87" i="2"/>
  <c r="BB87" i="2"/>
  <c r="AR119" i="2"/>
  <c r="AQ119" i="2"/>
  <c r="AT119" i="2"/>
  <c r="AS119" i="2"/>
  <c r="BB101" i="2"/>
  <c r="BA101" i="2"/>
  <c r="BC101" i="2"/>
  <c r="BD101" i="2"/>
  <c r="AT96" i="2"/>
  <c r="AS96" i="2"/>
  <c r="AQ96" i="2"/>
  <c r="AR96" i="2"/>
  <c r="AX74" i="2"/>
  <c r="AV74" i="2"/>
  <c r="AY74" i="2"/>
  <c r="AW74" i="2"/>
  <c r="AM112" i="2"/>
  <c r="AO112" i="2"/>
  <c r="AN112" i="2"/>
  <c r="AL112" i="2"/>
  <c r="BA93" i="2"/>
  <c r="BC93" i="2"/>
  <c r="BD93" i="2"/>
  <c r="BB93" i="2"/>
  <c r="AO116" i="2"/>
  <c r="AN116" i="2"/>
  <c r="AM116" i="2"/>
  <c r="AL116" i="2"/>
  <c r="AV86" i="2"/>
  <c r="AX86" i="2"/>
  <c r="AY86" i="2"/>
  <c r="AW86" i="2"/>
  <c r="AN78" i="2"/>
  <c r="AM78" i="2"/>
  <c r="AL78" i="2"/>
  <c r="AO78" i="2"/>
  <c r="AH105" i="2"/>
  <c r="AG105" i="2"/>
  <c r="AI105" i="2"/>
  <c r="AJ105" i="2"/>
  <c r="AR90" i="2"/>
  <c r="AQ90" i="2"/>
  <c r="AT90" i="2"/>
  <c r="AS90" i="2"/>
  <c r="BB88" i="2"/>
  <c r="BA88" i="2"/>
  <c r="BD88" i="2"/>
  <c r="BC88" i="2"/>
  <c r="BD119" i="2"/>
  <c r="BC119" i="2"/>
  <c r="BB119" i="2"/>
  <c r="BA119" i="2"/>
  <c r="AX85" i="2"/>
  <c r="AY85" i="2"/>
  <c r="AW85" i="2"/>
  <c r="AV85" i="2"/>
  <c r="AN76" i="2"/>
  <c r="AM76" i="2"/>
  <c r="AL76" i="2"/>
  <c r="AO76" i="2"/>
  <c r="AH86" i="2"/>
  <c r="AG86" i="2"/>
  <c r="AJ86" i="2"/>
  <c r="AI86" i="2"/>
  <c r="BB80" i="2"/>
  <c r="BA80" i="2"/>
  <c r="BD80" i="2"/>
  <c r="BC80" i="2"/>
  <c r="AT107" i="2"/>
  <c r="AS107" i="2"/>
  <c r="AR107" i="2"/>
  <c r="AQ107" i="2"/>
  <c r="AN69" i="2"/>
  <c r="AL69" i="2"/>
  <c r="AO69" i="2"/>
  <c r="AM69" i="2"/>
  <c r="AY50" i="2"/>
  <c r="AX50" i="2"/>
  <c r="AW50" i="2"/>
  <c r="AV50" i="2"/>
  <c r="AO77" i="2"/>
  <c r="AN77" i="2"/>
  <c r="AM77" i="2"/>
  <c r="AL77" i="2"/>
  <c r="BA77" i="2"/>
  <c r="BD77" i="2"/>
  <c r="BC77" i="2"/>
  <c r="BB77" i="2"/>
  <c r="AH58" i="2"/>
  <c r="AG58" i="2"/>
  <c r="AJ58" i="2"/>
  <c r="AI58" i="2"/>
  <c r="AJ53" i="2"/>
  <c r="AI53" i="2"/>
  <c r="AH53" i="2"/>
  <c r="AG53" i="2"/>
  <c r="AS75" i="2"/>
  <c r="AR75" i="2"/>
  <c r="AQ75" i="2"/>
  <c r="AT75" i="2"/>
  <c r="BC56" i="2"/>
  <c r="BD56" i="2"/>
  <c r="BB56" i="2"/>
  <c r="BA56" i="2"/>
  <c r="AW64" i="2"/>
  <c r="AV64" i="2"/>
  <c r="AY64" i="2"/>
  <c r="AX64" i="2"/>
  <c r="AY106" i="2"/>
  <c r="AX106" i="2"/>
  <c r="AW106" i="2"/>
  <c r="AV106" i="2"/>
  <c r="AO71" i="2"/>
  <c r="AL71" i="2"/>
  <c r="AN71" i="2"/>
  <c r="AM71" i="2"/>
  <c r="AX66" i="2"/>
  <c r="AY66" i="2"/>
  <c r="AW66" i="2"/>
  <c r="AV66" i="2"/>
  <c r="AO43" i="2"/>
  <c r="AN43" i="2"/>
  <c r="AM43" i="2"/>
  <c r="AL43" i="2"/>
  <c r="AJ51" i="2"/>
  <c r="AI51" i="2"/>
  <c r="AH51" i="2"/>
  <c r="AG51" i="2"/>
  <c r="AN26" i="2"/>
  <c r="AO26" i="2"/>
  <c r="AM26" i="2"/>
  <c r="AL26" i="2"/>
  <c r="AJ56" i="2"/>
  <c r="AI56" i="2"/>
  <c r="AH56" i="2"/>
  <c r="AG56" i="2"/>
  <c r="AQ27" i="2"/>
  <c r="AT27" i="2"/>
  <c r="AS27" i="2"/>
  <c r="AR27" i="2"/>
  <c r="AG55" i="2"/>
  <c r="AJ55" i="2"/>
  <c r="AI55" i="2"/>
  <c r="AH55" i="2"/>
  <c r="AT45" i="2"/>
  <c r="AS45" i="2"/>
  <c r="AR45" i="2"/>
  <c r="AQ45" i="2"/>
  <c r="AG63" i="2"/>
  <c r="AJ63" i="2"/>
  <c r="AI63" i="2"/>
  <c r="AH63" i="2"/>
  <c r="AX40" i="2"/>
  <c r="AV40" i="2"/>
  <c r="AY40" i="2"/>
  <c r="AW40" i="2"/>
  <c r="AY52" i="2"/>
  <c r="AX52" i="2"/>
  <c r="AW52" i="2"/>
  <c r="AV52" i="2"/>
  <c r="AI42" i="2"/>
  <c r="AG42" i="2"/>
  <c r="AJ42" i="2"/>
  <c r="AH42" i="2"/>
  <c r="AI41" i="2"/>
  <c r="AG41" i="2"/>
  <c r="AJ41" i="2"/>
  <c r="AH41" i="2"/>
  <c r="AX46" i="2"/>
  <c r="AW46" i="2"/>
  <c r="AV46" i="2"/>
  <c r="AY46" i="2"/>
  <c r="AS39" i="2"/>
  <c r="AT39" i="2"/>
  <c r="AR39" i="2"/>
  <c r="AQ39" i="2"/>
  <c r="AY17" i="2"/>
  <c r="AX17" i="2"/>
  <c r="AW17" i="2"/>
  <c r="AV17" i="2"/>
  <c r="AJ14" i="2"/>
  <c r="AI14" i="2"/>
  <c r="AH14" i="2"/>
  <c r="AG14" i="2"/>
  <c r="AY9" i="2"/>
  <c r="AX9" i="2"/>
  <c r="AW9" i="2"/>
  <c r="AV9" i="2"/>
  <c r="AT162" i="2"/>
  <c r="AS162" i="2"/>
  <c r="AR162" i="2"/>
  <c r="AQ162" i="2"/>
  <c r="AT297" i="2"/>
  <c r="AS297" i="2"/>
  <c r="AQ297" i="2"/>
  <c r="AR297" i="2"/>
  <c r="BB53" i="2"/>
  <c r="BD53" i="2"/>
  <c r="BC53" i="2"/>
  <c r="BA53" i="2"/>
  <c r="AS19" i="2"/>
  <c r="AR19" i="2"/>
  <c r="AQ19" i="2"/>
  <c r="AT19" i="2"/>
  <c r="AW63" i="2"/>
  <c r="AY63" i="2"/>
  <c r="AX63" i="2"/>
  <c r="AV63" i="2"/>
  <c r="AY31" i="2"/>
  <c r="AX31" i="2"/>
  <c r="AW31" i="2"/>
  <c r="AV31" i="2"/>
  <c r="AO15" i="2"/>
  <c r="AN15" i="2"/>
  <c r="AM15" i="2"/>
  <c r="AL15" i="2"/>
  <c r="AG15" i="2"/>
  <c r="AJ15" i="2"/>
  <c r="AI15" i="2"/>
  <c r="AH15" i="2"/>
  <c r="AL240" i="2"/>
  <c r="AO240" i="2"/>
  <c r="AN240" i="2"/>
  <c r="AM240" i="2"/>
  <c r="AO30" i="2"/>
  <c r="AN30" i="2"/>
  <c r="AM30" i="2"/>
  <c r="AL30" i="2"/>
  <c r="AW157" i="2"/>
  <c r="AV157" i="2"/>
  <c r="AY157" i="2"/>
  <c r="AX157" i="2"/>
  <c r="AW36" i="2"/>
  <c r="AY36" i="2"/>
  <c r="AX36" i="2"/>
  <c r="AV36" i="2"/>
  <c r="AO7" i="2"/>
  <c r="AM7" i="2"/>
  <c r="AL7" i="2"/>
  <c r="AN7" i="2"/>
  <c r="AJ31" i="2"/>
  <c r="AI31" i="2"/>
  <c r="AH31" i="2"/>
  <c r="AG31" i="2"/>
  <c r="AY30" i="2"/>
  <c r="AX30" i="2"/>
  <c r="AW30" i="2"/>
  <c r="AV30" i="2"/>
  <c r="AI71" i="2"/>
  <c r="AG71" i="2"/>
  <c r="AJ71" i="2"/>
  <c r="AH71" i="2"/>
  <c r="AJ214" i="2"/>
  <c r="AH214" i="2"/>
  <c r="AI214" i="2"/>
  <c r="AG214" i="2"/>
  <c r="AT301" i="2"/>
  <c r="AS301" i="2"/>
  <c r="AQ301" i="2"/>
  <c r="AR301" i="2"/>
  <c r="AT296" i="2"/>
  <c r="AS296" i="2"/>
  <c r="AQ296" i="2"/>
  <c r="AR296" i="2"/>
  <c r="AN282" i="2"/>
  <c r="AO282" i="2"/>
  <c r="AM282" i="2"/>
  <c r="AL282" i="2"/>
  <c r="BC278" i="2"/>
  <c r="BB278" i="2"/>
  <c r="BA278" i="2"/>
  <c r="BD278" i="2"/>
  <c r="AW268" i="2"/>
  <c r="AV268" i="2"/>
  <c r="AY268" i="2"/>
  <c r="AX268" i="2"/>
  <c r="AY266" i="2"/>
  <c r="AX266" i="2"/>
  <c r="AW266" i="2"/>
  <c r="AV266" i="2"/>
  <c r="AM262" i="2"/>
  <c r="AL262" i="2"/>
  <c r="AO262" i="2"/>
  <c r="AN262" i="2"/>
  <c r="AO263" i="2"/>
  <c r="AN263" i="2"/>
  <c r="AM263" i="2"/>
  <c r="AL263" i="2"/>
  <c r="AT256" i="2"/>
  <c r="AQ256" i="2"/>
  <c r="AS256" i="2"/>
  <c r="AR256" i="2"/>
  <c r="AO244" i="2"/>
  <c r="AL244" i="2"/>
  <c r="AM244" i="2"/>
  <c r="AN244" i="2"/>
  <c r="AO222" i="2"/>
  <c r="AN222" i="2"/>
  <c r="AL222" i="2"/>
  <c r="AM222" i="2"/>
  <c r="BC233" i="2"/>
  <c r="BA233" i="2"/>
  <c r="BD233" i="2"/>
  <c r="BB233" i="2"/>
  <c r="AS241" i="2"/>
  <c r="AT241" i="2"/>
  <c r="AR241" i="2"/>
  <c r="AQ241" i="2"/>
  <c r="BB217" i="2"/>
  <c r="BA217" i="2"/>
  <c r="BC217" i="2"/>
  <c r="BD217" i="2"/>
  <c r="AT310" i="2"/>
  <c r="AS310" i="2"/>
  <c r="AR310" i="2"/>
  <c r="AQ310" i="2"/>
  <c r="AR311" i="2"/>
  <c r="AQ311" i="2"/>
  <c r="AT311" i="2"/>
  <c r="AS311" i="2"/>
  <c r="BD311" i="2"/>
  <c r="BC311" i="2"/>
  <c r="BB311" i="2"/>
  <c r="BA311" i="2"/>
  <c r="AJ304" i="2"/>
  <c r="AI304" i="2"/>
  <c r="AH304" i="2"/>
  <c r="AG304" i="2"/>
  <c r="AW301" i="2"/>
  <c r="AV301" i="2"/>
  <c r="AY301" i="2"/>
  <c r="AX301" i="2"/>
  <c r="BB305" i="2"/>
  <c r="BD305" i="2"/>
  <c r="BC305" i="2"/>
  <c r="BA305" i="2"/>
  <c r="AX300" i="2"/>
  <c r="AV300" i="2"/>
  <c r="AY300" i="2"/>
  <c r="AW300" i="2"/>
  <c r="AN312" i="2"/>
  <c r="AM312" i="2"/>
  <c r="AL312" i="2"/>
  <c r="AO312" i="2"/>
  <c r="AT312" i="2"/>
  <c r="AS312" i="2"/>
  <c r="AR312" i="2"/>
  <c r="AQ312" i="2"/>
  <c r="AG310" i="2"/>
  <c r="AJ310" i="2"/>
  <c r="AI310" i="2"/>
  <c r="AH310" i="2"/>
  <c r="AO309" i="2"/>
  <c r="AN309" i="2"/>
  <c r="AM309" i="2"/>
  <c r="AL309" i="2"/>
  <c r="AX299" i="2"/>
  <c r="AY299" i="2"/>
  <c r="AW299" i="2"/>
  <c r="AV299" i="2"/>
  <c r="AL297" i="2"/>
  <c r="AM297" i="2"/>
  <c r="AO297" i="2"/>
  <c r="AN297" i="2"/>
  <c r="AG305" i="2"/>
  <c r="AJ305" i="2"/>
  <c r="AI305" i="2"/>
  <c r="AH305" i="2"/>
  <c r="AI296" i="2"/>
  <c r="AG296" i="2"/>
  <c r="AJ296" i="2"/>
  <c r="AH296" i="2"/>
  <c r="AY296" i="2"/>
  <c r="AW296" i="2"/>
  <c r="AV296" i="2"/>
  <c r="AX296" i="2"/>
  <c r="AM296" i="2"/>
  <c r="AL296" i="2"/>
  <c r="AO296" i="2"/>
  <c r="AN296" i="2"/>
  <c r="AW293" i="2"/>
  <c r="AV293" i="2"/>
  <c r="AY293" i="2"/>
  <c r="AX293" i="2"/>
  <c r="AM285" i="2"/>
  <c r="AL285" i="2"/>
  <c r="AN285" i="2"/>
  <c r="AO285" i="2"/>
  <c r="AT286" i="2"/>
  <c r="AS286" i="2"/>
  <c r="AQ286" i="2"/>
  <c r="AR286" i="2"/>
  <c r="AN283" i="2"/>
  <c r="AL283" i="2"/>
  <c r="AO283" i="2"/>
  <c r="AM283" i="2"/>
  <c r="AR276" i="2"/>
  <c r="AT276" i="2"/>
  <c r="AS276" i="2"/>
  <c r="AQ276" i="2"/>
  <c r="AY284" i="2"/>
  <c r="AX284" i="2"/>
  <c r="AW284" i="2"/>
  <c r="AV284" i="2"/>
  <c r="AT283" i="2"/>
  <c r="AS283" i="2"/>
  <c r="AQ283" i="2"/>
  <c r="AR283" i="2"/>
  <c r="AJ276" i="2"/>
  <c r="AG276" i="2"/>
  <c r="AH276" i="2"/>
  <c r="AI276" i="2"/>
  <c r="AL271" i="2"/>
  <c r="AN271" i="2"/>
  <c r="AO271" i="2"/>
  <c r="AM271" i="2"/>
  <c r="BD273" i="2"/>
  <c r="BB273" i="2"/>
  <c r="BC273" i="2"/>
  <c r="BA273" i="2"/>
  <c r="BD265" i="2"/>
  <c r="BC265" i="2"/>
  <c r="BB265" i="2"/>
  <c r="BA265" i="2"/>
  <c r="AT271" i="2"/>
  <c r="AS271" i="2"/>
  <c r="AQ271" i="2"/>
  <c r="AR271" i="2"/>
  <c r="AR273" i="2"/>
  <c r="AQ273" i="2"/>
  <c r="AT273" i="2"/>
  <c r="AS273" i="2"/>
  <c r="AO259" i="2"/>
  <c r="AM259" i="2"/>
  <c r="AN259" i="2"/>
  <c r="AL259" i="2"/>
  <c r="AH254" i="2"/>
  <c r="AG254" i="2"/>
  <c r="AJ254" i="2"/>
  <c r="AI254" i="2"/>
  <c r="BB250" i="2"/>
  <c r="BA250" i="2"/>
  <c r="BD250" i="2"/>
  <c r="BC250" i="2"/>
  <c r="AR252" i="2"/>
  <c r="AQ252" i="2"/>
  <c r="AT252" i="2"/>
  <c r="AS252" i="2"/>
  <c r="AO254" i="2"/>
  <c r="AN254" i="2"/>
  <c r="AM254" i="2"/>
  <c r="AL254" i="2"/>
  <c r="AG251" i="2"/>
  <c r="AJ251" i="2"/>
  <c r="AI251" i="2"/>
  <c r="AH251" i="2"/>
  <c r="AI244" i="2"/>
  <c r="AJ244" i="2"/>
  <c r="AH244" i="2"/>
  <c r="AG244" i="2"/>
  <c r="AI262" i="2"/>
  <c r="AH262" i="2"/>
  <c r="AG262" i="2"/>
  <c r="AJ262" i="2"/>
  <c r="BA247" i="2"/>
  <c r="BD247" i="2"/>
  <c r="BC247" i="2"/>
  <c r="BB247" i="2"/>
  <c r="AY240" i="2"/>
  <c r="AX240" i="2"/>
  <c r="AW240" i="2"/>
  <c r="AV240" i="2"/>
  <c r="AV245" i="2"/>
  <c r="AW245" i="2"/>
  <c r="AY245" i="2"/>
  <c r="AX245" i="2"/>
  <c r="AO249" i="2"/>
  <c r="AN249" i="2"/>
  <c r="AL249" i="2"/>
  <c r="AM249" i="2"/>
  <c r="BB244" i="2"/>
  <c r="BA244" i="2"/>
  <c r="BC244" i="2"/>
  <c r="BD244" i="2"/>
  <c r="BB240" i="2"/>
  <c r="BD240" i="2"/>
  <c r="BA240" i="2"/>
  <c r="BC240" i="2"/>
  <c r="AT238" i="2"/>
  <c r="AQ238" i="2"/>
  <c r="AS238" i="2"/>
  <c r="AR238" i="2"/>
  <c r="AN242" i="2"/>
  <c r="AO242" i="2"/>
  <c r="AM242" i="2"/>
  <c r="AL242" i="2"/>
  <c r="AR232" i="2"/>
  <c r="AT232" i="2"/>
  <c r="AS232" i="2"/>
  <c r="AQ232" i="2"/>
  <c r="AY224" i="2"/>
  <c r="AX224" i="2"/>
  <c r="AW224" i="2"/>
  <c r="AV224" i="2"/>
  <c r="AW236" i="2"/>
  <c r="AY236" i="2"/>
  <c r="AX236" i="2"/>
  <c r="AV236" i="2"/>
  <c r="AT231" i="2"/>
  <c r="AR231" i="2"/>
  <c r="AQ231" i="2"/>
  <c r="AS231" i="2"/>
  <c r="AY222" i="2"/>
  <c r="AX222" i="2"/>
  <c r="AW222" i="2"/>
  <c r="AV222" i="2"/>
  <c r="AT225" i="2"/>
  <c r="AS225" i="2"/>
  <c r="AR225" i="2"/>
  <c r="AQ225" i="2"/>
  <c r="AL217" i="2"/>
  <c r="AO217" i="2"/>
  <c r="AN217" i="2"/>
  <c r="AM217" i="2"/>
  <c r="AJ215" i="2"/>
  <c r="AI215" i="2"/>
  <c r="AH215" i="2"/>
  <c r="AG215" i="2"/>
  <c r="BD221" i="2"/>
  <c r="BC221" i="2"/>
  <c r="BB221" i="2"/>
  <c r="BA221" i="2"/>
  <c r="AJ208" i="2"/>
  <c r="AI208" i="2"/>
  <c r="AH208" i="2"/>
  <c r="AG208" i="2"/>
  <c r="BD237" i="2"/>
  <c r="BC237" i="2"/>
  <c r="BB237" i="2"/>
  <c r="BA237" i="2"/>
  <c r="BC213" i="2"/>
  <c r="BD213" i="2"/>
  <c r="BB213" i="2"/>
  <c r="BA213" i="2"/>
  <c r="BB212" i="2"/>
  <c r="BA212" i="2"/>
  <c r="BC212" i="2"/>
  <c r="BD212" i="2"/>
  <c r="AW202" i="2"/>
  <c r="AV202" i="2"/>
  <c r="AY202" i="2"/>
  <c r="AX202" i="2"/>
  <c r="AT199" i="2"/>
  <c r="AS199" i="2"/>
  <c r="AR199" i="2"/>
  <c r="AQ199" i="2"/>
  <c r="AG226" i="2"/>
  <c r="AJ226" i="2"/>
  <c r="AH226" i="2"/>
  <c r="AI226" i="2"/>
  <c r="AN216" i="2"/>
  <c r="AO216" i="2"/>
  <c r="AM216" i="2"/>
  <c r="AL216" i="2"/>
  <c r="AW218" i="2"/>
  <c r="AV218" i="2"/>
  <c r="AY218" i="2"/>
  <c r="AX218" i="2"/>
  <c r="AJ233" i="2"/>
  <c r="AH233" i="2"/>
  <c r="AG233" i="2"/>
  <c r="AI233" i="2"/>
  <c r="BA208" i="2"/>
  <c r="BD208" i="2"/>
  <c r="BB208" i="2"/>
  <c r="BC208" i="2"/>
  <c r="BB195" i="2"/>
  <c r="BA195" i="2"/>
  <c r="BD195" i="2"/>
  <c r="BC195" i="2"/>
  <c r="AQ195" i="2"/>
  <c r="AS195" i="2"/>
  <c r="AR195" i="2"/>
  <c r="AT195" i="2"/>
  <c r="AY217" i="2"/>
  <c r="AX217" i="2"/>
  <c r="AW217" i="2"/>
  <c r="AV217" i="2"/>
  <c r="BD194" i="2"/>
  <c r="BC194" i="2"/>
  <c r="BA194" i="2"/>
  <c r="BB194" i="2"/>
  <c r="AJ180" i="2"/>
  <c r="AI180" i="2"/>
  <c r="AH180" i="2"/>
  <c r="AG180" i="2"/>
  <c r="BD198" i="2"/>
  <c r="BC198" i="2"/>
  <c r="BB198" i="2"/>
  <c r="BA198" i="2"/>
  <c r="AR190" i="2"/>
  <c r="AQ190" i="2"/>
  <c r="AS190" i="2"/>
  <c r="AT190" i="2"/>
  <c r="AO205" i="2"/>
  <c r="AN205" i="2"/>
  <c r="AL205" i="2"/>
  <c r="AM205" i="2"/>
  <c r="AW187" i="2"/>
  <c r="AV187" i="2"/>
  <c r="AY187" i="2"/>
  <c r="AX187" i="2"/>
  <c r="AQ193" i="2"/>
  <c r="AT193" i="2"/>
  <c r="AS193" i="2"/>
  <c r="AR193" i="2"/>
  <c r="AG179" i="2"/>
  <c r="AJ179" i="2"/>
  <c r="AH179" i="2"/>
  <c r="AI179" i="2"/>
  <c r="AH168" i="2"/>
  <c r="AG168" i="2"/>
  <c r="AJ168" i="2"/>
  <c r="AI168" i="2"/>
  <c r="AV182" i="2"/>
  <c r="AY182" i="2"/>
  <c r="AW182" i="2"/>
  <c r="AX182" i="2"/>
  <c r="BC182" i="2"/>
  <c r="BD182" i="2"/>
  <c r="BB182" i="2"/>
  <c r="BA182" i="2"/>
  <c r="AO188" i="2"/>
  <c r="AN188" i="2"/>
  <c r="AM188" i="2"/>
  <c r="AL188" i="2"/>
  <c r="AW172" i="2"/>
  <c r="AY172" i="2"/>
  <c r="AX172" i="2"/>
  <c r="AV172" i="2"/>
  <c r="AM167" i="2"/>
  <c r="AL167" i="2"/>
  <c r="AO167" i="2"/>
  <c r="AN167" i="2"/>
  <c r="AM159" i="2"/>
  <c r="AL159" i="2"/>
  <c r="AN159" i="2"/>
  <c r="AO159" i="2"/>
  <c r="AM151" i="2"/>
  <c r="AO151" i="2"/>
  <c r="AN151" i="2"/>
  <c r="AL151" i="2"/>
  <c r="AN176" i="2"/>
  <c r="AL176" i="2"/>
  <c r="AO176" i="2"/>
  <c r="AM176" i="2"/>
  <c r="AJ161" i="2"/>
  <c r="AI161" i="2"/>
  <c r="AH161" i="2"/>
  <c r="AG161" i="2"/>
  <c r="AW179" i="2"/>
  <c r="AV179" i="2"/>
  <c r="AX179" i="2"/>
  <c r="AY179" i="2"/>
  <c r="AR166" i="2"/>
  <c r="AQ166" i="2"/>
  <c r="AT166" i="2"/>
  <c r="AS166" i="2"/>
  <c r="AQ185" i="2"/>
  <c r="AR185" i="2"/>
  <c r="AS185" i="2"/>
  <c r="AT185" i="2"/>
  <c r="BD174" i="2"/>
  <c r="BC174" i="2"/>
  <c r="BA174" i="2"/>
  <c r="BB174" i="2"/>
  <c r="AT164" i="2"/>
  <c r="AS164" i="2"/>
  <c r="AR164" i="2"/>
  <c r="AQ164" i="2"/>
  <c r="AT165" i="2"/>
  <c r="AS165" i="2"/>
  <c r="AR165" i="2"/>
  <c r="AQ165" i="2"/>
  <c r="AQ175" i="2"/>
  <c r="AT175" i="2"/>
  <c r="AS175" i="2"/>
  <c r="AR175" i="2"/>
  <c r="BC151" i="2"/>
  <c r="BD151" i="2"/>
  <c r="BB151" i="2"/>
  <c r="BA151" i="2"/>
  <c r="BA170" i="2"/>
  <c r="BD170" i="2"/>
  <c r="BC170" i="2"/>
  <c r="BB170" i="2"/>
  <c r="BD147" i="2"/>
  <c r="BC147" i="2"/>
  <c r="BB147" i="2"/>
  <c r="BA147" i="2"/>
  <c r="AT171" i="2"/>
  <c r="AR171" i="2"/>
  <c r="AS171" i="2"/>
  <c r="AQ171" i="2"/>
  <c r="AL145" i="2"/>
  <c r="AO145" i="2"/>
  <c r="AN145" i="2"/>
  <c r="AM145" i="2"/>
  <c r="BA153" i="2"/>
  <c r="BD153" i="2"/>
  <c r="BC153" i="2"/>
  <c r="BB153" i="2"/>
  <c r="AO160" i="2"/>
  <c r="AN160" i="2"/>
  <c r="AM160" i="2"/>
  <c r="AL160" i="2"/>
  <c r="AO170" i="2"/>
  <c r="AN170" i="2"/>
  <c r="AM170" i="2"/>
  <c r="AL170" i="2"/>
  <c r="AL156" i="2"/>
  <c r="AO156" i="2"/>
  <c r="AN156" i="2"/>
  <c r="AM156" i="2"/>
  <c r="BC152" i="2"/>
  <c r="BB152" i="2"/>
  <c r="BA152" i="2"/>
  <c r="BD152" i="2"/>
  <c r="BC150" i="2"/>
  <c r="BA150" i="2"/>
  <c r="BD150" i="2"/>
  <c r="BB150" i="2"/>
  <c r="AI147" i="2"/>
  <c r="AJ147" i="2"/>
  <c r="AH147" i="2"/>
  <c r="AG147" i="2"/>
  <c r="AW138" i="2"/>
  <c r="AY138" i="2"/>
  <c r="AX138" i="2"/>
  <c r="AV138" i="2"/>
  <c r="BA134" i="2"/>
  <c r="BC134" i="2"/>
  <c r="BD134" i="2"/>
  <c r="BB134" i="2"/>
  <c r="BC141" i="2"/>
  <c r="BA141" i="2"/>
  <c r="BB141" i="2"/>
  <c r="BD141" i="2"/>
  <c r="AT123" i="2"/>
  <c r="AS123" i="2"/>
  <c r="AR123" i="2"/>
  <c r="AQ123" i="2"/>
  <c r="BD143" i="2"/>
  <c r="BC143" i="2"/>
  <c r="BB143" i="2"/>
  <c r="BA143" i="2"/>
  <c r="AJ142" i="2"/>
  <c r="AH142" i="2"/>
  <c r="AI142" i="2"/>
  <c r="AG142" i="2"/>
  <c r="AM133" i="2"/>
  <c r="AL133" i="2"/>
  <c r="AN133" i="2"/>
  <c r="AO133" i="2"/>
  <c r="AI146" i="2"/>
  <c r="AH146" i="2"/>
  <c r="AG146" i="2"/>
  <c r="AJ146" i="2"/>
  <c r="AO158" i="2"/>
  <c r="AN158" i="2"/>
  <c r="AM158" i="2"/>
  <c r="AL158" i="2"/>
  <c r="AO139" i="2"/>
  <c r="AL139" i="2"/>
  <c r="AN139" i="2"/>
  <c r="AM139" i="2"/>
  <c r="AH135" i="2"/>
  <c r="AJ135" i="2"/>
  <c r="AG135" i="2"/>
  <c r="AI135" i="2"/>
  <c r="AJ119" i="2"/>
  <c r="AI119" i="2"/>
  <c r="AH119" i="2"/>
  <c r="AG119" i="2"/>
  <c r="AT117" i="2"/>
  <c r="AR117" i="2"/>
  <c r="AQ117" i="2"/>
  <c r="AS117" i="2"/>
  <c r="AJ112" i="2"/>
  <c r="AI112" i="2"/>
  <c r="AH112" i="2"/>
  <c r="AG112" i="2"/>
  <c r="AG131" i="2"/>
  <c r="AJ131" i="2"/>
  <c r="AH131" i="2"/>
  <c r="AI131" i="2"/>
  <c r="AL101" i="2"/>
  <c r="AO101" i="2"/>
  <c r="AM101" i="2"/>
  <c r="AN101" i="2"/>
  <c r="AJ125" i="2"/>
  <c r="AI125" i="2"/>
  <c r="AH125" i="2"/>
  <c r="AG125" i="2"/>
  <c r="AO113" i="2"/>
  <c r="AN113" i="2"/>
  <c r="AM113" i="2"/>
  <c r="AL113" i="2"/>
  <c r="AO126" i="2"/>
  <c r="AN126" i="2"/>
  <c r="AM126" i="2"/>
  <c r="AL126" i="2"/>
  <c r="AV115" i="2"/>
  <c r="AW115" i="2"/>
  <c r="AY115" i="2"/>
  <c r="AX115" i="2"/>
  <c r="AN107" i="2"/>
  <c r="AM107" i="2"/>
  <c r="AL107" i="2"/>
  <c r="AO107" i="2"/>
  <c r="BD102" i="2"/>
  <c r="BC102" i="2"/>
  <c r="BA102" i="2"/>
  <c r="BB102" i="2"/>
  <c r="AM91" i="2"/>
  <c r="AL91" i="2"/>
  <c r="AO91" i="2"/>
  <c r="AN91" i="2"/>
  <c r="BD123" i="2"/>
  <c r="BC123" i="2"/>
  <c r="BB123" i="2"/>
  <c r="BA123" i="2"/>
  <c r="AJ127" i="2"/>
  <c r="AI127" i="2"/>
  <c r="AH127" i="2"/>
  <c r="AG127" i="2"/>
  <c r="AG118" i="2"/>
  <c r="AJ118" i="2"/>
  <c r="AI118" i="2"/>
  <c r="AH118" i="2"/>
  <c r="AX113" i="2"/>
  <c r="AY113" i="2"/>
  <c r="AW113" i="2"/>
  <c r="AV113" i="2"/>
  <c r="AJ99" i="2"/>
  <c r="AI99" i="2"/>
  <c r="AG99" i="2"/>
  <c r="AH99" i="2"/>
  <c r="AN119" i="2"/>
  <c r="AO119" i="2"/>
  <c r="AM119" i="2"/>
  <c r="AL119" i="2"/>
  <c r="BC84" i="2"/>
  <c r="BB84" i="2"/>
  <c r="BA84" i="2"/>
  <c r="BD84" i="2"/>
  <c r="AT97" i="2"/>
  <c r="AS97" i="2"/>
  <c r="AQ97" i="2"/>
  <c r="AR97" i="2"/>
  <c r="BD94" i="2"/>
  <c r="BC94" i="2"/>
  <c r="BA94" i="2"/>
  <c r="BB94" i="2"/>
  <c r="AW91" i="2"/>
  <c r="AY91" i="2"/>
  <c r="AX91" i="2"/>
  <c r="AV91" i="2"/>
  <c r="BD118" i="2"/>
  <c r="BC118" i="2"/>
  <c r="BB118" i="2"/>
  <c r="BA118" i="2"/>
  <c r="BC92" i="2"/>
  <c r="BD92" i="2"/>
  <c r="BB92" i="2"/>
  <c r="BA92" i="2"/>
  <c r="BD111" i="2"/>
  <c r="BC111" i="2"/>
  <c r="BB111" i="2"/>
  <c r="BA111" i="2"/>
  <c r="AL88" i="2"/>
  <c r="AN88" i="2"/>
  <c r="AO88" i="2"/>
  <c r="AM88" i="2"/>
  <c r="BD107" i="2"/>
  <c r="BC107" i="2"/>
  <c r="BB107" i="2"/>
  <c r="BA107" i="2"/>
  <c r="AG89" i="2"/>
  <c r="AI89" i="2"/>
  <c r="AJ89" i="2"/>
  <c r="AH89" i="2"/>
  <c r="AY116" i="2"/>
  <c r="AX116" i="2"/>
  <c r="AW116" i="2"/>
  <c r="AV116" i="2"/>
  <c r="BC104" i="2"/>
  <c r="BB104" i="2"/>
  <c r="BA104" i="2"/>
  <c r="BD104" i="2"/>
  <c r="BC91" i="2"/>
  <c r="BB91" i="2"/>
  <c r="BD91" i="2"/>
  <c r="BA91" i="2"/>
  <c r="AJ78" i="2"/>
  <c r="AI78" i="2"/>
  <c r="AH78" i="2"/>
  <c r="AG78" i="2"/>
  <c r="AW73" i="2"/>
  <c r="AY73" i="2"/>
  <c r="AX73" i="2"/>
  <c r="AV73" i="2"/>
  <c r="AX65" i="2"/>
  <c r="AY65" i="2"/>
  <c r="AW65" i="2"/>
  <c r="AV65" i="2"/>
  <c r="AR56" i="2"/>
  <c r="AT56" i="2"/>
  <c r="AS56" i="2"/>
  <c r="AQ56" i="2"/>
  <c r="AT81" i="2"/>
  <c r="AS81" i="2"/>
  <c r="AR81" i="2"/>
  <c r="AQ81" i="2"/>
  <c r="AT62" i="2"/>
  <c r="AQ62" i="2"/>
  <c r="AS62" i="2"/>
  <c r="AR62" i="2"/>
  <c r="AG54" i="2"/>
  <c r="AH54" i="2"/>
  <c r="AJ54" i="2"/>
  <c r="AI54" i="2"/>
  <c r="AL80" i="2"/>
  <c r="AO80" i="2"/>
  <c r="AN80" i="2"/>
  <c r="AM80" i="2"/>
  <c r="AT88" i="2"/>
  <c r="AS88" i="2"/>
  <c r="AQ88" i="2"/>
  <c r="AR88" i="2"/>
  <c r="AH67" i="2"/>
  <c r="AJ67" i="2"/>
  <c r="AI67" i="2"/>
  <c r="AG67" i="2"/>
  <c r="AL44" i="2"/>
  <c r="AO44" i="2"/>
  <c r="AN44" i="2"/>
  <c r="AM44" i="2"/>
  <c r="AN74" i="2"/>
  <c r="AM74" i="2"/>
  <c r="AL74" i="2"/>
  <c r="AO74" i="2"/>
  <c r="BD68" i="2"/>
  <c r="BA68" i="2"/>
  <c r="BC68" i="2"/>
  <c r="BB68" i="2"/>
  <c r="AJ101" i="2"/>
  <c r="AH101" i="2"/>
  <c r="AG101" i="2"/>
  <c r="AI101" i="2"/>
  <c r="BC73" i="2"/>
  <c r="BA73" i="2"/>
  <c r="BD73" i="2"/>
  <c r="BB73" i="2"/>
  <c r="BC64" i="2"/>
  <c r="BD64" i="2"/>
  <c r="BB64" i="2"/>
  <c r="BA64" i="2"/>
  <c r="AJ91" i="2"/>
  <c r="AG91" i="2"/>
  <c r="AI91" i="2"/>
  <c r="AH91" i="2"/>
  <c r="AM75" i="2"/>
  <c r="AO75" i="2"/>
  <c r="AN75" i="2"/>
  <c r="AL75" i="2"/>
  <c r="AO45" i="2"/>
  <c r="AM45" i="2"/>
  <c r="AL45" i="2"/>
  <c r="AN45" i="2"/>
  <c r="AY90" i="2"/>
  <c r="AW90" i="2"/>
  <c r="AX90" i="2"/>
  <c r="AV90" i="2"/>
  <c r="AV60" i="2"/>
  <c r="AY60" i="2"/>
  <c r="AX60" i="2"/>
  <c r="AW60" i="2"/>
  <c r="BD60" i="2"/>
  <c r="BA60" i="2"/>
  <c r="BC60" i="2"/>
  <c r="BB60" i="2"/>
  <c r="AG102" i="2"/>
  <c r="AJ102" i="2"/>
  <c r="AH102" i="2"/>
  <c r="AI102" i="2"/>
  <c r="AT63" i="2"/>
  <c r="AR63" i="2"/>
  <c r="AS63" i="2"/>
  <c r="AQ63" i="2"/>
  <c r="AR65" i="2"/>
  <c r="AQ65" i="2"/>
  <c r="AT65" i="2"/>
  <c r="AS65" i="2"/>
  <c r="AI49" i="2"/>
  <c r="AH49" i="2"/>
  <c r="AG49" i="2"/>
  <c r="AJ49" i="2"/>
  <c r="BA25" i="2"/>
  <c r="BD25" i="2"/>
  <c r="BC25" i="2"/>
  <c r="BB25" i="2"/>
  <c r="AO46" i="2"/>
  <c r="AN46" i="2"/>
  <c r="AM46" i="2"/>
  <c r="AL46" i="2"/>
  <c r="BD34" i="2"/>
  <c r="BC34" i="2"/>
  <c r="BB34" i="2"/>
  <c r="BA34" i="2"/>
  <c r="AV33" i="2"/>
  <c r="AY33" i="2"/>
  <c r="AX33" i="2"/>
  <c r="AW33" i="2"/>
  <c r="AO19" i="2"/>
  <c r="AN19" i="2"/>
  <c r="AM19" i="2"/>
  <c r="AL19" i="2"/>
  <c r="AW54" i="2"/>
  <c r="AY54" i="2"/>
  <c r="AX54" i="2"/>
  <c r="AV54" i="2"/>
  <c r="BB44" i="2"/>
  <c r="BD44" i="2"/>
  <c r="BC44" i="2"/>
  <c r="BA44" i="2"/>
  <c r="AH59" i="2"/>
  <c r="AJ59" i="2"/>
  <c r="AI59" i="2"/>
  <c r="AG59" i="2"/>
  <c r="BC38" i="2"/>
  <c r="BA38" i="2"/>
  <c r="BD38" i="2"/>
  <c r="BB38" i="2"/>
  <c r="BD27" i="2"/>
  <c r="BC27" i="2"/>
  <c r="BB27" i="2"/>
  <c r="BA27" i="2"/>
  <c r="AN51" i="2"/>
  <c r="AO51" i="2"/>
  <c r="AM51" i="2"/>
  <c r="AL51" i="2"/>
  <c r="AN20" i="2"/>
  <c r="AM20" i="2"/>
  <c r="AL20" i="2"/>
  <c r="AO20" i="2"/>
  <c r="AN12" i="2"/>
  <c r="AM12" i="2"/>
  <c r="AL12" i="2"/>
  <c r="AO12" i="2"/>
  <c r="BD43" i="2"/>
  <c r="BC43" i="2"/>
  <c r="BB43" i="2"/>
  <c r="BA43" i="2"/>
  <c r="AX39" i="2"/>
  <c r="AV39" i="2"/>
  <c r="AY39" i="2"/>
  <c r="AW39" i="2"/>
  <c r="AT209" i="2"/>
  <c r="AS209" i="2"/>
  <c r="AR209" i="2"/>
  <c r="AQ209" i="2"/>
  <c r="BD21" i="2"/>
  <c r="BC21" i="2"/>
  <c r="BB21" i="2"/>
  <c r="BA21" i="2"/>
  <c r="AS50" i="2"/>
  <c r="AT50" i="2"/>
  <c r="AR50" i="2"/>
  <c r="AQ50" i="2"/>
  <c r="AM56" i="2"/>
  <c r="AO56" i="2"/>
  <c r="AN56" i="2"/>
  <c r="AL56" i="2"/>
  <c r="AX8" i="2"/>
  <c r="AW8" i="2"/>
  <c r="AV8" i="2"/>
  <c r="AY8" i="2"/>
  <c r="AV42" i="2"/>
  <c r="AY42" i="2"/>
  <c r="AW42" i="2"/>
  <c r="AX42" i="2"/>
  <c r="AO246" i="2"/>
  <c r="AN246" i="2"/>
  <c r="AM246" i="2"/>
  <c r="AL246" i="2"/>
  <c r="AV26" i="2"/>
  <c r="AY26" i="2"/>
  <c r="AX26" i="2"/>
  <c r="AW26" i="2"/>
  <c r="AY219" i="2"/>
  <c r="AW219" i="2"/>
  <c r="AV219" i="2"/>
  <c r="AX219" i="2"/>
  <c r="AM31" i="2"/>
  <c r="AO31" i="2"/>
  <c r="AN31" i="2"/>
  <c r="AL31" i="2"/>
  <c r="AT6" i="2"/>
  <c r="AQ6" i="2"/>
  <c r="AS6" i="2"/>
  <c r="AR6" i="2"/>
  <c r="AJ30" i="2"/>
  <c r="AG30" i="2"/>
  <c r="AI30" i="2"/>
  <c r="AH30" i="2"/>
  <c r="AM24" i="2"/>
  <c r="AL24" i="2"/>
  <c r="AO24" i="2"/>
  <c r="AN24" i="2"/>
  <c r="AG73" i="2"/>
  <c r="AJ73" i="2"/>
  <c r="AI73" i="2"/>
  <c r="AH73" i="2"/>
  <c r="AJ230" i="2"/>
  <c r="AI230" i="2"/>
  <c r="AH230" i="2"/>
  <c r="AG230" i="2"/>
  <c r="AQ13" i="2"/>
  <c r="AT13" i="2"/>
  <c r="AS13" i="2"/>
  <c r="AR13" i="2"/>
  <c r="AY13" i="2"/>
  <c r="AX13" i="2"/>
  <c r="AW13" i="2"/>
  <c r="AV13" i="2"/>
  <c r="AY302" i="2"/>
  <c r="AV302" i="2"/>
  <c r="AX302" i="2"/>
  <c r="AW302" i="2"/>
  <c r="BA300" i="2"/>
  <c r="BD300" i="2"/>
  <c r="BB300" i="2"/>
  <c r="BC300" i="2"/>
  <c r="AQ289" i="2"/>
  <c r="AS289" i="2"/>
  <c r="AT289" i="2"/>
  <c r="AR289" i="2"/>
  <c r="AI283" i="2"/>
  <c r="AG283" i="2"/>
  <c r="AH283" i="2"/>
  <c r="AJ283" i="2"/>
  <c r="AQ266" i="2"/>
  <c r="AT266" i="2"/>
  <c r="AS266" i="2"/>
  <c r="AR266" i="2"/>
  <c r="BA260" i="2"/>
  <c r="BC260" i="2"/>
  <c r="BD260" i="2"/>
  <c r="BB260" i="2"/>
  <c r="AO252" i="2"/>
  <c r="AN252" i="2"/>
  <c r="AM252" i="2"/>
  <c r="AL252" i="2"/>
  <c r="AL245" i="2"/>
  <c r="AM245" i="2"/>
  <c r="AN245" i="2"/>
  <c r="AO245" i="2"/>
  <c r="AW247" i="2"/>
  <c r="AV247" i="2"/>
  <c r="AX247" i="2"/>
  <c r="AY247" i="2"/>
  <c r="AN306" i="2"/>
  <c r="AM306" i="2"/>
  <c r="AO306" i="2"/>
  <c r="AL306" i="2"/>
  <c r="BD309" i="2"/>
  <c r="BA309" i="2"/>
  <c r="BB309" i="2"/>
  <c r="BC309" i="2"/>
  <c r="AM302" i="2"/>
  <c r="AL302" i="2"/>
  <c r="AN302" i="2"/>
  <c r="AO302" i="2"/>
  <c r="BD303" i="2"/>
  <c r="BC303" i="2"/>
  <c r="BB303" i="2"/>
  <c r="BA303" i="2"/>
  <c r="BC298" i="2"/>
  <c r="BD298" i="2"/>
  <c r="BA298" i="2"/>
  <c r="BB298" i="2"/>
  <c r="BC302" i="2"/>
  <c r="BB302" i="2"/>
  <c r="BD302" i="2"/>
  <c r="BA302" i="2"/>
  <c r="AT291" i="2"/>
  <c r="AS291" i="2"/>
  <c r="AQ291" i="2"/>
  <c r="AR291" i="2"/>
  <c r="AY286" i="2"/>
  <c r="AX286" i="2"/>
  <c r="AW286" i="2"/>
  <c r="AV286" i="2"/>
  <c r="AX280" i="2"/>
  <c r="AY280" i="2"/>
  <c r="AW280" i="2"/>
  <c r="AV280" i="2"/>
  <c r="AJ290" i="2"/>
  <c r="AI290" i="2"/>
  <c r="AH290" i="2"/>
  <c r="AG290" i="2"/>
  <c r="BC277" i="2"/>
  <c r="BB277" i="2"/>
  <c r="BD277" i="2"/>
  <c r="BA277" i="2"/>
  <c r="BB287" i="2"/>
  <c r="BD287" i="2"/>
  <c r="BC287" i="2"/>
  <c r="BA287" i="2"/>
  <c r="AO276" i="2"/>
  <c r="AL276" i="2"/>
  <c r="AN276" i="2"/>
  <c r="AM276" i="2"/>
  <c r="AV269" i="2"/>
  <c r="AX269" i="2"/>
  <c r="AW269" i="2"/>
  <c r="AY269" i="2"/>
  <c r="AY270" i="2"/>
  <c r="AV270" i="2"/>
  <c r="AX270" i="2"/>
  <c r="AW270" i="2"/>
  <c r="AR267" i="2"/>
  <c r="AT267" i="2"/>
  <c r="AS267" i="2"/>
  <c r="AQ267" i="2"/>
  <c r="AR259" i="2"/>
  <c r="AT259" i="2"/>
  <c r="AS259" i="2"/>
  <c r="AQ259" i="2"/>
  <c r="AO273" i="2"/>
  <c r="AN273" i="2"/>
  <c r="AL273" i="2"/>
  <c r="AM273" i="2"/>
  <c r="AH269" i="2"/>
  <c r="AJ269" i="2"/>
  <c r="AI269" i="2"/>
  <c r="AG269" i="2"/>
  <c r="AM261" i="2"/>
  <c r="AL261" i="2"/>
  <c r="AO261" i="2"/>
  <c r="AN261" i="2"/>
  <c r="AV265" i="2"/>
  <c r="AX265" i="2"/>
  <c r="AW265" i="2"/>
  <c r="AY265" i="2"/>
  <c r="AL250" i="2"/>
  <c r="AO250" i="2"/>
  <c r="AM250" i="2"/>
  <c r="AN250" i="2"/>
  <c r="AO272" i="2"/>
  <c r="AN272" i="2"/>
  <c r="AL272" i="2"/>
  <c r="AM272" i="2"/>
  <c r="AG272" i="2"/>
  <c r="AI272" i="2"/>
  <c r="AJ272" i="2"/>
  <c r="AH272" i="2"/>
  <c r="BD254" i="2"/>
  <c r="BC254" i="2"/>
  <c r="BB254" i="2"/>
  <c r="BA254" i="2"/>
  <c r="AO251" i="2"/>
  <c r="AN251" i="2"/>
  <c r="AM251" i="2"/>
  <c r="AL251" i="2"/>
  <c r="AS264" i="2"/>
  <c r="AR264" i="2"/>
  <c r="AT264" i="2"/>
  <c r="AQ264" i="2"/>
  <c r="AY252" i="2"/>
  <c r="AX252" i="2"/>
  <c r="AW252" i="2"/>
  <c r="AV252" i="2"/>
  <c r="AI248" i="2"/>
  <c r="AJ248" i="2"/>
  <c r="AH248" i="2"/>
  <c r="AG248" i="2"/>
  <c r="AH240" i="2"/>
  <c r="AG240" i="2"/>
  <c r="AI240" i="2"/>
  <c r="AJ240" i="2"/>
  <c r="AV243" i="2"/>
  <c r="AX243" i="2"/>
  <c r="AY243" i="2"/>
  <c r="AW243" i="2"/>
  <c r="BC238" i="2"/>
  <c r="BB238" i="2"/>
  <c r="BA238" i="2"/>
  <c r="BD238" i="2"/>
  <c r="AY238" i="2"/>
  <c r="AX238" i="2"/>
  <c r="AW238" i="2"/>
  <c r="AV238" i="2"/>
  <c r="AN239" i="2"/>
  <c r="AM239" i="2"/>
  <c r="AL239" i="2"/>
  <c r="AO239" i="2"/>
  <c r="BA236" i="2"/>
  <c r="BD236" i="2"/>
  <c r="BC236" i="2"/>
  <c r="BB236" i="2"/>
  <c r="AM228" i="2"/>
  <c r="AL228" i="2"/>
  <c r="AN228" i="2"/>
  <c r="AO228" i="2"/>
  <c r="AN223" i="2"/>
  <c r="AM223" i="2"/>
  <c r="AL223" i="2"/>
  <c r="AO223" i="2"/>
  <c r="BA214" i="2"/>
  <c r="BD214" i="2"/>
  <c r="BB214" i="2"/>
  <c r="BC214" i="2"/>
  <c r="AI210" i="2"/>
  <c r="AH210" i="2"/>
  <c r="AG210" i="2"/>
  <c r="AJ210" i="2"/>
  <c r="AH221" i="2"/>
  <c r="AG221" i="2"/>
  <c r="AI221" i="2"/>
  <c r="AJ221" i="2"/>
  <c r="AH235" i="2"/>
  <c r="AJ235" i="2"/>
  <c r="AG235" i="2"/>
  <c r="AI235" i="2"/>
  <c r="AJ237" i="2"/>
  <c r="AI237" i="2"/>
  <c r="AH237" i="2"/>
  <c r="AG237" i="2"/>
  <c r="AO212" i="2"/>
  <c r="AN212" i="2"/>
  <c r="AM212" i="2"/>
  <c r="AL212" i="2"/>
  <c r="AL211" i="2"/>
  <c r="AO211" i="2"/>
  <c r="AM211" i="2"/>
  <c r="AN211" i="2"/>
  <c r="AG197" i="2"/>
  <c r="AH197" i="2"/>
  <c r="AJ197" i="2"/>
  <c r="AI197" i="2"/>
  <c r="AJ225" i="2"/>
  <c r="AI225" i="2"/>
  <c r="AH225" i="2"/>
  <c r="AG225" i="2"/>
  <c r="AG202" i="2"/>
  <c r="AJ202" i="2"/>
  <c r="AI202" i="2"/>
  <c r="AH202" i="2"/>
  <c r="BB196" i="2"/>
  <c r="BD196" i="2"/>
  <c r="BC196" i="2"/>
  <c r="BA196" i="2"/>
  <c r="AS222" i="2"/>
  <c r="AR222" i="2"/>
  <c r="AQ222" i="2"/>
  <c r="AT222" i="2"/>
  <c r="AV204" i="2"/>
  <c r="AY204" i="2"/>
  <c r="AX204" i="2"/>
  <c r="AW204" i="2"/>
  <c r="BD216" i="2"/>
  <c r="BC216" i="2"/>
  <c r="BB216" i="2"/>
  <c r="BA216" i="2"/>
  <c r="AX191" i="2"/>
  <c r="AV191" i="2"/>
  <c r="AY191" i="2"/>
  <c r="AW191" i="2"/>
  <c r="BD224" i="2"/>
  <c r="BC224" i="2"/>
  <c r="BB224" i="2"/>
  <c r="BA224" i="2"/>
  <c r="AM206" i="2"/>
  <c r="AL206" i="2"/>
  <c r="AN206" i="2"/>
  <c r="AO206" i="2"/>
  <c r="BA191" i="2"/>
  <c r="BD191" i="2"/>
  <c r="BC191" i="2"/>
  <c r="BB191" i="2"/>
  <c r="AL203" i="2"/>
  <c r="AO203" i="2"/>
  <c r="AN203" i="2"/>
  <c r="AM203" i="2"/>
  <c r="AY180" i="2"/>
  <c r="AX180" i="2"/>
  <c r="AW180" i="2"/>
  <c r="AV180" i="2"/>
  <c r="BD187" i="2"/>
  <c r="BB187" i="2"/>
  <c r="BC187" i="2"/>
  <c r="BA187" i="2"/>
  <c r="AJ184" i="2"/>
  <c r="AI184" i="2"/>
  <c r="AH184" i="2"/>
  <c r="AG184" i="2"/>
  <c r="AT196" i="2"/>
  <c r="AS196" i="2"/>
  <c r="AR196" i="2"/>
  <c r="AQ196" i="2"/>
  <c r="AS184" i="2"/>
  <c r="AT184" i="2"/>
  <c r="AR184" i="2"/>
  <c r="AQ184" i="2"/>
  <c r="AJ201" i="2"/>
  <c r="AG201" i="2"/>
  <c r="AI201" i="2"/>
  <c r="AH201" i="2"/>
  <c r="BD184" i="2"/>
  <c r="BA184" i="2"/>
  <c r="BC184" i="2"/>
  <c r="BB184" i="2"/>
  <c r="AI186" i="2"/>
  <c r="AJ186" i="2"/>
  <c r="AH186" i="2"/>
  <c r="AG186" i="2"/>
  <c r="AI175" i="2"/>
  <c r="AH175" i="2"/>
  <c r="AJ175" i="2"/>
  <c r="AG175" i="2"/>
  <c r="AY175" i="2"/>
  <c r="AX175" i="2"/>
  <c r="AV175" i="2"/>
  <c r="AW175" i="2"/>
  <c r="AO161" i="2"/>
  <c r="AN161" i="2"/>
  <c r="AL161" i="2"/>
  <c r="AM161" i="2"/>
  <c r="AT182" i="2"/>
  <c r="AS182" i="2"/>
  <c r="AR182" i="2"/>
  <c r="AQ182" i="2"/>
  <c r="AL164" i="2"/>
  <c r="AO164" i="2"/>
  <c r="AN164" i="2"/>
  <c r="AM164" i="2"/>
  <c r="AO187" i="2"/>
  <c r="AN187" i="2"/>
  <c r="AL187" i="2"/>
  <c r="AM187" i="2"/>
  <c r="BD162" i="2"/>
  <c r="BC162" i="2"/>
  <c r="BB162" i="2"/>
  <c r="BA162" i="2"/>
  <c r="AV169" i="2"/>
  <c r="AW169" i="2"/>
  <c r="AY169" i="2"/>
  <c r="AX169" i="2"/>
  <c r="BB178" i="2"/>
  <c r="BC178" i="2"/>
  <c r="BD178" i="2"/>
  <c r="BA178" i="2"/>
  <c r="AY170" i="2"/>
  <c r="AW170" i="2"/>
  <c r="AX170" i="2"/>
  <c r="AV170" i="2"/>
  <c r="BD168" i="2"/>
  <c r="BC168" i="2"/>
  <c r="BB168" i="2"/>
  <c r="BA168" i="2"/>
  <c r="AO165" i="2"/>
  <c r="AN165" i="2"/>
  <c r="AM165" i="2"/>
  <c r="AL165" i="2"/>
  <c r="AO177" i="2"/>
  <c r="AN177" i="2"/>
  <c r="AL177" i="2"/>
  <c r="AM177" i="2"/>
  <c r="AO183" i="2"/>
  <c r="AN183" i="2"/>
  <c r="AM183" i="2"/>
  <c r="AL183" i="2"/>
  <c r="AT172" i="2"/>
  <c r="AS172" i="2"/>
  <c r="AR172" i="2"/>
  <c r="AQ172" i="2"/>
  <c r="AO163" i="2"/>
  <c r="AN163" i="2"/>
  <c r="AM163" i="2"/>
  <c r="AL163" i="2"/>
  <c r="AJ162" i="2"/>
  <c r="AI162" i="2"/>
  <c r="AG162" i="2"/>
  <c r="AH162" i="2"/>
  <c r="AW150" i="2"/>
  <c r="AY150" i="2"/>
  <c r="AX150" i="2"/>
  <c r="AV150" i="2"/>
  <c r="BD166" i="2"/>
  <c r="BC166" i="2"/>
  <c r="BB166" i="2"/>
  <c r="BA166" i="2"/>
  <c r="BB145" i="2"/>
  <c r="BA145" i="2"/>
  <c r="BD145" i="2"/>
  <c r="BC145" i="2"/>
  <c r="AJ167" i="2"/>
  <c r="AI167" i="2"/>
  <c r="AH167" i="2"/>
  <c r="AG167" i="2"/>
  <c r="AS153" i="2"/>
  <c r="AR153" i="2"/>
  <c r="AQ153" i="2"/>
  <c r="AT153" i="2"/>
  <c r="AH153" i="2"/>
  <c r="AG153" i="2"/>
  <c r="AJ153" i="2"/>
  <c r="AI153" i="2"/>
  <c r="AT159" i="2"/>
  <c r="AS159" i="2"/>
  <c r="AR159" i="2"/>
  <c r="AQ159" i="2"/>
  <c r="AN169" i="2"/>
  <c r="AM169" i="2"/>
  <c r="AL169" i="2"/>
  <c r="AO169" i="2"/>
  <c r="AW149" i="2"/>
  <c r="AY149" i="2"/>
  <c r="AX149" i="2"/>
  <c r="AV149" i="2"/>
  <c r="AV134" i="2"/>
  <c r="AY134" i="2"/>
  <c r="AW134" i="2"/>
  <c r="AX134" i="2"/>
  <c r="BD133" i="2"/>
  <c r="BC133" i="2"/>
  <c r="BB133" i="2"/>
  <c r="BA133" i="2"/>
  <c r="AV135" i="2"/>
  <c r="AX135" i="2"/>
  <c r="AY135" i="2"/>
  <c r="AW135" i="2"/>
  <c r="AT131" i="2"/>
  <c r="AS131" i="2"/>
  <c r="AR131" i="2"/>
  <c r="AQ131" i="2"/>
  <c r="AO122" i="2"/>
  <c r="AL122" i="2"/>
  <c r="AN122" i="2"/>
  <c r="AM122" i="2"/>
  <c r="AS141" i="2"/>
  <c r="AR141" i="2"/>
  <c r="AT141" i="2"/>
  <c r="AQ141" i="2"/>
  <c r="BC140" i="2"/>
  <c r="BD140" i="2"/>
  <c r="BB140" i="2"/>
  <c r="BA140" i="2"/>
  <c r="AH152" i="2"/>
  <c r="AG152" i="2"/>
  <c r="AJ152" i="2"/>
  <c r="AI152" i="2"/>
  <c r="AJ130" i="2"/>
  <c r="AI130" i="2"/>
  <c r="AH130" i="2"/>
  <c r="AG130" i="2"/>
  <c r="AJ122" i="2"/>
  <c r="AI122" i="2"/>
  <c r="AG122" i="2"/>
  <c r="AH122" i="2"/>
  <c r="AO124" i="2"/>
  <c r="AN124" i="2"/>
  <c r="AM124" i="2"/>
  <c r="AL124" i="2"/>
  <c r="BD110" i="2"/>
  <c r="BC110" i="2"/>
  <c r="BB110" i="2"/>
  <c r="BA110" i="2"/>
  <c r="AY145" i="2"/>
  <c r="AW145" i="2"/>
  <c r="AV145" i="2"/>
  <c r="AX145" i="2"/>
  <c r="BD124" i="2"/>
  <c r="BC124" i="2"/>
  <c r="BB124" i="2"/>
  <c r="BA124" i="2"/>
  <c r="AM120" i="2"/>
  <c r="AL120" i="2"/>
  <c r="AO120" i="2"/>
  <c r="AN120" i="2"/>
  <c r="AT145" i="2"/>
  <c r="AS145" i="2"/>
  <c r="AR145" i="2"/>
  <c r="AQ145" i="2"/>
  <c r="AJ123" i="2"/>
  <c r="AI123" i="2"/>
  <c r="AH123" i="2"/>
  <c r="AG123" i="2"/>
  <c r="AT121" i="2"/>
  <c r="AR121" i="2"/>
  <c r="AQ121" i="2"/>
  <c r="AS121" i="2"/>
  <c r="AX111" i="2"/>
  <c r="AW111" i="2"/>
  <c r="AV111" i="2"/>
  <c r="AY111" i="2"/>
  <c r="AR95" i="2"/>
  <c r="AQ95" i="2"/>
  <c r="AS95" i="2"/>
  <c r="AT95" i="2"/>
  <c r="AT125" i="2"/>
  <c r="AS125" i="2"/>
  <c r="AR125" i="2"/>
  <c r="AQ125" i="2"/>
  <c r="AN143" i="2"/>
  <c r="AM143" i="2"/>
  <c r="AL143" i="2"/>
  <c r="AO143" i="2"/>
  <c r="AO92" i="2"/>
  <c r="AM92" i="2"/>
  <c r="AN92" i="2"/>
  <c r="AL92" i="2"/>
  <c r="AT115" i="2"/>
  <c r="AS115" i="2"/>
  <c r="AR115" i="2"/>
  <c r="AQ115" i="2"/>
  <c r="BD97" i="2"/>
  <c r="BB97" i="2"/>
  <c r="BA97" i="2"/>
  <c r="BC97" i="2"/>
  <c r="AY87" i="2"/>
  <c r="AV87" i="2"/>
  <c r="AX87" i="2"/>
  <c r="AW87" i="2"/>
  <c r="AQ116" i="2"/>
  <c r="AR116" i="2"/>
  <c r="AT116" i="2"/>
  <c r="AS116" i="2"/>
  <c r="AW89" i="2"/>
  <c r="AV89" i="2"/>
  <c r="AY89" i="2"/>
  <c r="AX89" i="2"/>
  <c r="AG110" i="2"/>
  <c r="AJ110" i="2"/>
  <c r="AI110" i="2"/>
  <c r="AH110" i="2"/>
  <c r="BA106" i="2"/>
  <c r="BD106" i="2"/>
  <c r="BB106" i="2"/>
  <c r="BC106" i="2"/>
  <c r="BD105" i="2"/>
  <c r="BB105" i="2"/>
  <c r="BA105" i="2"/>
  <c r="BC105" i="2"/>
  <c r="AI88" i="2"/>
  <c r="AH88" i="2"/>
  <c r="AG88" i="2"/>
  <c r="AJ88" i="2"/>
  <c r="AO73" i="2"/>
  <c r="AM73" i="2"/>
  <c r="AN73" i="2"/>
  <c r="AL73" i="2"/>
  <c r="BA116" i="2"/>
  <c r="BD116" i="2"/>
  <c r="BC116" i="2"/>
  <c r="BB116" i="2"/>
  <c r="AQ79" i="2"/>
  <c r="AT79" i="2"/>
  <c r="AS79" i="2"/>
  <c r="AR79" i="2"/>
  <c r="AT51" i="2"/>
  <c r="AS51" i="2"/>
  <c r="AR51" i="2"/>
  <c r="AQ51" i="2"/>
  <c r="BC65" i="2"/>
  <c r="BD65" i="2"/>
  <c r="BB65" i="2"/>
  <c r="BA65" i="2"/>
  <c r="AT82" i="2"/>
  <c r="AS82" i="2"/>
  <c r="AR82" i="2"/>
  <c r="AQ82" i="2"/>
  <c r="AS68" i="2"/>
  <c r="AQ68" i="2"/>
  <c r="AT68" i="2"/>
  <c r="AR68" i="2"/>
  <c r="AO94" i="2"/>
  <c r="AN94" i="2"/>
  <c r="AM94" i="2"/>
  <c r="AL94" i="2"/>
  <c r="AS77" i="2"/>
  <c r="AQ77" i="2"/>
  <c r="AT77" i="2"/>
  <c r="AR77" i="2"/>
  <c r="AY77" i="2"/>
  <c r="AX77" i="2"/>
  <c r="AW77" i="2"/>
  <c r="AV77" i="2"/>
  <c r="AW72" i="2"/>
  <c r="AV72" i="2"/>
  <c r="AY72" i="2"/>
  <c r="AX72" i="2"/>
  <c r="AM85" i="2"/>
  <c r="AL85" i="2"/>
  <c r="AO85" i="2"/>
  <c r="AN85" i="2"/>
  <c r="BD48" i="2"/>
  <c r="BC48" i="2"/>
  <c r="BB48" i="2"/>
  <c r="BA48" i="2"/>
  <c r="AY88" i="2"/>
  <c r="AV88" i="2"/>
  <c r="AX88" i="2"/>
  <c r="AW88" i="2"/>
  <c r="AI60" i="2"/>
  <c r="AH60" i="2"/>
  <c r="AG60" i="2"/>
  <c r="AJ60" i="2"/>
  <c r="AT89" i="2"/>
  <c r="AQ89" i="2"/>
  <c r="AS89" i="2"/>
  <c r="AR89" i="2"/>
  <c r="BC66" i="2"/>
  <c r="BA66" i="2"/>
  <c r="BD66" i="2"/>
  <c r="BB66" i="2"/>
  <c r="BD61" i="2"/>
  <c r="BB61" i="2"/>
  <c r="BC61" i="2"/>
  <c r="BA61" i="2"/>
  <c r="AY56" i="2"/>
  <c r="AX56" i="2"/>
  <c r="AW56" i="2"/>
  <c r="AV56" i="2"/>
  <c r="AW45" i="2"/>
  <c r="AY45" i="2"/>
  <c r="AX45" i="2"/>
  <c r="AV45" i="2"/>
  <c r="BB62" i="2"/>
  <c r="BD62" i="2"/>
  <c r="BC62" i="2"/>
  <c r="BA62" i="2"/>
  <c r="BA49" i="2"/>
  <c r="BD49" i="2"/>
  <c r="BC49" i="2"/>
  <c r="BB49" i="2"/>
  <c r="AH25" i="2"/>
  <c r="AG25" i="2"/>
  <c r="AJ25" i="2"/>
  <c r="AI25" i="2"/>
  <c r="AN34" i="2"/>
  <c r="AO34" i="2"/>
  <c r="AM34" i="2"/>
  <c r="AL34" i="2"/>
  <c r="AJ33" i="2"/>
  <c r="AI33" i="2"/>
  <c r="AH33" i="2"/>
  <c r="AG33" i="2"/>
  <c r="AY28" i="2"/>
  <c r="AX28" i="2"/>
  <c r="AW28" i="2"/>
  <c r="AV28" i="2"/>
  <c r="AL53" i="2"/>
  <c r="AM53" i="2"/>
  <c r="AO53" i="2"/>
  <c r="AN53" i="2"/>
  <c r="AQ43" i="2"/>
  <c r="AT43" i="2"/>
  <c r="AS43" i="2"/>
  <c r="AR43" i="2"/>
  <c r="AI21" i="2"/>
  <c r="AH21" i="2"/>
  <c r="AG21" i="2"/>
  <c r="AJ21" i="2"/>
  <c r="BC17" i="2"/>
  <c r="BB17" i="2"/>
  <c r="BA17" i="2"/>
  <c r="BD17" i="2"/>
  <c r="AM57" i="2"/>
  <c r="AO57" i="2"/>
  <c r="AN57" i="2"/>
  <c r="AL57" i="2"/>
  <c r="BD40" i="2"/>
  <c r="BA40" i="2"/>
  <c r="BC40" i="2"/>
  <c r="BB40" i="2"/>
  <c r="AM17" i="2"/>
  <c r="AL17" i="2"/>
  <c r="AO17" i="2"/>
  <c r="AN17" i="2"/>
  <c r="AJ47" i="2"/>
  <c r="AI47" i="2"/>
  <c r="AH47" i="2"/>
  <c r="AG47" i="2"/>
  <c r="AT28" i="2"/>
  <c r="AR28" i="2"/>
  <c r="AQ28" i="2"/>
  <c r="AS28" i="2"/>
  <c r="AY41" i="2"/>
  <c r="AV41" i="2"/>
  <c r="AW41" i="2"/>
  <c r="AX41" i="2"/>
  <c r="AR219" i="2"/>
  <c r="AQ219" i="2"/>
  <c r="AS219" i="2"/>
  <c r="AT219" i="2"/>
  <c r="AS47" i="2"/>
  <c r="AR47" i="2"/>
  <c r="AQ47" i="2"/>
  <c r="AT47" i="2"/>
  <c r="AO55" i="2"/>
  <c r="AN55" i="2"/>
  <c r="AM55" i="2"/>
  <c r="AL55" i="2"/>
  <c r="AR38" i="2"/>
  <c r="AS38" i="2"/>
  <c r="AT38" i="2"/>
  <c r="AQ38" i="2"/>
  <c r="AO21" i="2"/>
  <c r="AN21" i="2"/>
  <c r="AM21" i="2"/>
  <c r="AL21" i="2"/>
  <c r="AN40" i="2"/>
  <c r="AO40" i="2"/>
  <c r="AM40" i="2"/>
  <c r="AL40" i="2"/>
  <c r="AV20" i="2"/>
  <c r="AY20" i="2"/>
  <c r="AX20" i="2"/>
  <c r="AW20" i="2"/>
  <c r="AX264" i="2"/>
  <c r="AY264" i="2"/>
  <c r="AV264" i="2"/>
  <c r="AW264" i="2"/>
  <c r="AH24" i="2"/>
  <c r="AJ24" i="2"/>
  <c r="AI24" i="2"/>
  <c r="AG24" i="2"/>
  <c r="AI35" i="2"/>
  <c r="AJ35" i="2"/>
  <c r="AH35" i="2"/>
  <c r="AG35" i="2"/>
  <c r="AL28" i="2"/>
  <c r="AO28" i="2"/>
  <c r="AN28" i="2"/>
  <c r="AM28" i="2"/>
  <c r="AG45" i="2"/>
  <c r="AJ45" i="2"/>
  <c r="AI45" i="2"/>
  <c r="AH45" i="2"/>
  <c r="AL6" i="2"/>
  <c r="AO6" i="2"/>
  <c r="AM6" i="2"/>
  <c r="AN6" i="2"/>
  <c r="AJ109" i="2"/>
  <c r="AI109" i="2"/>
  <c r="AH109" i="2"/>
  <c r="AG109" i="2"/>
  <c r="AJ222" i="2"/>
  <c r="AI222" i="2"/>
  <c r="AH222" i="2"/>
  <c r="AG222" i="2"/>
  <c r="AY25" i="2"/>
  <c r="AX25" i="2"/>
  <c r="AW25" i="2"/>
  <c r="AV25" i="2"/>
  <c r="AY304" i="2"/>
  <c r="AX304" i="2"/>
  <c r="AW304" i="2"/>
  <c r="AV304" i="2"/>
  <c r="AH300" i="2"/>
  <c r="AI300" i="2"/>
  <c r="AG300" i="2"/>
  <c r="AJ300" i="2"/>
  <c r="AG291" i="2"/>
  <c r="AJ291" i="2"/>
  <c r="AI291" i="2"/>
  <c r="AH291" i="2"/>
  <c r="BD288" i="2"/>
  <c r="BA288" i="2"/>
  <c r="BC288" i="2"/>
  <c r="BB288" i="2"/>
  <c r="AX260" i="2"/>
  <c r="AY260" i="2"/>
  <c r="AW260" i="2"/>
  <c r="AV260" i="2"/>
  <c r="AV248" i="2"/>
  <c r="AY248" i="2"/>
  <c r="AX248" i="2"/>
  <c r="AW248" i="2"/>
  <c r="AQ249" i="2"/>
  <c r="AT249" i="2"/>
  <c r="AS249" i="2"/>
  <c r="AR249" i="2"/>
  <c r="AO310" i="2"/>
  <c r="AN310" i="2"/>
  <c r="AM310" i="2"/>
  <c r="AL310" i="2"/>
  <c r="AI309" i="2"/>
  <c r="AG309" i="2"/>
  <c r="AJ309" i="2"/>
  <c r="AH309" i="2"/>
  <c r="AW305" i="2"/>
  <c r="AV305" i="2"/>
  <c r="AX305" i="2"/>
  <c r="AY305" i="2"/>
  <c r="AX303" i="2"/>
  <c r="AW303" i="2"/>
  <c r="AV303" i="2"/>
  <c r="AY303" i="2"/>
  <c r="AM298" i="2"/>
  <c r="AO298" i="2"/>
  <c r="AL298" i="2"/>
  <c r="AN298" i="2"/>
  <c r="AJ298" i="2"/>
  <c r="AI298" i="2"/>
  <c r="AH298" i="2"/>
  <c r="AG298" i="2"/>
  <c r="AO301" i="2"/>
  <c r="AN301" i="2"/>
  <c r="AM301" i="2"/>
  <c r="AL301" i="2"/>
  <c r="BC296" i="2"/>
  <c r="BB296" i="2"/>
  <c r="BA296" i="2"/>
  <c r="BD296" i="2"/>
  <c r="AJ295" i="2"/>
  <c r="AH295" i="2"/>
  <c r="AI295" i="2"/>
  <c r="AG295" i="2"/>
  <c r="AY290" i="2"/>
  <c r="AW290" i="2"/>
  <c r="AV290" i="2"/>
  <c r="AX290" i="2"/>
  <c r="AO291" i="2"/>
  <c r="AN291" i="2"/>
  <c r="AL291" i="2"/>
  <c r="AM291" i="2"/>
  <c r="AV288" i="2"/>
  <c r="AX288" i="2"/>
  <c r="AY288" i="2"/>
  <c r="AW288" i="2"/>
  <c r="AI285" i="2"/>
  <c r="AJ285" i="2"/>
  <c r="AG285" i="2"/>
  <c r="AH285" i="2"/>
  <c r="AG286" i="2"/>
  <c r="AJ286" i="2"/>
  <c r="AH286" i="2"/>
  <c r="AI286" i="2"/>
  <c r="AW279" i="2"/>
  <c r="AV279" i="2"/>
  <c r="AY279" i="2"/>
  <c r="AX279" i="2"/>
  <c r="AM277" i="2"/>
  <c r="AL277" i="2"/>
  <c r="AO277" i="2"/>
  <c r="AN277" i="2"/>
  <c r="AM289" i="2"/>
  <c r="AL289" i="2"/>
  <c r="AN289" i="2"/>
  <c r="AO289" i="2"/>
  <c r="AY275" i="2"/>
  <c r="AX275" i="2"/>
  <c r="AW275" i="2"/>
  <c r="AV275" i="2"/>
  <c r="AY285" i="2"/>
  <c r="AV285" i="2"/>
  <c r="AW285" i="2"/>
  <c r="AX285" i="2"/>
  <c r="AM280" i="2"/>
  <c r="AO280" i="2"/>
  <c r="AN280" i="2"/>
  <c r="AL280" i="2"/>
  <c r="AV274" i="2"/>
  <c r="AY274" i="2"/>
  <c r="AX274" i="2"/>
  <c r="AW274" i="2"/>
  <c r="BD269" i="2"/>
  <c r="BA269" i="2"/>
  <c r="BC269" i="2"/>
  <c r="BB269" i="2"/>
  <c r="AO264" i="2"/>
  <c r="AN264" i="2"/>
  <c r="AM264" i="2"/>
  <c r="AL264" i="2"/>
  <c r="AJ279" i="2"/>
  <c r="AI279" i="2"/>
  <c r="AH279" i="2"/>
  <c r="AG279" i="2"/>
  <c r="AY271" i="2"/>
  <c r="AX271" i="2"/>
  <c r="AV271" i="2"/>
  <c r="AW271" i="2"/>
  <c r="AW267" i="2"/>
  <c r="AV267" i="2"/>
  <c r="AY267" i="2"/>
  <c r="AX267" i="2"/>
  <c r="BD266" i="2"/>
  <c r="BC266" i="2"/>
  <c r="BB266" i="2"/>
  <c r="BA266" i="2"/>
  <c r="AN269" i="2"/>
  <c r="AO269" i="2"/>
  <c r="AM269" i="2"/>
  <c r="AL269" i="2"/>
  <c r="AI261" i="2"/>
  <c r="AJ261" i="2"/>
  <c r="AH261" i="2"/>
  <c r="AG261" i="2"/>
  <c r="AH265" i="2"/>
  <c r="AG265" i="2"/>
  <c r="AI265" i="2"/>
  <c r="AJ265" i="2"/>
  <c r="BC253" i="2"/>
  <c r="BB253" i="2"/>
  <c r="BA253" i="2"/>
  <c r="BD253" i="2"/>
  <c r="AM253" i="2"/>
  <c r="AL253" i="2"/>
  <c r="AO253" i="2"/>
  <c r="AN253" i="2"/>
  <c r="AJ264" i="2"/>
  <c r="AH264" i="2"/>
  <c r="AG264" i="2"/>
  <c r="AI264" i="2"/>
  <c r="AJ260" i="2"/>
  <c r="AH260" i="2"/>
  <c r="AI260" i="2"/>
  <c r="AG260" i="2"/>
  <c r="BC261" i="2"/>
  <c r="BB261" i="2"/>
  <c r="BA261" i="2"/>
  <c r="BD261" i="2"/>
  <c r="AQ261" i="2"/>
  <c r="AT261" i="2"/>
  <c r="AS261" i="2"/>
  <c r="AR261" i="2"/>
  <c r="AY250" i="2"/>
  <c r="AW250" i="2"/>
  <c r="AX250" i="2"/>
  <c r="AV250" i="2"/>
  <c r="AG241" i="2"/>
  <c r="AJ241" i="2"/>
  <c r="AI241" i="2"/>
  <c r="AH241" i="2"/>
  <c r="AN248" i="2"/>
  <c r="AM248" i="2"/>
  <c r="AL248" i="2"/>
  <c r="AO248" i="2"/>
  <c r="AM233" i="2"/>
  <c r="AO233" i="2"/>
  <c r="AN233" i="2"/>
  <c r="AL233" i="2"/>
  <c r="AJ236" i="2"/>
  <c r="AI236" i="2"/>
  <c r="AH236" i="2"/>
  <c r="AG236" i="2"/>
  <c r="AL225" i="2"/>
  <c r="AO225" i="2"/>
  <c r="AM225" i="2"/>
  <c r="AN225" i="2"/>
  <c r="AS247" i="2"/>
  <c r="AR247" i="2"/>
  <c r="AT247" i="2"/>
  <c r="AQ247" i="2"/>
  <c r="AS236" i="2"/>
  <c r="AT236" i="2"/>
  <c r="AR236" i="2"/>
  <c r="AQ236" i="2"/>
  <c r="AX232" i="2"/>
  <c r="AW232" i="2"/>
  <c r="AV232" i="2"/>
  <c r="AY232" i="2"/>
  <c r="AW213" i="2"/>
  <c r="AY213" i="2"/>
  <c r="AV213" i="2"/>
  <c r="AX213" i="2"/>
  <c r="AH231" i="2"/>
  <c r="AG231" i="2"/>
  <c r="AI231" i="2"/>
  <c r="AJ231" i="2"/>
  <c r="AT229" i="2"/>
  <c r="AS229" i="2"/>
  <c r="AR229" i="2"/>
  <c r="AQ229" i="2"/>
  <c r="AR212" i="2"/>
  <c r="AS212" i="2"/>
  <c r="AQ212" i="2"/>
  <c r="AT212" i="2"/>
  <c r="AQ210" i="2"/>
  <c r="AT210" i="2"/>
  <c r="AR210" i="2"/>
  <c r="AS210" i="2"/>
  <c r="AY203" i="2"/>
  <c r="AX203" i="2"/>
  <c r="AW203" i="2"/>
  <c r="AV203" i="2"/>
  <c r="AR237" i="2"/>
  <c r="AT237" i="2"/>
  <c r="AS237" i="2"/>
  <c r="AQ237" i="2"/>
  <c r="AV237" i="2"/>
  <c r="AX237" i="2"/>
  <c r="AY237" i="2"/>
  <c r="AW237" i="2"/>
  <c r="AO210" i="2"/>
  <c r="AN210" i="2"/>
  <c r="AM210" i="2"/>
  <c r="AL210" i="2"/>
  <c r="AT206" i="2"/>
  <c r="AS206" i="2"/>
  <c r="AR206" i="2"/>
  <c r="AQ206" i="2"/>
  <c r="AN215" i="2"/>
  <c r="AM215" i="2"/>
  <c r="AO215" i="2"/>
  <c r="AL215" i="2"/>
  <c r="BC200" i="2"/>
  <c r="BB200" i="2"/>
  <c r="BA200" i="2"/>
  <c r="BD200" i="2"/>
  <c r="AL196" i="2"/>
  <c r="AM196" i="2"/>
  <c r="AO196" i="2"/>
  <c r="AN196" i="2"/>
  <c r="AT217" i="2"/>
  <c r="AS217" i="2"/>
  <c r="AQ217" i="2"/>
  <c r="AR217" i="2"/>
  <c r="AI200" i="2"/>
  <c r="AH200" i="2"/>
  <c r="AG200" i="2"/>
  <c r="AJ200" i="2"/>
  <c r="BD219" i="2"/>
  <c r="BA219" i="2"/>
  <c r="BC219" i="2"/>
  <c r="BB219" i="2"/>
  <c r="AY216" i="2"/>
  <c r="AX216" i="2"/>
  <c r="AV216" i="2"/>
  <c r="AW216" i="2"/>
  <c r="AT211" i="2"/>
  <c r="AS211" i="2"/>
  <c r="AR211" i="2"/>
  <c r="AQ211" i="2"/>
  <c r="BD202" i="2"/>
  <c r="BC202" i="2"/>
  <c r="BB202" i="2"/>
  <c r="BA202" i="2"/>
  <c r="BD192" i="2"/>
  <c r="BC192" i="2"/>
  <c r="BA192" i="2"/>
  <c r="BB192" i="2"/>
  <c r="AX183" i="2"/>
  <c r="AY183" i="2"/>
  <c r="AW183" i="2"/>
  <c r="AV183" i="2"/>
  <c r="AV199" i="2"/>
  <c r="AY199" i="2"/>
  <c r="AX199" i="2"/>
  <c r="AW199" i="2"/>
  <c r="AG187" i="2"/>
  <c r="AH187" i="2"/>
  <c r="AI187" i="2"/>
  <c r="AJ187" i="2"/>
  <c r="AT207" i="2"/>
  <c r="AS207" i="2"/>
  <c r="AQ207" i="2"/>
  <c r="AR207" i="2"/>
  <c r="AX207" i="2"/>
  <c r="AW207" i="2"/>
  <c r="AV207" i="2"/>
  <c r="AY207" i="2"/>
  <c r="AI194" i="2"/>
  <c r="AH194" i="2"/>
  <c r="AJ194" i="2"/>
  <c r="AG194" i="2"/>
  <c r="AS191" i="2"/>
  <c r="AR191" i="2"/>
  <c r="AT191" i="2"/>
  <c r="AQ191" i="2"/>
  <c r="AH190" i="2"/>
  <c r="AG190" i="2"/>
  <c r="AJ190" i="2"/>
  <c r="AI190" i="2"/>
  <c r="AO179" i="2"/>
  <c r="AN179" i="2"/>
  <c r="AM179" i="2"/>
  <c r="AL179" i="2"/>
  <c r="AL171" i="2"/>
  <c r="AO171" i="2"/>
  <c r="AN171" i="2"/>
  <c r="AM171" i="2"/>
  <c r="AR198" i="2"/>
  <c r="AQ198" i="2"/>
  <c r="AT198" i="2"/>
  <c r="AS198" i="2"/>
  <c r="BC180" i="2"/>
  <c r="BA180" i="2"/>
  <c r="BD180" i="2"/>
  <c r="BB180" i="2"/>
  <c r="AI170" i="2"/>
  <c r="AG170" i="2"/>
  <c r="AJ170" i="2"/>
  <c r="AH170" i="2"/>
  <c r="BB164" i="2"/>
  <c r="BA164" i="2"/>
  <c r="BD164" i="2"/>
  <c r="BC164" i="2"/>
  <c r="AI185" i="2"/>
  <c r="AG185" i="2"/>
  <c r="AH185" i="2"/>
  <c r="AJ185" i="2"/>
  <c r="BB171" i="2"/>
  <c r="BD171" i="2"/>
  <c r="BC171" i="2"/>
  <c r="BA171" i="2"/>
  <c r="AQ163" i="2"/>
  <c r="AT163" i="2"/>
  <c r="AR163" i="2"/>
  <c r="AS163" i="2"/>
  <c r="AN154" i="2"/>
  <c r="AO154" i="2"/>
  <c r="AM154" i="2"/>
  <c r="AL154" i="2"/>
  <c r="AI176" i="2"/>
  <c r="AJ176" i="2"/>
  <c r="AH176" i="2"/>
  <c r="AG176" i="2"/>
  <c r="AM181" i="2"/>
  <c r="AL181" i="2"/>
  <c r="AN181" i="2"/>
  <c r="AO181" i="2"/>
  <c r="AY158" i="2"/>
  <c r="AW158" i="2"/>
  <c r="AV158" i="2"/>
  <c r="AX158" i="2"/>
  <c r="AT149" i="2"/>
  <c r="AR149" i="2"/>
  <c r="AQ149" i="2"/>
  <c r="AS149" i="2"/>
  <c r="AJ159" i="2"/>
  <c r="AI159" i="2"/>
  <c r="AH159" i="2"/>
  <c r="AG159" i="2"/>
  <c r="AO166" i="2"/>
  <c r="AN166" i="2"/>
  <c r="AM166" i="2"/>
  <c r="AL166" i="2"/>
  <c r="AX151" i="2"/>
  <c r="AY151" i="2"/>
  <c r="AW151" i="2"/>
  <c r="AV151" i="2"/>
  <c r="AM140" i="2"/>
  <c r="AO140" i="2"/>
  <c r="AN140" i="2"/>
  <c r="AL140" i="2"/>
  <c r="AJ158" i="2"/>
  <c r="AI158" i="2"/>
  <c r="AG158" i="2"/>
  <c r="AH158" i="2"/>
  <c r="AJ145" i="2"/>
  <c r="AI145" i="2"/>
  <c r="AG145" i="2"/>
  <c r="AH145" i="2"/>
  <c r="AJ166" i="2"/>
  <c r="AI166" i="2"/>
  <c r="AH166" i="2"/>
  <c r="AG166" i="2"/>
  <c r="BD160" i="2"/>
  <c r="BC160" i="2"/>
  <c r="BB160" i="2"/>
  <c r="BA160" i="2"/>
  <c r="AJ140" i="2"/>
  <c r="AG140" i="2"/>
  <c r="AI140" i="2"/>
  <c r="AH140" i="2"/>
  <c r="AI144" i="2"/>
  <c r="AH144" i="2"/>
  <c r="AG144" i="2"/>
  <c r="AJ144" i="2"/>
  <c r="AJ134" i="2"/>
  <c r="AI134" i="2"/>
  <c r="AH134" i="2"/>
  <c r="AG134" i="2"/>
  <c r="AY136" i="2"/>
  <c r="AV136" i="2"/>
  <c r="AW136" i="2"/>
  <c r="AX136" i="2"/>
  <c r="AL130" i="2"/>
  <c r="AO130" i="2"/>
  <c r="AM130" i="2"/>
  <c r="AN130" i="2"/>
  <c r="AV143" i="2"/>
  <c r="AY143" i="2"/>
  <c r="AX143" i="2"/>
  <c r="AW143" i="2"/>
  <c r="AQ129" i="2"/>
  <c r="AT129" i="2"/>
  <c r="AR129" i="2"/>
  <c r="AS129" i="2"/>
  <c r="AT113" i="2"/>
  <c r="AS113" i="2"/>
  <c r="AR113" i="2"/>
  <c r="AQ113" i="2"/>
  <c r="AO110" i="2"/>
  <c r="AL110" i="2"/>
  <c r="AM110" i="2"/>
  <c r="AN110" i="2"/>
  <c r="BB139" i="2"/>
  <c r="BC139" i="2"/>
  <c r="BA139" i="2"/>
  <c r="BD139" i="2"/>
  <c r="AW118" i="2"/>
  <c r="AV118" i="2"/>
  <c r="AY118" i="2"/>
  <c r="AX118" i="2"/>
  <c r="AY103" i="2"/>
  <c r="AX103" i="2"/>
  <c r="AV103" i="2"/>
  <c r="AW103" i="2"/>
  <c r="AW139" i="2"/>
  <c r="AY139" i="2"/>
  <c r="AX139" i="2"/>
  <c r="AV139" i="2"/>
  <c r="BA122" i="2"/>
  <c r="BB122" i="2"/>
  <c r="BD122" i="2"/>
  <c r="BC122" i="2"/>
  <c r="AI120" i="2"/>
  <c r="AH120" i="2"/>
  <c r="AG120" i="2"/>
  <c r="AJ120" i="2"/>
  <c r="AY109" i="2"/>
  <c r="AX109" i="2"/>
  <c r="AW109" i="2"/>
  <c r="AV109" i="2"/>
  <c r="AN99" i="2"/>
  <c r="AM99" i="2"/>
  <c r="AL99" i="2"/>
  <c r="AO99" i="2"/>
  <c r="AX93" i="2"/>
  <c r="AY93" i="2"/>
  <c r="AW93" i="2"/>
  <c r="AV93" i="2"/>
  <c r="AR140" i="2"/>
  <c r="AT140" i="2"/>
  <c r="AS140" i="2"/>
  <c r="AQ140" i="2"/>
  <c r="BD126" i="2"/>
  <c r="BC126" i="2"/>
  <c r="BB126" i="2"/>
  <c r="BA126" i="2"/>
  <c r="AX121" i="2"/>
  <c r="AW121" i="2"/>
  <c r="AV121" i="2"/>
  <c r="AY121" i="2"/>
  <c r="AT110" i="2"/>
  <c r="AS110" i="2"/>
  <c r="AR110" i="2"/>
  <c r="AQ110" i="2"/>
  <c r="AO153" i="2"/>
  <c r="AN153" i="2"/>
  <c r="AM153" i="2"/>
  <c r="AL153" i="2"/>
  <c r="AO118" i="2"/>
  <c r="AM118" i="2"/>
  <c r="AL118" i="2"/>
  <c r="AN118" i="2"/>
  <c r="AJ137" i="2"/>
  <c r="AI137" i="2"/>
  <c r="AH137" i="2"/>
  <c r="AG137" i="2"/>
  <c r="AO114" i="2"/>
  <c r="AN114" i="2"/>
  <c r="AM114" i="2"/>
  <c r="AL114" i="2"/>
  <c r="AT101" i="2"/>
  <c r="AS101" i="2"/>
  <c r="AR101" i="2"/>
  <c r="AQ101" i="2"/>
  <c r="BD95" i="2"/>
  <c r="BC95" i="2"/>
  <c r="BA95" i="2"/>
  <c r="BB95" i="2"/>
  <c r="BD108" i="2"/>
  <c r="BC108" i="2"/>
  <c r="BB108" i="2"/>
  <c r="BA108" i="2"/>
  <c r="AX97" i="2"/>
  <c r="AW97" i="2"/>
  <c r="AV97" i="2"/>
  <c r="AY97" i="2"/>
  <c r="AI87" i="2"/>
  <c r="AJ87" i="2"/>
  <c r="AH87" i="2"/>
  <c r="AG87" i="2"/>
  <c r="AJ111" i="2"/>
  <c r="AI111" i="2"/>
  <c r="AH111" i="2"/>
  <c r="AG111" i="2"/>
  <c r="BB109" i="2"/>
  <c r="BA109" i="2"/>
  <c r="BC109" i="2"/>
  <c r="BD109" i="2"/>
  <c r="AI104" i="2"/>
  <c r="AH104" i="2"/>
  <c r="AJ104" i="2"/>
  <c r="AG104" i="2"/>
  <c r="AY117" i="2"/>
  <c r="AX117" i="2"/>
  <c r="AW117" i="2"/>
  <c r="AV117" i="2"/>
  <c r="AX105" i="2"/>
  <c r="AW105" i="2"/>
  <c r="AV105" i="2"/>
  <c r="AY105" i="2"/>
  <c r="BD76" i="2"/>
  <c r="BC76" i="2"/>
  <c r="BB76" i="2"/>
  <c r="BA76" i="2"/>
  <c r="AR111" i="2"/>
  <c r="AT111" i="2"/>
  <c r="AS111" i="2"/>
  <c r="AQ111" i="2"/>
  <c r="BC112" i="2"/>
  <c r="BB112" i="2"/>
  <c r="BA112" i="2"/>
  <c r="BD112" i="2"/>
  <c r="AY104" i="2"/>
  <c r="AX104" i="2"/>
  <c r="AV104" i="2"/>
  <c r="AW104" i="2"/>
  <c r="AG82" i="2"/>
  <c r="AJ82" i="2"/>
  <c r="AI82" i="2"/>
  <c r="AH82" i="2"/>
  <c r="AS69" i="2"/>
  <c r="AQ69" i="2"/>
  <c r="AT69" i="2"/>
  <c r="AR69" i="2"/>
  <c r="AX57" i="2"/>
  <c r="AY57" i="2"/>
  <c r="AW57" i="2"/>
  <c r="AV57" i="2"/>
  <c r="AJ74" i="2"/>
  <c r="AH74" i="2"/>
  <c r="AI74" i="2"/>
  <c r="AG74" i="2"/>
  <c r="BB63" i="2"/>
  <c r="BD63" i="2"/>
  <c r="BC63" i="2"/>
  <c r="BA63" i="2"/>
  <c r="AX59" i="2"/>
  <c r="AV59" i="2"/>
  <c r="AY59" i="2"/>
  <c r="AW59" i="2"/>
  <c r="BD79" i="2"/>
  <c r="BC79" i="2"/>
  <c r="BB79" i="2"/>
  <c r="BA79" i="2"/>
  <c r="AL62" i="2"/>
  <c r="AO62" i="2"/>
  <c r="AN62" i="2"/>
  <c r="AM62" i="2"/>
  <c r="AT48" i="2"/>
  <c r="AS48" i="2"/>
  <c r="AR48" i="2"/>
  <c r="AQ48" i="2"/>
  <c r="BB90" i="2"/>
  <c r="BD90" i="2"/>
  <c r="BC90" i="2"/>
  <c r="BA90" i="2"/>
  <c r="BB71" i="2"/>
  <c r="BA71" i="2"/>
  <c r="BD71" i="2"/>
  <c r="BC71" i="2"/>
  <c r="AH84" i="2"/>
  <c r="AJ84" i="2"/>
  <c r="AI84" i="2"/>
  <c r="AG84" i="2"/>
  <c r="AJ75" i="2"/>
  <c r="AI75" i="2"/>
  <c r="AH75" i="2"/>
  <c r="AG75" i="2"/>
  <c r="BC67" i="2"/>
  <c r="BA67" i="2"/>
  <c r="BD67" i="2"/>
  <c r="BB67" i="2"/>
  <c r="BC58" i="2"/>
  <c r="BA58" i="2"/>
  <c r="BD58" i="2"/>
  <c r="BB58" i="2"/>
  <c r="AJ83" i="2"/>
  <c r="AG83" i="2"/>
  <c r="AH83" i="2"/>
  <c r="AI83" i="2"/>
  <c r="AH85" i="2"/>
  <c r="AJ85" i="2"/>
  <c r="AI85" i="2"/>
  <c r="AG85" i="2"/>
  <c r="AN61" i="2"/>
  <c r="AL61" i="2"/>
  <c r="AM61" i="2"/>
  <c r="AO61" i="2"/>
  <c r="AT53" i="2"/>
  <c r="AS53" i="2"/>
  <c r="AR53" i="2"/>
  <c r="AQ53" i="2"/>
  <c r="AW37" i="2"/>
  <c r="AX37" i="2"/>
  <c r="AY37" i="2"/>
  <c r="AV37" i="2"/>
  <c r="AM58" i="2"/>
  <c r="AO58" i="2"/>
  <c r="AN58" i="2"/>
  <c r="AL58" i="2"/>
  <c r="AS41" i="2"/>
  <c r="AQ41" i="2"/>
  <c r="AT41" i="2"/>
  <c r="AR41" i="2"/>
  <c r="AQ32" i="2"/>
  <c r="AT32" i="2"/>
  <c r="AS32" i="2"/>
  <c r="AR32" i="2"/>
  <c r="AI28" i="2"/>
  <c r="AH28" i="2"/>
  <c r="AG28" i="2"/>
  <c r="AJ28" i="2"/>
  <c r="BB52" i="2"/>
  <c r="BA52" i="2"/>
  <c r="BD52" i="2"/>
  <c r="BC52" i="2"/>
  <c r="AN41" i="2"/>
  <c r="AL41" i="2"/>
  <c r="AO41" i="2"/>
  <c r="AM41" i="2"/>
  <c r="AS40" i="2"/>
  <c r="AQ40" i="2"/>
  <c r="AT40" i="2"/>
  <c r="AR40" i="2"/>
  <c r="BD20" i="2"/>
  <c r="BC20" i="2"/>
  <c r="BB20" i="2"/>
  <c r="BA20" i="2"/>
  <c r="AT10" i="2"/>
  <c r="AS10" i="2"/>
  <c r="AR10" i="2"/>
  <c r="AQ10" i="2"/>
  <c r="BB81" i="2"/>
  <c r="BD81" i="2"/>
  <c r="BC81" i="2"/>
  <c r="BA81" i="2"/>
  <c r="AY44" i="2"/>
  <c r="AX44" i="2"/>
  <c r="AW44" i="2"/>
  <c r="AV44" i="2"/>
  <c r="BD42" i="2"/>
  <c r="BB42" i="2"/>
  <c r="BA42" i="2"/>
  <c r="BC42" i="2"/>
  <c r="AY22" i="2"/>
  <c r="AX22" i="2"/>
  <c r="AW22" i="2"/>
  <c r="AV22" i="2"/>
  <c r="AG29" i="2"/>
  <c r="AJ29" i="2"/>
  <c r="AI29" i="2"/>
  <c r="AH29" i="2"/>
  <c r="AR16" i="2"/>
  <c r="AQ16" i="2"/>
  <c r="AT16" i="2"/>
  <c r="AS16" i="2"/>
  <c r="AR8" i="2"/>
  <c r="AT8" i="2"/>
  <c r="AS8" i="2"/>
  <c r="AQ8" i="2"/>
  <c r="AS233" i="2"/>
  <c r="AR233" i="2"/>
  <c r="AT233" i="2"/>
  <c r="AQ233" i="2"/>
  <c r="AR46" i="2"/>
  <c r="AT46" i="2"/>
  <c r="AS46" i="2"/>
  <c r="AQ46" i="2"/>
  <c r="AY27" i="2"/>
  <c r="AX27" i="2"/>
  <c r="AW27" i="2"/>
  <c r="AV27" i="2"/>
  <c r="AO54" i="2"/>
  <c r="AN54" i="2"/>
  <c r="AM54" i="2"/>
  <c r="AL54" i="2"/>
  <c r="AH32" i="2"/>
  <c r="AG32" i="2"/>
  <c r="AJ32" i="2"/>
  <c r="AI32" i="2"/>
  <c r="AO63" i="2"/>
  <c r="AL63" i="2"/>
  <c r="AN63" i="2"/>
  <c r="AM63" i="2"/>
  <c r="AH39" i="2"/>
  <c r="AJ39" i="2"/>
  <c r="AI39" i="2"/>
  <c r="AG39" i="2"/>
  <c r="AY292" i="2"/>
  <c r="AW292" i="2"/>
  <c r="AV292" i="2"/>
  <c r="AX292" i="2"/>
  <c r="AG23" i="2"/>
  <c r="AJ23" i="2"/>
  <c r="AI23" i="2"/>
  <c r="AH23" i="2"/>
  <c r="AW29" i="2"/>
  <c r="AV29" i="2"/>
  <c r="AY29" i="2"/>
  <c r="AX29" i="2"/>
  <c r="AL36" i="2"/>
  <c r="AO36" i="2"/>
  <c r="AM36" i="2"/>
  <c r="AN36" i="2"/>
  <c r="AH18" i="2"/>
  <c r="AG18" i="2"/>
  <c r="AJ18" i="2"/>
  <c r="AI18" i="2"/>
  <c r="AJ38" i="2"/>
  <c r="AH38" i="2"/>
  <c r="AI38" i="2"/>
  <c r="AG38" i="2"/>
  <c r="AJ93" i="2"/>
  <c r="AH93" i="2"/>
  <c r="AI93" i="2"/>
  <c r="AG93" i="2"/>
  <c r="AH259" i="2"/>
  <c r="AG259" i="2"/>
  <c r="AJ259" i="2"/>
  <c r="AI259" i="2"/>
  <c r="AO25" i="2"/>
  <c r="AN25" i="2"/>
  <c r="AM25" i="2"/>
  <c r="AL25" i="2"/>
  <c r="BD292" i="2"/>
  <c r="BA292" i="2"/>
  <c r="BC292" i="2"/>
  <c r="BB292" i="2"/>
  <c r="AW276" i="2"/>
  <c r="AY276" i="2"/>
  <c r="AX276" i="2"/>
  <c r="AV276" i="2"/>
  <c r="AT278" i="2"/>
  <c r="AS278" i="2"/>
  <c r="AR278" i="2"/>
  <c r="AQ278" i="2"/>
  <c r="AT277" i="2"/>
  <c r="AR277" i="2"/>
  <c r="AS277" i="2"/>
  <c r="AQ277" i="2"/>
  <c r="AX263" i="2"/>
  <c r="AW263" i="2"/>
  <c r="AY263" i="2"/>
  <c r="AV263" i="2"/>
  <c r="AW257" i="2"/>
  <c r="AY257" i="2"/>
  <c r="AX257" i="2"/>
  <c r="AV257" i="2"/>
  <c r="AJ253" i="2"/>
  <c r="AI253" i="2"/>
  <c r="AH253" i="2"/>
  <c r="AG253" i="2"/>
  <c r="AL308" i="2"/>
  <c r="AO308" i="2"/>
  <c r="AM308" i="2"/>
  <c r="AN308" i="2"/>
  <c r="AT308" i="2"/>
  <c r="AS308" i="2"/>
  <c r="AR308" i="2"/>
  <c r="AQ308" i="2"/>
  <c r="BD308" i="2"/>
  <c r="BB308" i="2"/>
  <c r="BA308" i="2"/>
  <c r="BC308" i="2"/>
  <c r="BD306" i="2"/>
  <c r="BC306" i="2"/>
  <c r="BA306" i="2"/>
  <c r="BB306" i="2"/>
  <c r="AL300" i="2"/>
  <c r="AO300" i="2"/>
  <c r="AM300" i="2"/>
  <c r="AN300" i="2"/>
  <c r="BD301" i="2"/>
  <c r="BC301" i="2"/>
  <c r="BA301" i="2"/>
  <c r="BB301" i="2"/>
  <c r="BD312" i="2"/>
  <c r="BC312" i="2"/>
  <c r="BB312" i="2"/>
  <c r="BA312" i="2"/>
  <c r="AJ311" i="2"/>
  <c r="AI311" i="2"/>
  <c r="AH311" i="2"/>
  <c r="AG311" i="2"/>
  <c r="BD310" i="2"/>
  <c r="BC310" i="2"/>
  <c r="BB310" i="2"/>
  <c r="BA310" i="2"/>
  <c r="AY308" i="2"/>
  <c r="AX308" i="2"/>
  <c r="AW308" i="2"/>
  <c r="AV308" i="2"/>
  <c r="AV306" i="2"/>
  <c r="AW306" i="2"/>
  <c r="AY306" i="2"/>
  <c r="AX306" i="2"/>
  <c r="AS304" i="2"/>
  <c r="AR304" i="2"/>
  <c r="AQ304" i="2"/>
  <c r="AT304" i="2"/>
  <c r="AO305" i="2"/>
  <c r="AL305" i="2"/>
  <c r="AM305" i="2"/>
  <c r="AN305" i="2"/>
  <c r="AG301" i="2"/>
  <c r="AJ301" i="2"/>
  <c r="AI301" i="2"/>
  <c r="AH301" i="2"/>
  <c r="AQ299" i="2"/>
  <c r="AT299" i="2"/>
  <c r="AR299" i="2"/>
  <c r="AS299" i="2"/>
  <c r="AY297" i="2"/>
  <c r="AX297" i="2"/>
  <c r="AW297" i="2"/>
  <c r="AV297" i="2"/>
  <c r="AM299" i="2"/>
  <c r="AL299" i="2"/>
  <c r="AO299" i="2"/>
  <c r="AN299" i="2"/>
  <c r="AR295" i="2"/>
  <c r="AS295" i="2"/>
  <c r="AQ295" i="2"/>
  <c r="AT295" i="2"/>
  <c r="AT294" i="2"/>
  <c r="AS294" i="2"/>
  <c r="AR294" i="2"/>
  <c r="AQ294" i="2"/>
  <c r="AI284" i="2"/>
  <c r="AH284" i="2"/>
  <c r="AG284" i="2"/>
  <c r="AJ284" i="2"/>
  <c r="AG287" i="2"/>
  <c r="AI287" i="2"/>
  <c r="AJ287" i="2"/>
  <c r="AH287" i="2"/>
  <c r="AT290" i="2"/>
  <c r="AS290" i="2"/>
  <c r="AR290" i="2"/>
  <c r="AQ290" i="2"/>
  <c r="AQ285" i="2"/>
  <c r="AT285" i="2"/>
  <c r="AS285" i="2"/>
  <c r="AR285" i="2"/>
  <c r="AL286" i="2"/>
  <c r="AO286" i="2"/>
  <c r="AN286" i="2"/>
  <c r="AM286" i="2"/>
  <c r="BB286" i="2"/>
  <c r="BD286" i="2"/>
  <c r="BC286" i="2"/>
  <c r="BA286" i="2"/>
  <c r="AO275" i="2"/>
  <c r="AN275" i="2"/>
  <c r="AM275" i="2"/>
  <c r="AL275" i="2"/>
  <c r="AI282" i="2"/>
  <c r="AH282" i="2"/>
  <c r="AG282" i="2"/>
  <c r="AJ282" i="2"/>
  <c r="BA282" i="2"/>
  <c r="BD282" i="2"/>
  <c r="BC282" i="2"/>
  <c r="BB282" i="2"/>
  <c r="AI275" i="2"/>
  <c r="AJ275" i="2"/>
  <c r="AH275" i="2"/>
  <c r="AG275" i="2"/>
  <c r="AJ273" i="2"/>
  <c r="AI273" i="2"/>
  <c r="AG273" i="2"/>
  <c r="AH273" i="2"/>
  <c r="AM279" i="2"/>
  <c r="AL279" i="2"/>
  <c r="AO279" i="2"/>
  <c r="AN279" i="2"/>
  <c r="AN267" i="2"/>
  <c r="AM267" i="2"/>
  <c r="AL267" i="2"/>
  <c r="AO267" i="2"/>
  <c r="AI270" i="2"/>
  <c r="AJ270" i="2"/>
  <c r="AH270" i="2"/>
  <c r="AG270" i="2"/>
  <c r="AO266" i="2"/>
  <c r="AN266" i="2"/>
  <c r="AM266" i="2"/>
  <c r="AL266" i="2"/>
  <c r="AH263" i="2"/>
  <c r="AG263" i="2"/>
  <c r="AI263" i="2"/>
  <c r="AJ263" i="2"/>
  <c r="AG274" i="2"/>
  <c r="AI274" i="2"/>
  <c r="AJ274" i="2"/>
  <c r="AH274" i="2"/>
  <c r="AI266" i="2"/>
  <c r="AH266" i="2"/>
  <c r="AG266" i="2"/>
  <c r="AJ266" i="2"/>
  <c r="AJ258" i="2"/>
  <c r="AG258" i="2"/>
  <c r="AI258" i="2"/>
  <c r="AH258" i="2"/>
  <c r="AY261" i="2"/>
  <c r="AV261" i="2"/>
  <c r="AX261" i="2"/>
  <c r="AW261" i="2"/>
  <c r="BC262" i="2"/>
  <c r="BB262" i="2"/>
  <c r="BD262" i="2"/>
  <c r="BA262" i="2"/>
  <c r="AT272" i="2"/>
  <c r="AS272" i="2"/>
  <c r="AQ272" i="2"/>
  <c r="AR272" i="2"/>
  <c r="BD272" i="2"/>
  <c r="BB272" i="2"/>
  <c r="BA272" i="2"/>
  <c r="BC272" i="2"/>
  <c r="AJ267" i="2"/>
  <c r="AI267" i="2"/>
  <c r="AH267" i="2"/>
  <c r="AG267" i="2"/>
  <c r="AG246" i="2"/>
  <c r="AH246" i="2"/>
  <c r="AI246" i="2"/>
  <c r="AJ246" i="2"/>
  <c r="AX259" i="2"/>
  <c r="AW259" i="2"/>
  <c r="AY259" i="2"/>
  <c r="AV259" i="2"/>
  <c r="AT248" i="2"/>
  <c r="AQ248" i="2"/>
  <c r="AS248" i="2"/>
  <c r="AR248" i="2"/>
  <c r="AR258" i="2"/>
  <c r="AQ258" i="2"/>
  <c r="AT258" i="2"/>
  <c r="AS258" i="2"/>
  <c r="AJ255" i="2"/>
  <c r="AI255" i="2"/>
  <c r="AH255" i="2"/>
  <c r="AG255" i="2"/>
  <c r="AW246" i="2"/>
  <c r="AY246" i="2"/>
  <c r="AX246" i="2"/>
  <c r="AV246" i="2"/>
  <c r="AG243" i="2"/>
  <c r="AJ243" i="2"/>
  <c r="AI243" i="2"/>
  <c r="AH243" i="2"/>
  <c r="AJ247" i="2"/>
  <c r="AI247" i="2"/>
  <c r="AH247" i="2"/>
  <c r="AG247" i="2"/>
  <c r="BA241" i="2"/>
  <c r="BD241" i="2"/>
  <c r="BC241" i="2"/>
  <c r="BB241" i="2"/>
  <c r="BB256" i="2"/>
  <c r="BD256" i="2"/>
  <c r="BC256" i="2"/>
  <c r="BA256" i="2"/>
  <c r="AN236" i="2"/>
  <c r="AL236" i="2"/>
  <c r="AO236" i="2"/>
  <c r="AM236" i="2"/>
  <c r="AQ239" i="2"/>
  <c r="AS239" i="2"/>
  <c r="AT239" i="2"/>
  <c r="AR239" i="2"/>
  <c r="AT223" i="2"/>
  <c r="AS223" i="2"/>
  <c r="AR223" i="2"/>
  <c r="AQ223" i="2"/>
  <c r="AI238" i="2"/>
  <c r="AJ238" i="2"/>
  <c r="AH238" i="2"/>
  <c r="AG238" i="2"/>
  <c r="AY225" i="2"/>
  <c r="AX225" i="2"/>
  <c r="AW225" i="2"/>
  <c r="AV225" i="2"/>
  <c r="AW234" i="2"/>
  <c r="AY234" i="2"/>
  <c r="AX234" i="2"/>
  <c r="AV234" i="2"/>
  <c r="AO232" i="2"/>
  <c r="AN232" i="2"/>
  <c r="AL232" i="2"/>
  <c r="AM232" i="2"/>
  <c r="AO224" i="2"/>
  <c r="AN224" i="2"/>
  <c r="AM224" i="2"/>
  <c r="AL224" i="2"/>
  <c r="AY228" i="2"/>
  <c r="AX228" i="2"/>
  <c r="AV228" i="2"/>
  <c r="AW228" i="2"/>
  <c r="AG229" i="2"/>
  <c r="AJ229" i="2"/>
  <c r="AI229" i="2"/>
  <c r="AH229" i="2"/>
  <c r="BD215" i="2"/>
  <c r="BC215" i="2"/>
  <c r="BA215" i="2"/>
  <c r="BB215" i="2"/>
  <c r="AN230" i="2"/>
  <c r="AM230" i="2"/>
  <c r="AL230" i="2"/>
  <c r="AO230" i="2"/>
  <c r="AO200" i="2"/>
  <c r="AN200" i="2"/>
  <c r="AM200" i="2"/>
  <c r="AL200" i="2"/>
  <c r="BB211" i="2"/>
  <c r="BA211" i="2"/>
  <c r="BC211" i="2"/>
  <c r="BD211" i="2"/>
  <c r="BD209" i="2"/>
  <c r="BC209" i="2"/>
  <c r="BB209" i="2"/>
  <c r="BA209" i="2"/>
  <c r="AI205" i="2"/>
  <c r="AH205" i="2"/>
  <c r="AG205" i="2"/>
  <c r="AJ205" i="2"/>
  <c r="AT218" i="2"/>
  <c r="AS218" i="2"/>
  <c r="AR218" i="2"/>
  <c r="AQ218" i="2"/>
  <c r="BD210" i="2"/>
  <c r="BC210" i="2"/>
  <c r="BB210" i="2"/>
  <c r="BA210" i="2"/>
  <c r="BD204" i="2"/>
  <c r="BC204" i="2"/>
  <c r="BB204" i="2"/>
  <c r="BA204" i="2"/>
  <c r="AQ200" i="2"/>
  <c r="AR200" i="2"/>
  <c r="AT200" i="2"/>
  <c r="AS200" i="2"/>
  <c r="AX189" i="2"/>
  <c r="AW189" i="2"/>
  <c r="AV189" i="2"/>
  <c r="AY189" i="2"/>
  <c r="AI192" i="2"/>
  <c r="AH192" i="2"/>
  <c r="AG192" i="2"/>
  <c r="AJ192" i="2"/>
  <c r="AO202" i="2"/>
  <c r="AN202" i="2"/>
  <c r="AM202" i="2"/>
  <c r="AL202" i="2"/>
  <c r="AV184" i="2"/>
  <c r="AX184" i="2"/>
  <c r="AW184" i="2"/>
  <c r="AY184" i="2"/>
  <c r="BA203" i="2"/>
  <c r="BB203" i="2"/>
  <c r="BD203" i="2"/>
  <c r="BC203" i="2"/>
  <c r="BD185" i="2"/>
  <c r="BB185" i="2"/>
  <c r="BA185" i="2"/>
  <c r="BC185" i="2"/>
  <c r="AN192" i="2"/>
  <c r="AM192" i="2"/>
  <c r="AO192" i="2"/>
  <c r="AL192" i="2"/>
  <c r="AL186" i="2"/>
  <c r="AO186" i="2"/>
  <c r="AM186" i="2"/>
  <c r="AN186" i="2"/>
  <c r="BC172" i="2"/>
  <c r="BD172" i="2"/>
  <c r="BB172" i="2"/>
  <c r="BA172" i="2"/>
  <c r="AY193" i="2"/>
  <c r="AX193" i="2"/>
  <c r="AV193" i="2"/>
  <c r="AW193" i="2"/>
  <c r="BD179" i="2"/>
  <c r="BC179" i="2"/>
  <c r="BB179" i="2"/>
  <c r="BA179" i="2"/>
  <c r="AY198" i="2"/>
  <c r="AV198" i="2"/>
  <c r="AX198" i="2"/>
  <c r="AW198" i="2"/>
  <c r="AV174" i="2"/>
  <c r="AY174" i="2"/>
  <c r="AX174" i="2"/>
  <c r="AW174" i="2"/>
  <c r="BD176" i="2"/>
  <c r="BB176" i="2"/>
  <c r="BA176" i="2"/>
  <c r="BC176" i="2"/>
  <c r="AO168" i="2"/>
  <c r="AN168" i="2"/>
  <c r="AM168" i="2"/>
  <c r="AL168" i="2"/>
  <c r="AY178" i="2"/>
  <c r="AW178" i="2"/>
  <c r="AX178" i="2"/>
  <c r="AV178" i="2"/>
  <c r="AS174" i="2"/>
  <c r="AR174" i="2"/>
  <c r="AQ174" i="2"/>
  <c r="AT174" i="2"/>
  <c r="AG172" i="2"/>
  <c r="AJ172" i="2"/>
  <c r="AI172" i="2"/>
  <c r="AH172" i="2"/>
  <c r="AN155" i="2"/>
  <c r="AM155" i="2"/>
  <c r="AL155" i="2"/>
  <c r="AO155" i="2"/>
  <c r="AG165" i="2"/>
  <c r="AJ165" i="2"/>
  <c r="AI165" i="2"/>
  <c r="AH165" i="2"/>
  <c r="AO149" i="2"/>
  <c r="AL149" i="2"/>
  <c r="AN149" i="2"/>
  <c r="AM149" i="2"/>
  <c r="BD175" i="2"/>
  <c r="BA175" i="2"/>
  <c r="BC175" i="2"/>
  <c r="BB175" i="2"/>
  <c r="AJ154" i="2"/>
  <c r="AI154" i="2"/>
  <c r="AH154" i="2"/>
  <c r="AG154" i="2"/>
  <c r="AR146" i="2"/>
  <c r="AQ146" i="2"/>
  <c r="AT146" i="2"/>
  <c r="AS146" i="2"/>
  <c r="AQ155" i="2"/>
  <c r="AT155" i="2"/>
  <c r="AS155" i="2"/>
  <c r="AR155" i="2"/>
  <c r="AO180" i="2"/>
  <c r="AM180" i="2"/>
  <c r="AN180" i="2"/>
  <c r="AL180" i="2"/>
  <c r="BD163" i="2"/>
  <c r="BC163" i="2"/>
  <c r="BB163" i="2"/>
  <c r="BA163" i="2"/>
  <c r="AH160" i="2"/>
  <c r="AG160" i="2"/>
  <c r="AI160" i="2"/>
  <c r="AJ160" i="2"/>
  <c r="BB137" i="2"/>
  <c r="BD137" i="2"/>
  <c r="BC137" i="2"/>
  <c r="BA137" i="2"/>
  <c r="AI136" i="2"/>
  <c r="AJ136" i="2"/>
  <c r="AH136" i="2"/>
  <c r="AG136" i="2"/>
  <c r="AJ132" i="2"/>
  <c r="AI132" i="2"/>
  <c r="AH132" i="2"/>
  <c r="AG132" i="2"/>
  <c r="BD128" i="2"/>
  <c r="BC128" i="2"/>
  <c r="BB128" i="2"/>
  <c r="BA128" i="2"/>
  <c r="BA142" i="2"/>
  <c r="BD142" i="2"/>
  <c r="BC142" i="2"/>
  <c r="BB142" i="2"/>
  <c r="BA136" i="2"/>
  <c r="BD136" i="2"/>
  <c r="BC136" i="2"/>
  <c r="BB136" i="2"/>
  <c r="AR132" i="2"/>
  <c r="AQ132" i="2"/>
  <c r="AS132" i="2"/>
  <c r="AT132" i="2"/>
  <c r="AR158" i="2"/>
  <c r="AQ158" i="2"/>
  <c r="AT158" i="2"/>
  <c r="AS158" i="2"/>
  <c r="BD132" i="2"/>
  <c r="BC132" i="2"/>
  <c r="BA132" i="2"/>
  <c r="BB132" i="2"/>
  <c r="AS122" i="2"/>
  <c r="AR122" i="2"/>
  <c r="AQ122" i="2"/>
  <c r="AT122" i="2"/>
  <c r="BC120" i="2"/>
  <c r="BB120" i="2"/>
  <c r="BA120" i="2"/>
  <c r="BD120" i="2"/>
  <c r="AV133" i="2"/>
  <c r="AY133" i="2"/>
  <c r="AW133" i="2"/>
  <c r="AX133" i="2"/>
  <c r="AI124" i="2"/>
  <c r="AH124" i="2"/>
  <c r="AG124" i="2"/>
  <c r="AJ124" i="2"/>
  <c r="AY95" i="2"/>
  <c r="AX95" i="2"/>
  <c r="AV95" i="2"/>
  <c r="AW95" i="2"/>
  <c r="AQ135" i="2"/>
  <c r="AT135" i="2"/>
  <c r="AR135" i="2"/>
  <c r="AS135" i="2"/>
  <c r="AH141" i="2"/>
  <c r="AG141" i="2"/>
  <c r="AJ141" i="2"/>
  <c r="AI141" i="2"/>
  <c r="AJ106" i="2"/>
  <c r="AI106" i="2"/>
  <c r="AH106" i="2"/>
  <c r="AG106" i="2"/>
  <c r="AJ90" i="2"/>
  <c r="AI90" i="2"/>
  <c r="AG90" i="2"/>
  <c r="AH90" i="2"/>
  <c r="BD131" i="2"/>
  <c r="BC131" i="2"/>
  <c r="BB131" i="2"/>
  <c r="BA131" i="2"/>
  <c r="AH126" i="2"/>
  <c r="AG126" i="2"/>
  <c r="AI126" i="2"/>
  <c r="AJ126" i="2"/>
  <c r="AJ115" i="2"/>
  <c r="AI115" i="2"/>
  <c r="AH115" i="2"/>
  <c r="AG115" i="2"/>
  <c r="AN147" i="2"/>
  <c r="AM147" i="2"/>
  <c r="AL147" i="2"/>
  <c r="AO147" i="2"/>
  <c r="AJ133" i="2"/>
  <c r="AI133" i="2"/>
  <c r="AH133" i="2"/>
  <c r="AG133" i="2"/>
  <c r="BD103" i="2"/>
  <c r="BC103" i="2"/>
  <c r="BA103" i="2"/>
  <c r="BB103" i="2"/>
  <c r="AO105" i="2"/>
  <c r="AN105" i="2"/>
  <c r="AL105" i="2"/>
  <c r="AM105" i="2"/>
  <c r="AJ95" i="2"/>
  <c r="AI95" i="2"/>
  <c r="AH95" i="2"/>
  <c r="AG95" i="2"/>
  <c r="AS94" i="2"/>
  <c r="AT94" i="2"/>
  <c r="AR94" i="2"/>
  <c r="AQ94" i="2"/>
  <c r="AS106" i="2"/>
  <c r="AR106" i="2"/>
  <c r="AQ106" i="2"/>
  <c r="AT106" i="2"/>
  <c r="BC96" i="2"/>
  <c r="BB96" i="2"/>
  <c r="BA96" i="2"/>
  <c r="BD96" i="2"/>
  <c r="AN86" i="2"/>
  <c r="AO86" i="2"/>
  <c r="AM86" i="2"/>
  <c r="AL86" i="2"/>
  <c r="BC100" i="2"/>
  <c r="BB100" i="2"/>
  <c r="BD100" i="2"/>
  <c r="BA100" i="2"/>
  <c r="BC83" i="2"/>
  <c r="BD83" i="2"/>
  <c r="BB83" i="2"/>
  <c r="BA83" i="2"/>
  <c r="AQ87" i="2"/>
  <c r="AS87" i="2"/>
  <c r="AT87" i="2"/>
  <c r="AR87" i="2"/>
  <c r="BD86" i="2"/>
  <c r="BA86" i="2"/>
  <c r="BC86" i="2"/>
  <c r="BB86" i="2"/>
  <c r="AW110" i="2"/>
  <c r="AY110" i="2"/>
  <c r="AV110" i="2"/>
  <c r="AX110" i="2"/>
  <c r="AJ103" i="2"/>
  <c r="AI103" i="2"/>
  <c r="AH103" i="2"/>
  <c r="AG103" i="2"/>
  <c r="AV107" i="2"/>
  <c r="AY107" i="2"/>
  <c r="AW107" i="2"/>
  <c r="AX107" i="2"/>
  <c r="BA85" i="2"/>
  <c r="BC85" i="2"/>
  <c r="BD85" i="2"/>
  <c r="BB85" i="2"/>
  <c r="AO111" i="2"/>
  <c r="AN111" i="2"/>
  <c r="AM111" i="2"/>
  <c r="AL111" i="2"/>
  <c r="AN87" i="2"/>
  <c r="AM87" i="2"/>
  <c r="AL87" i="2"/>
  <c r="AO87" i="2"/>
  <c r="AT80" i="2"/>
  <c r="AS80" i="2"/>
  <c r="AR80" i="2"/>
  <c r="AQ80" i="2"/>
  <c r="AT72" i="2"/>
  <c r="AR72" i="2"/>
  <c r="AS72" i="2"/>
  <c r="AQ72" i="2"/>
  <c r="AR64" i="2"/>
  <c r="AT64" i="2"/>
  <c r="AS64" i="2"/>
  <c r="AQ64" i="2"/>
  <c r="AL72" i="2"/>
  <c r="AO72" i="2"/>
  <c r="AN72" i="2"/>
  <c r="AM72" i="2"/>
  <c r="AI61" i="2"/>
  <c r="AJ61" i="2"/>
  <c r="AH61" i="2"/>
  <c r="AG61" i="2"/>
  <c r="AI79" i="2"/>
  <c r="AH79" i="2"/>
  <c r="AG79" i="2"/>
  <c r="AJ79" i="2"/>
  <c r="AY61" i="2"/>
  <c r="AV61" i="2"/>
  <c r="AX61" i="2"/>
  <c r="AW61" i="2"/>
  <c r="AT99" i="2"/>
  <c r="AR99" i="2"/>
  <c r="AQ99" i="2"/>
  <c r="AS99" i="2"/>
  <c r="BD89" i="2"/>
  <c r="BB89" i="2"/>
  <c r="BC89" i="2"/>
  <c r="BA89" i="2"/>
  <c r="AN60" i="2"/>
  <c r="AO60" i="2"/>
  <c r="AM60" i="2"/>
  <c r="AL60" i="2"/>
  <c r="AM83" i="2"/>
  <c r="AO83" i="2"/>
  <c r="AN83" i="2"/>
  <c r="AL83" i="2"/>
  <c r="AS67" i="2"/>
  <c r="AT67" i="2"/>
  <c r="AR67" i="2"/>
  <c r="AQ67" i="2"/>
  <c r="AS58" i="2"/>
  <c r="AT58" i="2"/>
  <c r="AR58" i="2"/>
  <c r="AQ58" i="2"/>
  <c r="AJ44" i="2"/>
  <c r="AI44" i="2"/>
  <c r="AH44" i="2"/>
  <c r="AG44" i="2"/>
  <c r="AW82" i="2"/>
  <c r="AY82" i="2"/>
  <c r="AX82" i="2"/>
  <c r="AV82" i="2"/>
  <c r="BD78" i="2"/>
  <c r="BC78" i="2"/>
  <c r="BB78" i="2"/>
  <c r="BA78" i="2"/>
  <c r="AR55" i="2"/>
  <c r="AT55" i="2"/>
  <c r="AS55" i="2"/>
  <c r="AQ55" i="2"/>
  <c r="AS49" i="2"/>
  <c r="AQ49" i="2"/>
  <c r="AT49" i="2"/>
  <c r="AR49" i="2"/>
  <c r="AY49" i="2"/>
  <c r="AX49" i="2"/>
  <c r="AW49" i="2"/>
  <c r="AV49" i="2"/>
  <c r="AX24" i="2"/>
  <c r="AV24" i="2"/>
  <c r="AY24" i="2"/>
  <c r="AW24" i="2"/>
  <c r="AR37" i="2"/>
  <c r="AT37" i="2"/>
  <c r="AS37" i="2"/>
  <c r="AQ37" i="2"/>
  <c r="AY69" i="2"/>
  <c r="AV69" i="2"/>
  <c r="AW69" i="2"/>
  <c r="AX69" i="2"/>
  <c r="AH48" i="2"/>
  <c r="AJ48" i="2"/>
  <c r="AI48" i="2"/>
  <c r="AG48" i="2"/>
  <c r="AM38" i="2"/>
  <c r="AO38" i="2"/>
  <c r="AN38" i="2"/>
  <c r="AL38" i="2"/>
  <c r="AT36" i="2"/>
  <c r="AQ36" i="2"/>
  <c r="AS36" i="2"/>
  <c r="AR36" i="2"/>
  <c r="AY19" i="2"/>
  <c r="AX19" i="2"/>
  <c r="AW19" i="2"/>
  <c r="AV19" i="2"/>
  <c r="BD199" i="2"/>
  <c r="BC199" i="2"/>
  <c r="BB199" i="2"/>
  <c r="BA199" i="2"/>
  <c r="AI43" i="2"/>
  <c r="AG43" i="2"/>
  <c r="AJ43" i="2"/>
  <c r="AH43" i="2"/>
  <c r="AJ19" i="2"/>
  <c r="AI19" i="2"/>
  <c r="AH19" i="2"/>
  <c r="AG19" i="2"/>
  <c r="AJ22" i="2"/>
  <c r="AI22" i="2"/>
  <c r="AH22" i="2"/>
  <c r="AG22" i="2"/>
  <c r="BD18" i="2"/>
  <c r="BC18" i="2"/>
  <c r="BB18" i="2"/>
  <c r="BA18" i="2"/>
  <c r="BD10" i="2"/>
  <c r="BC10" i="2"/>
  <c r="BB10" i="2"/>
  <c r="BA10" i="2"/>
  <c r="AS98" i="2"/>
  <c r="AR98" i="2"/>
  <c r="AQ98" i="2"/>
  <c r="AT98" i="2"/>
  <c r="AT250" i="2"/>
  <c r="AS250" i="2"/>
  <c r="AR250" i="2"/>
  <c r="AQ250" i="2"/>
  <c r="AO18" i="2"/>
  <c r="AN18" i="2"/>
  <c r="AM18" i="2"/>
  <c r="AL18" i="2"/>
  <c r="AN42" i="2"/>
  <c r="AL42" i="2"/>
  <c r="AO42" i="2"/>
  <c r="AM42" i="2"/>
  <c r="AI27" i="2"/>
  <c r="AJ27" i="2"/>
  <c r="AH27" i="2"/>
  <c r="AG27" i="2"/>
  <c r="BD51" i="2"/>
  <c r="BC51" i="2"/>
  <c r="BB51" i="2"/>
  <c r="BA51" i="2"/>
  <c r="AN70" i="2"/>
  <c r="AL70" i="2"/>
  <c r="AO70" i="2"/>
  <c r="AM70" i="2"/>
  <c r="AJ12" i="2"/>
  <c r="AI12" i="2"/>
  <c r="AH12" i="2"/>
  <c r="AG12" i="2"/>
  <c r="AI11" i="2"/>
  <c r="AH11" i="2"/>
  <c r="AG11" i="2"/>
  <c r="AJ11" i="2"/>
  <c r="AJ17" i="2"/>
  <c r="AI17" i="2"/>
  <c r="AH17" i="2"/>
  <c r="AG17" i="2"/>
  <c r="AI100" i="2"/>
  <c r="AH100" i="2"/>
  <c r="AG100" i="2"/>
  <c r="AJ100" i="2"/>
  <c r="AI289" i="2"/>
  <c r="AG289" i="2"/>
  <c r="AJ289" i="2"/>
  <c r="AH289" i="2"/>
  <c r="AW23" i="2"/>
  <c r="AV23" i="2"/>
  <c r="AY23" i="2"/>
  <c r="AX23" i="2"/>
  <c r="AW7" i="2"/>
  <c r="AY7" i="2"/>
  <c r="AX7" i="2"/>
  <c r="AV7" i="2"/>
  <c r="AT302" i="2"/>
  <c r="AR302" i="2"/>
  <c r="AQ302" i="2"/>
  <c r="AS302" i="2"/>
  <c r="AO311" i="2"/>
  <c r="AN311" i="2"/>
  <c r="AM311" i="2"/>
  <c r="AL311" i="2"/>
  <c r="AT305" i="2"/>
  <c r="AS305" i="2"/>
  <c r="AR305" i="2"/>
  <c r="AQ305" i="2"/>
  <c r="AJ302" i="2"/>
  <c r="AI302" i="2"/>
  <c r="AH302" i="2"/>
  <c r="AG302" i="2"/>
  <c r="AV294" i="2"/>
  <c r="AY294" i="2"/>
  <c r="AX294" i="2"/>
  <c r="AW294" i="2"/>
  <c r="BD293" i="2"/>
  <c r="BC293" i="2"/>
  <c r="BB293" i="2"/>
  <c r="BA293" i="2"/>
  <c r="AW287" i="2"/>
  <c r="AY287" i="2"/>
  <c r="AX287" i="2"/>
  <c r="AV287" i="2"/>
  <c r="AI288" i="2"/>
  <c r="AJ288" i="2"/>
  <c r="AH288" i="2"/>
  <c r="AG288" i="2"/>
  <c r="AQ284" i="2"/>
  <c r="AT284" i="2"/>
  <c r="AR284" i="2"/>
  <c r="AS284" i="2"/>
  <c r="BB289" i="2"/>
  <c r="BA289" i="2"/>
  <c r="BC289" i="2"/>
  <c r="BD289" i="2"/>
  <c r="AT274" i="2"/>
  <c r="AR274" i="2"/>
  <c r="AS274" i="2"/>
  <c r="AQ274" i="2"/>
  <c r="AS269" i="2"/>
  <c r="AT269" i="2"/>
  <c r="AR269" i="2"/>
  <c r="AQ269" i="2"/>
  <c r="AS268" i="2"/>
  <c r="AT268" i="2"/>
  <c r="AR268" i="2"/>
  <c r="AQ268" i="2"/>
  <c r="BD270" i="2"/>
  <c r="BC270" i="2"/>
  <c r="BA270" i="2"/>
  <c r="BB270" i="2"/>
  <c r="AN265" i="2"/>
  <c r="AM265" i="2"/>
  <c r="AL265" i="2"/>
  <c r="AO265" i="2"/>
  <c r="AT265" i="2"/>
  <c r="AS265" i="2"/>
  <c r="AR265" i="2"/>
  <c r="AQ265" i="2"/>
  <c r="AM260" i="2"/>
  <c r="AO260" i="2"/>
  <c r="AN260" i="2"/>
  <c r="AL260" i="2"/>
  <c r="AM268" i="2"/>
  <c r="AL268" i="2"/>
  <c r="AO268" i="2"/>
  <c r="AN268" i="2"/>
  <c r="AM258" i="2"/>
  <c r="AO258" i="2"/>
  <c r="AN258" i="2"/>
  <c r="AL258" i="2"/>
  <c r="AT262" i="2"/>
  <c r="AS262" i="2"/>
  <c r="AR262" i="2"/>
  <c r="AQ262" i="2"/>
  <c r="BC259" i="2"/>
  <c r="BD259" i="2"/>
  <c r="BB259" i="2"/>
  <c r="BA259" i="2"/>
  <c r="BB263" i="2"/>
  <c r="BA263" i="2"/>
  <c r="BC263" i="2"/>
  <c r="BD263" i="2"/>
  <c r="AW272" i="2"/>
  <c r="AV272" i="2"/>
  <c r="AY272" i="2"/>
  <c r="AX272" i="2"/>
  <c r="AJ250" i="2"/>
  <c r="AI250" i="2"/>
  <c r="AG250" i="2"/>
  <c r="AH250" i="2"/>
  <c r="BB257" i="2"/>
  <c r="BD257" i="2"/>
  <c r="BC257" i="2"/>
  <c r="BA257" i="2"/>
  <c r="BD252" i="2"/>
  <c r="BC252" i="2"/>
  <c r="BB252" i="2"/>
  <c r="BA252" i="2"/>
  <c r="AO256" i="2"/>
  <c r="AL256" i="2"/>
  <c r="AN256" i="2"/>
  <c r="AM256" i="2"/>
  <c r="AR257" i="2"/>
  <c r="AT257" i="2"/>
  <c r="AS257" i="2"/>
  <c r="AQ257" i="2"/>
  <c r="AJ252" i="2"/>
  <c r="AI252" i="2"/>
  <c r="AH252" i="2"/>
  <c r="AG252" i="2"/>
  <c r="AT245" i="2"/>
  <c r="AS245" i="2"/>
  <c r="AR245" i="2"/>
  <c r="AQ245" i="2"/>
  <c r="BD246" i="2"/>
  <c r="BA246" i="2"/>
  <c r="BC246" i="2"/>
  <c r="BB246" i="2"/>
  <c r="AN243" i="2"/>
  <c r="AO243" i="2"/>
  <c r="AL243" i="2"/>
  <c r="AM243" i="2"/>
  <c r="BD255" i="2"/>
  <c r="BC255" i="2"/>
  <c r="BB255" i="2"/>
  <c r="BA255" i="2"/>
  <c r="AI249" i="2"/>
  <c r="AH249" i="2"/>
  <c r="AG249" i="2"/>
  <c r="AJ249" i="2"/>
  <c r="AN255" i="2"/>
  <c r="AM255" i="2"/>
  <c r="AL255" i="2"/>
  <c r="AO255" i="2"/>
  <c r="AJ242" i="2"/>
  <c r="AI242" i="2"/>
  <c r="AH242" i="2"/>
  <c r="AG242" i="2"/>
  <c r="BB225" i="2"/>
  <c r="BA225" i="2"/>
  <c r="BC225" i="2"/>
  <c r="BD225" i="2"/>
  <c r="AM231" i="2"/>
  <c r="AL231" i="2"/>
  <c r="AO231" i="2"/>
  <c r="AN231" i="2"/>
  <c r="AJ227" i="2"/>
  <c r="AI227" i="2"/>
  <c r="AH227" i="2"/>
  <c r="AG227" i="2"/>
  <c r="BD223" i="2"/>
  <c r="BC223" i="2"/>
  <c r="BB223" i="2"/>
  <c r="BA223" i="2"/>
  <c r="AJ234" i="2"/>
  <c r="AH234" i="2"/>
  <c r="AG234" i="2"/>
  <c r="AI234" i="2"/>
  <c r="AY239" i="2"/>
  <c r="AW239" i="2"/>
  <c r="AV239" i="2"/>
  <c r="AX239" i="2"/>
  <c r="BD230" i="2"/>
  <c r="BC230" i="2"/>
  <c r="BA230" i="2"/>
  <c r="BB230" i="2"/>
  <c r="AY212" i="2"/>
  <c r="AX212" i="2"/>
  <c r="AW212" i="2"/>
  <c r="AV212" i="2"/>
  <c r="AY227" i="2"/>
  <c r="AX227" i="2"/>
  <c r="AW227" i="2"/>
  <c r="AV227" i="2"/>
  <c r="AT221" i="2"/>
  <c r="AS221" i="2"/>
  <c r="AQ221" i="2"/>
  <c r="AR221" i="2"/>
  <c r="AX221" i="2"/>
  <c r="AW221" i="2"/>
  <c r="AV221" i="2"/>
  <c r="AY221" i="2"/>
  <c r="AY208" i="2"/>
  <c r="AX208" i="2"/>
  <c r="AW208" i="2"/>
  <c r="AV208" i="2"/>
  <c r="AX235" i="2"/>
  <c r="AY235" i="2"/>
  <c r="AW235" i="2"/>
  <c r="AV235" i="2"/>
  <c r="AN237" i="2"/>
  <c r="AM237" i="2"/>
  <c r="AO237" i="2"/>
  <c r="AL237" i="2"/>
  <c r="AJ228" i="2"/>
  <c r="AI228" i="2"/>
  <c r="AH228" i="2"/>
  <c r="AG228" i="2"/>
  <c r="AV209" i="2"/>
  <c r="AY209" i="2"/>
  <c r="AW209" i="2"/>
  <c r="AX209" i="2"/>
  <c r="AT202" i="2"/>
  <c r="AS202" i="2"/>
  <c r="AR202" i="2"/>
  <c r="AQ202" i="2"/>
  <c r="AQ216" i="2"/>
  <c r="AT216" i="2"/>
  <c r="AS216" i="2"/>
  <c r="AR216" i="2"/>
  <c r="AM189" i="2"/>
  <c r="AL189" i="2"/>
  <c r="AN189" i="2"/>
  <c r="AO189" i="2"/>
  <c r="AG218" i="2"/>
  <c r="AJ218" i="2"/>
  <c r="AI218" i="2"/>
  <c r="AH218" i="2"/>
  <c r="AO208" i="2"/>
  <c r="AN208" i="2"/>
  <c r="AL208" i="2"/>
  <c r="AM208" i="2"/>
  <c r="AT228" i="2"/>
  <c r="AS228" i="2"/>
  <c r="AR228" i="2"/>
  <c r="AQ228" i="2"/>
  <c r="AY206" i="2"/>
  <c r="AX206" i="2"/>
  <c r="AV206" i="2"/>
  <c r="AW206" i="2"/>
  <c r="AV192" i="2"/>
  <c r="AY192" i="2"/>
  <c r="AX192" i="2"/>
  <c r="AW192" i="2"/>
  <c r="AT187" i="2"/>
  <c r="AS187" i="2"/>
  <c r="AR187" i="2"/>
  <c r="AQ187" i="2"/>
  <c r="BA183" i="2"/>
  <c r="BD183" i="2"/>
  <c r="BC183" i="2"/>
  <c r="BB183" i="2"/>
  <c r="AJ191" i="2"/>
  <c r="AH191" i="2"/>
  <c r="AI191" i="2"/>
  <c r="AG191" i="2"/>
  <c r="AL198" i="2"/>
  <c r="AO198" i="2"/>
  <c r="AN198" i="2"/>
  <c r="AM198" i="2"/>
  <c r="AJ203" i="2"/>
  <c r="AI203" i="2"/>
  <c r="AH203" i="2"/>
  <c r="AG203" i="2"/>
  <c r="AV194" i="2"/>
  <c r="AX194" i="2"/>
  <c r="AW194" i="2"/>
  <c r="AY194" i="2"/>
  <c r="AX181" i="2"/>
  <c r="AV181" i="2"/>
  <c r="AY181" i="2"/>
  <c r="AW181" i="2"/>
  <c r="BB186" i="2"/>
  <c r="BD186" i="2"/>
  <c r="BC186" i="2"/>
  <c r="BA186" i="2"/>
  <c r="AI193" i="2"/>
  <c r="AH193" i="2"/>
  <c r="AJ193" i="2"/>
  <c r="AG193" i="2"/>
  <c r="BD193" i="2"/>
  <c r="BB193" i="2"/>
  <c r="BA193" i="2"/>
  <c r="BC193" i="2"/>
  <c r="AN174" i="2"/>
  <c r="AM174" i="2"/>
  <c r="AO174" i="2"/>
  <c r="AL174" i="2"/>
  <c r="BD188" i="2"/>
  <c r="BC188" i="2"/>
  <c r="BB188" i="2"/>
  <c r="BA188" i="2"/>
  <c r="AI163" i="2"/>
  <c r="AH163" i="2"/>
  <c r="AG163" i="2"/>
  <c r="AJ163" i="2"/>
  <c r="BD154" i="2"/>
  <c r="BA154" i="2"/>
  <c r="BC154" i="2"/>
  <c r="BB154" i="2"/>
  <c r="AY188" i="2"/>
  <c r="AW188" i="2"/>
  <c r="AV188" i="2"/>
  <c r="AX188" i="2"/>
  <c r="AG174" i="2"/>
  <c r="AJ174" i="2"/>
  <c r="AI174" i="2"/>
  <c r="AH174" i="2"/>
  <c r="AJ164" i="2"/>
  <c r="AI164" i="2"/>
  <c r="AH164" i="2"/>
  <c r="AG164" i="2"/>
  <c r="AY159" i="2"/>
  <c r="AX159" i="2"/>
  <c r="AV159" i="2"/>
  <c r="AW159" i="2"/>
  <c r="AT189" i="2"/>
  <c r="AR189" i="2"/>
  <c r="AS189" i="2"/>
  <c r="AQ189" i="2"/>
  <c r="AR173" i="2"/>
  <c r="AT173" i="2"/>
  <c r="AS173" i="2"/>
  <c r="AQ173" i="2"/>
  <c r="AY171" i="2"/>
  <c r="AX171" i="2"/>
  <c r="AW171" i="2"/>
  <c r="AV171" i="2"/>
  <c r="AT176" i="2"/>
  <c r="AS176" i="2"/>
  <c r="AQ176" i="2"/>
  <c r="AR176" i="2"/>
  <c r="AI156" i="2"/>
  <c r="AH156" i="2"/>
  <c r="AG156" i="2"/>
  <c r="AJ156" i="2"/>
  <c r="BB148" i="2"/>
  <c r="BD148" i="2"/>
  <c r="BC148" i="2"/>
  <c r="BA148" i="2"/>
  <c r="AV162" i="2"/>
  <c r="AY162" i="2"/>
  <c r="AW162" i="2"/>
  <c r="AX162" i="2"/>
  <c r="AX168" i="2"/>
  <c r="AW168" i="2"/>
  <c r="AV168" i="2"/>
  <c r="AY168" i="2"/>
  <c r="AX153" i="2"/>
  <c r="AW153" i="2"/>
  <c r="AV153" i="2"/>
  <c r="AY153" i="2"/>
  <c r="AV176" i="2"/>
  <c r="AY176" i="2"/>
  <c r="AX176" i="2"/>
  <c r="AW176" i="2"/>
  <c r="AS161" i="2"/>
  <c r="AR161" i="2"/>
  <c r="AQ161" i="2"/>
  <c r="AT161" i="2"/>
  <c r="AT152" i="2"/>
  <c r="AS152" i="2"/>
  <c r="AR152" i="2"/>
  <c r="AQ152" i="2"/>
  <c r="AT148" i="2"/>
  <c r="AQ148" i="2"/>
  <c r="AS148" i="2"/>
  <c r="AR148" i="2"/>
  <c r="AS142" i="2"/>
  <c r="AR142" i="2"/>
  <c r="AQ142" i="2"/>
  <c r="AT142" i="2"/>
  <c r="BD144" i="2"/>
  <c r="BB144" i="2"/>
  <c r="BA144" i="2"/>
  <c r="BC144" i="2"/>
  <c r="AL137" i="2"/>
  <c r="AN137" i="2"/>
  <c r="AO137" i="2"/>
  <c r="AM137" i="2"/>
  <c r="AY129" i="2"/>
  <c r="AX129" i="2"/>
  <c r="AW129" i="2"/>
  <c r="AV129" i="2"/>
  <c r="AS154" i="2"/>
  <c r="AR154" i="2"/>
  <c r="AQ154" i="2"/>
  <c r="AT154" i="2"/>
  <c r="AT143" i="2"/>
  <c r="AS143" i="2"/>
  <c r="AQ143" i="2"/>
  <c r="AR143" i="2"/>
  <c r="AR139" i="2"/>
  <c r="AT139" i="2"/>
  <c r="AQ139" i="2"/>
  <c r="AS139" i="2"/>
  <c r="AG157" i="2"/>
  <c r="AJ157" i="2"/>
  <c r="AI157" i="2"/>
  <c r="AH157" i="2"/>
  <c r="AO129" i="2"/>
  <c r="AN129" i="2"/>
  <c r="AM129" i="2"/>
  <c r="AL129" i="2"/>
  <c r="BD121" i="2"/>
  <c r="BB121" i="2"/>
  <c r="BC121" i="2"/>
  <c r="BA121" i="2"/>
  <c r="BC125" i="2"/>
  <c r="BB125" i="2"/>
  <c r="BA125" i="2"/>
  <c r="BD125" i="2"/>
  <c r="BD115" i="2"/>
  <c r="BC115" i="2"/>
  <c r="BB115" i="2"/>
  <c r="BA115" i="2"/>
  <c r="AQ144" i="2"/>
  <c r="AT144" i="2"/>
  <c r="AS144" i="2"/>
  <c r="AR144" i="2"/>
  <c r="AS112" i="2"/>
  <c r="AR112" i="2"/>
  <c r="AQ112" i="2"/>
  <c r="AT112" i="2"/>
  <c r="BD129" i="2"/>
  <c r="BC129" i="2"/>
  <c r="BB129" i="2"/>
  <c r="BA129" i="2"/>
  <c r="BD138" i="2"/>
  <c r="BC138" i="2"/>
  <c r="BB138" i="2"/>
  <c r="BA138" i="2"/>
  <c r="AX101" i="2"/>
  <c r="AW101" i="2"/>
  <c r="AV101" i="2"/>
  <c r="AY101" i="2"/>
  <c r="BA127" i="2"/>
  <c r="BD127" i="2"/>
  <c r="BB127" i="2"/>
  <c r="BC127" i="2"/>
  <c r="AQ136" i="2"/>
  <c r="AS136" i="2"/>
  <c r="AT136" i="2"/>
  <c r="AR136" i="2"/>
  <c r="AH113" i="2"/>
  <c r="AJ113" i="2"/>
  <c r="AI113" i="2"/>
  <c r="AG113" i="2"/>
  <c r="AW131" i="2"/>
  <c r="AV131" i="2"/>
  <c r="AX131" i="2"/>
  <c r="AY131" i="2"/>
  <c r="AT109" i="2"/>
  <c r="AS109" i="2"/>
  <c r="AR109" i="2"/>
  <c r="AQ109" i="2"/>
  <c r="AX92" i="2"/>
  <c r="AW92" i="2"/>
  <c r="AV92" i="2"/>
  <c r="AY92" i="2"/>
  <c r="AW94" i="2"/>
  <c r="AV94" i="2"/>
  <c r="AX94" i="2"/>
  <c r="AY94" i="2"/>
  <c r="AO106" i="2"/>
  <c r="AN106" i="2"/>
  <c r="AL106" i="2"/>
  <c r="AM106" i="2"/>
  <c r="AO132" i="2"/>
  <c r="AN132" i="2"/>
  <c r="AM132" i="2"/>
  <c r="AL132" i="2"/>
  <c r="AY100" i="2"/>
  <c r="AX100" i="2"/>
  <c r="AW100" i="2"/>
  <c r="AV100" i="2"/>
  <c r="AY122" i="2"/>
  <c r="AW122" i="2"/>
  <c r="AX122" i="2"/>
  <c r="AV122" i="2"/>
  <c r="AV99" i="2"/>
  <c r="AY99" i="2"/>
  <c r="AW99" i="2"/>
  <c r="AX99" i="2"/>
  <c r="AW83" i="2"/>
  <c r="AY83" i="2"/>
  <c r="AX83" i="2"/>
  <c r="AV83" i="2"/>
  <c r="AM65" i="2"/>
  <c r="AO65" i="2"/>
  <c r="AN65" i="2"/>
  <c r="AL65" i="2"/>
  <c r="AT105" i="2"/>
  <c r="AS105" i="2"/>
  <c r="AQ105" i="2"/>
  <c r="AR105" i="2"/>
  <c r="AS85" i="2"/>
  <c r="AT85" i="2"/>
  <c r="AR85" i="2"/>
  <c r="AQ85" i="2"/>
  <c r="AV78" i="2"/>
  <c r="AY78" i="2"/>
  <c r="AX78" i="2"/>
  <c r="AW78" i="2"/>
  <c r="AY108" i="2"/>
  <c r="AX108" i="2"/>
  <c r="AW108" i="2"/>
  <c r="AV108" i="2"/>
  <c r="AT104" i="2"/>
  <c r="AS104" i="2"/>
  <c r="AQ104" i="2"/>
  <c r="AR104" i="2"/>
  <c r="BD74" i="2"/>
  <c r="BC74" i="2"/>
  <c r="BB74" i="2"/>
  <c r="BA74" i="2"/>
  <c r="BA69" i="2"/>
  <c r="BD69" i="2"/>
  <c r="BB69" i="2"/>
  <c r="BC69" i="2"/>
  <c r="AL50" i="2"/>
  <c r="AO50" i="2"/>
  <c r="AN50" i="2"/>
  <c r="AM50" i="2"/>
  <c r="AT76" i="2"/>
  <c r="AS76" i="2"/>
  <c r="AR76" i="2"/>
  <c r="AQ76" i="2"/>
  <c r="BC57" i="2"/>
  <c r="BA57" i="2"/>
  <c r="BD57" i="2"/>
  <c r="BB57" i="2"/>
  <c r="BC47" i="2"/>
  <c r="BA47" i="2"/>
  <c r="BD47" i="2"/>
  <c r="BB47" i="2"/>
  <c r="BD82" i="2"/>
  <c r="BC82" i="2"/>
  <c r="BB82" i="2"/>
  <c r="BA82" i="2"/>
  <c r="AL81" i="2"/>
  <c r="AO81" i="2"/>
  <c r="AN81" i="2"/>
  <c r="AM81" i="2"/>
  <c r="AI69" i="2"/>
  <c r="AG69" i="2"/>
  <c r="AJ69" i="2"/>
  <c r="AH69" i="2"/>
  <c r="BA50" i="2"/>
  <c r="BD50" i="2"/>
  <c r="BC50" i="2"/>
  <c r="BB50" i="2"/>
  <c r="AY81" i="2"/>
  <c r="AX81" i="2"/>
  <c r="AW81" i="2"/>
  <c r="AV81" i="2"/>
  <c r="BC75" i="2"/>
  <c r="BA75" i="2"/>
  <c r="BD75" i="2"/>
  <c r="BB75" i="2"/>
  <c r="AJ80" i="2"/>
  <c r="AI80" i="2"/>
  <c r="AH80" i="2"/>
  <c r="AG80" i="2"/>
  <c r="AN48" i="2"/>
  <c r="AM48" i="2"/>
  <c r="AL48" i="2"/>
  <c r="AO48" i="2"/>
  <c r="AH76" i="2"/>
  <c r="AJ76" i="2"/>
  <c r="AI76" i="2"/>
  <c r="AG76" i="2"/>
  <c r="AS66" i="2"/>
  <c r="AT66" i="2"/>
  <c r="AR66" i="2"/>
  <c r="AQ66" i="2"/>
  <c r="AT44" i="2"/>
  <c r="AR44" i="2"/>
  <c r="AQ44" i="2"/>
  <c r="AS44" i="2"/>
  <c r="BD54" i="2"/>
  <c r="BC54" i="2"/>
  <c r="BB54" i="2"/>
  <c r="BA54" i="2"/>
  <c r="BA41" i="2"/>
  <c r="BD41" i="2"/>
  <c r="BB41" i="2"/>
  <c r="BC41" i="2"/>
  <c r="AN68" i="2"/>
  <c r="AO68" i="2"/>
  <c r="AM68" i="2"/>
  <c r="AL68" i="2"/>
  <c r="BB36" i="2"/>
  <c r="BC36" i="2"/>
  <c r="BD36" i="2"/>
  <c r="BA36" i="2"/>
  <c r="AG34" i="2"/>
  <c r="AJ34" i="2"/>
  <c r="AI34" i="2"/>
  <c r="AH34" i="2"/>
  <c r="AM67" i="2"/>
  <c r="AN67" i="2"/>
  <c r="AO67" i="2"/>
  <c r="AL67" i="2"/>
  <c r="AX48" i="2"/>
  <c r="AV48" i="2"/>
  <c r="AY48" i="2"/>
  <c r="AW48" i="2"/>
  <c r="BC9" i="2"/>
  <c r="BA9" i="2"/>
  <c r="BD9" i="2"/>
  <c r="BB9" i="2"/>
  <c r="AT31" i="2"/>
  <c r="AS31" i="2"/>
  <c r="AR31" i="2"/>
  <c r="AQ31" i="2"/>
  <c r="AJ26" i="2"/>
  <c r="AI26" i="2"/>
  <c r="AH26" i="2"/>
  <c r="AG26" i="2"/>
  <c r="BC231" i="2"/>
  <c r="BB231" i="2"/>
  <c r="BD231" i="2"/>
  <c r="BA231" i="2"/>
  <c r="AT42" i="2"/>
  <c r="AS42" i="2"/>
  <c r="AQ42" i="2"/>
  <c r="AR42" i="2"/>
  <c r="AV70" i="2"/>
  <c r="AY70" i="2"/>
  <c r="AW70" i="2"/>
  <c r="AX70" i="2"/>
  <c r="BC39" i="2"/>
  <c r="BA39" i="2"/>
  <c r="BD39" i="2"/>
  <c r="BB39" i="2"/>
  <c r="AR83" i="2"/>
  <c r="AT83" i="2"/>
  <c r="AS83" i="2"/>
  <c r="AQ83" i="2"/>
  <c r="AT293" i="2"/>
  <c r="AR293" i="2"/>
  <c r="AQ293" i="2"/>
  <c r="AS293" i="2"/>
  <c r="AN10" i="2"/>
  <c r="AM10" i="2"/>
  <c r="AL10" i="2"/>
  <c r="AO10" i="2"/>
  <c r="AT70" i="2"/>
  <c r="AQ70" i="2"/>
  <c r="AS70" i="2"/>
  <c r="AR70" i="2"/>
  <c r="AO49" i="2"/>
  <c r="AN49" i="2"/>
  <c r="AM49" i="2"/>
  <c r="AL49" i="2"/>
  <c r="AM39" i="2"/>
  <c r="AN39" i="2"/>
  <c r="AO39" i="2"/>
  <c r="AL39" i="2"/>
  <c r="AO23" i="2"/>
  <c r="AN23" i="2"/>
  <c r="AM23" i="2"/>
  <c r="AL23" i="2"/>
  <c r="AI6" i="2"/>
  <c r="AG6" i="2"/>
  <c r="AJ6" i="2"/>
  <c r="AH6" i="2"/>
  <c r="AO90" i="2"/>
  <c r="AL90" i="2"/>
  <c r="AN90" i="2"/>
  <c r="AM90" i="2"/>
  <c r="AY71" i="2"/>
  <c r="AW71" i="2"/>
  <c r="AX71" i="2"/>
  <c r="AV71" i="2"/>
  <c r="AS11" i="2"/>
  <c r="AQ11" i="2"/>
  <c r="AT11" i="2"/>
  <c r="AR11" i="2"/>
  <c r="BA11" i="2"/>
  <c r="BD11" i="2"/>
  <c r="BC11" i="2"/>
  <c r="BB11" i="2"/>
  <c r="AW15" i="2"/>
  <c r="AV15" i="2"/>
  <c r="AY15" i="2"/>
  <c r="AX15" i="2"/>
  <c r="AH92" i="2"/>
  <c r="AG92" i="2"/>
  <c r="AJ92" i="2"/>
  <c r="AI92" i="2"/>
  <c r="AY35" i="2"/>
  <c r="AW35" i="2"/>
  <c r="AV35" i="2"/>
  <c r="AX35" i="2"/>
  <c r="AX18" i="2"/>
  <c r="AW18" i="2"/>
  <c r="AV18" i="2"/>
  <c r="AY18" i="2"/>
  <c r="BD13" i="2"/>
  <c r="BC13" i="2"/>
  <c r="BB13" i="2"/>
  <c r="BA13" i="2"/>
  <c r="AQ307" i="2"/>
  <c r="AT307" i="2"/>
  <c r="AR307" i="2"/>
  <c r="AS307" i="2"/>
  <c r="AY311" i="2"/>
  <c r="AX311" i="2"/>
  <c r="AW311" i="2"/>
  <c r="AV311" i="2"/>
  <c r="AV312" i="2"/>
  <c r="AY312" i="2"/>
  <c r="AX312" i="2"/>
  <c r="AW312" i="2"/>
  <c r="AW310" i="2"/>
  <c r="AV310" i="2"/>
  <c r="AY310" i="2"/>
  <c r="AX310" i="2"/>
  <c r="AO307" i="2"/>
  <c r="AN307" i="2"/>
  <c r="AM307" i="2"/>
  <c r="AL307" i="2"/>
  <c r="BD307" i="2"/>
  <c r="BC307" i="2"/>
  <c r="BB307" i="2"/>
  <c r="BA307" i="2"/>
  <c r="AY309" i="2"/>
  <c r="AW309" i="2"/>
  <c r="AV309" i="2"/>
  <c r="AX309" i="2"/>
  <c r="AS306" i="2"/>
  <c r="AR306" i="2"/>
  <c r="AQ306" i="2"/>
  <c r="AT306" i="2"/>
  <c r="AH299" i="2"/>
  <c r="AG299" i="2"/>
  <c r="AI299" i="2"/>
  <c r="AJ299" i="2"/>
  <c r="BB297" i="2"/>
  <c r="BC297" i="2"/>
  <c r="BA297" i="2"/>
  <c r="BD297" i="2"/>
  <c r="AX298" i="2"/>
  <c r="AV298" i="2"/>
  <c r="AY298" i="2"/>
  <c r="AW298" i="2"/>
  <c r="AX295" i="2"/>
  <c r="AV295" i="2"/>
  <c r="AY295" i="2"/>
  <c r="AW295" i="2"/>
  <c r="BD291" i="2"/>
  <c r="BB291" i="2"/>
  <c r="BA291" i="2"/>
  <c r="BC291" i="2"/>
  <c r="AO284" i="2"/>
  <c r="AN284" i="2"/>
  <c r="AL284" i="2"/>
  <c r="AM284" i="2"/>
  <c r="AS280" i="2"/>
  <c r="AR280" i="2"/>
  <c r="AQ280" i="2"/>
  <c r="AT280" i="2"/>
  <c r="BD283" i="2"/>
  <c r="BB283" i="2"/>
  <c r="BA283" i="2"/>
  <c r="BC283" i="2"/>
  <c r="BD285" i="2"/>
  <c r="BC285" i="2"/>
  <c r="BB285" i="2"/>
  <c r="BA285" i="2"/>
  <c r="BC280" i="2"/>
  <c r="BD280" i="2"/>
  <c r="BB280" i="2"/>
  <c r="BA280" i="2"/>
  <c r="AG278" i="2"/>
  <c r="AJ278" i="2"/>
  <c r="AI278" i="2"/>
  <c r="AH278" i="2"/>
  <c r="AS282" i="2"/>
  <c r="AQ282" i="2"/>
  <c r="AT282" i="2"/>
  <c r="AR282" i="2"/>
  <c r="AJ312" i="2"/>
  <c r="AI312" i="2"/>
  <c r="AH312" i="2"/>
  <c r="AG312" i="2"/>
  <c r="AJ308" i="2"/>
  <c r="AI308" i="2"/>
  <c r="AH308" i="2"/>
  <c r="AG308" i="2"/>
  <c r="AO304" i="2"/>
  <c r="AN304" i="2"/>
  <c r="AL304" i="2"/>
  <c r="AM304" i="2"/>
  <c r="AY307" i="2"/>
  <c r="AX307" i="2"/>
  <c r="AW307" i="2"/>
  <c r="AV307" i="2"/>
  <c r="AO303" i="2"/>
  <c r="AN303" i="2"/>
  <c r="AM303" i="2"/>
  <c r="AL303" i="2"/>
  <c r="AT303" i="2"/>
  <c r="AS303" i="2"/>
  <c r="AQ303" i="2"/>
  <c r="AR303" i="2"/>
  <c r="BA304" i="2"/>
  <c r="BD304" i="2"/>
  <c r="BB304" i="2"/>
  <c r="BC304" i="2"/>
  <c r="AJ297" i="2"/>
  <c r="AI297" i="2"/>
  <c r="AG297" i="2"/>
  <c r="AH297" i="2"/>
  <c r="AS300" i="2"/>
  <c r="AQ300" i="2"/>
  <c r="AT300" i="2"/>
  <c r="AR300" i="2"/>
  <c r="AN295" i="2"/>
  <c r="AO295" i="2"/>
  <c r="AM295" i="2"/>
  <c r="AL295" i="2"/>
  <c r="AJ294" i="2"/>
  <c r="AI294" i="2"/>
  <c r="AH294" i="2"/>
  <c r="AG294" i="2"/>
  <c r="AO293" i="2"/>
  <c r="AN293" i="2"/>
  <c r="AM293" i="2"/>
  <c r="AL293" i="2"/>
  <c r="AT298" i="2"/>
  <c r="AS298" i="2"/>
  <c r="AQ298" i="2"/>
  <c r="AR298" i="2"/>
  <c r="AJ292" i="2"/>
  <c r="AI292" i="2"/>
  <c r="AG292" i="2"/>
  <c r="AH292" i="2"/>
  <c r="BB290" i="2"/>
  <c r="BC290" i="2"/>
  <c r="BA290" i="2"/>
  <c r="BD290" i="2"/>
  <c r="BD295" i="2"/>
  <c r="BC295" i="2"/>
  <c r="BB295" i="2"/>
  <c r="BA295" i="2"/>
  <c r="AR279" i="2"/>
  <c r="AT279" i="2"/>
  <c r="AS279" i="2"/>
  <c r="AQ279" i="2"/>
  <c r="AL290" i="2"/>
  <c r="AN290" i="2"/>
  <c r="AM290" i="2"/>
  <c r="AO290" i="2"/>
  <c r="BD284" i="2"/>
  <c r="BB284" i="2"/>
  <c r="BC284" i="2"/>
  <c r="BA284" i="2"/>
  <c r="AJ277" i="2"/>
  <c r="AG277" i="2"/>
  <c r="AI277" i="2"/>
  <c r="AH277" i="2"/>
  <c r="AY282" i="2"/>
  <c r="AX282" i="2"/>
  <c r="AV282" i="2"/>
  <c r="AW282" i="2"/>
  <c r="BC279" i="2"/>
  <c r="BD279" i="2"/>
  <c r="BB279" i="2"/>
  <c r="BA279" i="2"/>
  <c r="AW277" i="2"/>
  <c r="AV277" i="2"/>
  <c r="AY277" i="2"/>
  <c r="AX277" i="2"/>
  <c r="AV283" i="2"/>
  <c r="AY283" i="2"/>
  <c r="AW283" i="2"/>
  <c r="AX283" i="2"/>
  <c r="AN274" i="2"/>
  <c r="AO274" i="2"/>
  <c r="AM274" i="2"/>
  <c r="AL274" i="2"/>
  <c r="BA268" i="2"/>
  <c r="BC268" i="2"/>
  <c r="BD268" i="2"/>
  <c r="BB268" i="2"/>
  <c r="AI271" i="2"/>
  <c r="AH271" i="2"/>
  <c r="AG271" i="2"/>
  <c r="AJ271" i="2"/>
  <c r="AQ270" i="2"/>
  <c r="AS270" i="2"/>
  <c r="AT270" i="2"/>
  <c r="AR270" i="2"/>
  <c r="BB271" i="2"/>
  <c r="BA271" i="2"/>
  <c r="BD271" i="2"/>
  <c r="BC271" i="2"/>
  <c r="AS260" i="2"/>
  <c r="AR260" i="2"/>
  <c r="AT260" i="2"/>
  <c r="AQ260" i="2"/>
  <c r="BC258" i="2"/>
  <c r="BD258" i="2"/>
  <c r="BB258" i="2"/>
  <c r="BA258" i="2"/>
  <c r="AG256" i="2"/>
  <c r="AI256" i="2"/>
  <c r="AJ256" i="2"/>
  <c r="AH256" i="2"/>
  <c r="AR263" i="2"/>
  <c r="AQ263" i="2"/>
  <c r="AS263" i="2"/>
  <c r="AT263" i="2"/>
  <c r="AY253" i="2"/>
  <c r="AX253" i="2"/>
  <c r="AW253" i="2"/>
  <c r="AV253" i="2"/>
  <c r="BA264" i="2"/>
  <c r="BD264" i="2"/>
  <c r="BC264" i="2"/>
  <c r="BB264" i="2"/>
  <c r="AO257" i="2"/>
  <c r="AL257" i="2"/>
  <c r="AM257" i="2"/>
  <c r="AN257" i="2"/>
  <c r="AW251" i="2"/>
  <c r="AV251" i="2"/>
  <c r="AY251" i="2"/>
  <c r="AX251" i="2"/>
  <c r="AV255" i="2"/>
  <c r="AW255" i="2"/>
  <c r="AY255" i="2"/>
  <c r="AX255" i="2"/>
  <c r="AT255" i="2"/>
  <c r="AS255" i="2"/>
  <c r="AR255" i="2"/>
  <c r="AQ255" i="2"/>
  <c r="BD251" i="2"/>
  <c r="BC251" i="2"/>
  <c r="BB251" i="2"/>
  <c r="BA251" i="2"/>
  <c r="AV242" i="2"/>
  <c r="AY242" i="2"/>
  <c r="AX242" i="2"/>
  <c r="AW242" i="2"/>
  <c r="BD243" i="2"/>
  <c r="BC243" i="2"/>
  <c r="BB243" i="2"/>
  <c r="BA243" i="2"/>
  <c r="BD249" i="2"/>
  <c r="BB249" i="2"/>
  <c r="BC249" i="2"/>
  <c r="BA249" i="2"/>
  <c r="AM247" i="2"/>
  <c r="AL247" i="2"/>
  <c r="AN247" i="2"/>
  <c r="AO247" i="2"/>
  <c r="AR242" i="2"/>
  <c r="AT242" i="2"/>
  <c r="AS242" i="2"/>
  <c r="AQ242" i="2"/>
  <c r="AT240" i="2"/>
  <c r="AQ240" i="2"/>
  <c r="AS240" i="2"/>
  <c r="AR240" i="2"/>
  <c r="AM234" i="2"/>
  <c r="AN234" i="2"/>
  <c r="AO234" i="2"/>
  <c r="AL234" i="2"/>
  <c r="AI224" i="2"/>
  <c r="AH224" i="2"/>
  <c r="AG224" i="2"/>
  <c r="AJ224" i="2"/>
  <c r="AJ219" i="2"/>
  <c r="AI219" i="2"/>
  <c r="AG219" i="2"/>
  <c r="AH219" i="2"/>
  <c r="BC234" i="2"/>
  <c r="BD234" i="2"/>
  <c r="BB234" i="2"/>
  <c r="BA234" i="2"/>
  <c r="AW226" i="2"/>
  <c r="AV226" i="2"/>
  <c r="AX226" i="2"/>
  <c r="AY226" i="2"/>
  <c r="AJ212" i="2"/>
  <c r="AI212" i="2"/>
  <c r="AH212" i="2"/>
  <c r="AG212" i="2"/>
  <c r="AY210" i="2"/>
  <c r="AX210" i="2"/>
  <c r="AW210" i="2"/>
  <c r="AV210" i="2"/>
  <c r="BC220" i="2"/>
  <c r="BB220" i="2"/>
  <c r="BA220" i="2"/>
  <c r="BD220" i="2"/>
  <c r="AO235" i="2"/>
  <c r="AN235" i="2"/>
  <c r="AM235" i="2"/>
  <c r="AL235" i="2"/>
  <c r="AY230" i="2"/>
  <c r="AX230" i="2"/>
  <c r="AW230" i="2"/>
  <c r="AV230" i="2"/>
  <c r="AN209" i="2"/>
  <c r="AM209" i="2"/>
  <c r="AL209" i="2"/>
  <c r="AO209" i="2"/>
  <c r="AL201" i="2"/>
  <c r="AO201" i="2"/>
  <c r="AN201" i="2"/>
  <c r="AM201" i="2"/>
  <c r="AY231" i="2"/>
  <c r="AX231" i="2"/>
  <c r="AW231" i="2"/>
  <c r="AV231" i="2"/>
  <c r="AT213" i="2"/>
  <c r="AS213" i="2"/>
  <c r="AR213" i="2"/>
  <c r="AQ213" i="2"/>
  <c r="AJ223" i="2"/>
  <c r="AI223" i="2"/>
  <c r="AG223" i="2"/>
  <c r="AH223" i="2"/>
  <c r="BA222" i="2"/>
  <c r="BD222" i="2"/>
  <c r="BB222" i="2"/>
  <c r="BC222" i="2"/>
  <c r="AQ205" i="2"/>
  <c r="AT205" i="2"/>
  <c r="AS205" i="2"/>
  <c r="AR205" i="2"/>
  <c r="AN191" i="2"/>
  <c r="AM191" i="2"/>
  <c r="AL191" i="2"/>
  <c r="AO191" i="2"/>
  <c r="AY200" i="2"/>
  <c r="AX200" i="2"/>
  <c r="AW200" i="2"/>
  <c r="AV200" i="2"/>
  <c r="AO214" i="2"/>
  <c r="AN214" i="2"/>
  <c r="AM214" i="2"/>
  <c r="AL214" i="2"/>
  <c r="AJ206" i="2"/>
  <c r="AI206" i="2"/>
  <c r="AH206" i="2"/>
  <c r="AG206" i="2"/>
  <c r="AO227" i="2"/>
  <c r="AN227" i="2"/>
  <c r="AM227" i="2"/>
  <c r="AL227" i="2"/>
  <c r="AN204" i="2"/>
  <c r="AM204" i="2"/>
  <c r="AL204" i="2"/>
  <c r="AO204" i="2"/>
  <c r="AS192" i="2"/>
  <c r="AQ192" i="2"/>
  <c r="AT192" i="2"/>
  <c r="AR192" i="2"/>
  <c r="BD197" i="2"/>
  <c r="BC197" i="2"/>
  <c r="BB197" i="2"/>
  <c r="BA197" i="2"/>
  <c r="AY201" i="2"/>
  <c r="AX201" i="2"/>
  <c r="AW201" i="2"/>
  <c r="AV201" i="2"/>
  <c r="AT194" i="2"/>
  <c r="AR194" i="2"/>
  <c r="AQ194" i="2"/>
  <c r="AS194" i="2"/>
  <c r="AO190" i="2"/>
  <c r="AM190" i="2"/>
  <c r="AN190" i="2"/>
  <c r="AL190" i="2"/>
  <c r="AX190" i="2"/>
  <c r="AW190" i="2"/>
  <c r="AY190" i="2"/>
  <c r="AV190" i="2"/>
  <c r="AJ178" i="2"/>
  <c r="AI178" i="2"/>
  <c r="AG178" i="2"/>
  <c r="AH178" i="2"/>
  <c r="AI216" i="2"/>
  <c r="AH216" i="2"/>
  <c r="AJ216" i="2"/>
  <c r="AG216" i="2"/>
  <c r="AH183" i="2"/>
  <c r="AI183" i="2"/>
  <c r="AG183" i="2"/>
  <c r="AJ183" i="2"/>
  <c r="AL178" i="2"/>
  <c r="AO178" i="2"/>
  <c r="AM178" i="2"/>
  <c r="AN178" i="2"/>
  <c r="BD169" i="2"/>
  <c r="BC169" i="2"/>
  <c r="BB169" i="2"/>
  <c r="BA169" i="2"/>
  <c r="AN184" i="2"/>
  <c r="AM184" i="2"/>
  <c r="AL184" i="2"/>
  <c r="AO184" i="2"/>
  <c r="AT168" i="2"/>
  <c r="AS168" i="2"/>
  <c r="AR168" i="2"/>
  <c r="AQ168" i="2"/>
  <c r="AY161" i="2"/>
  <c r="AX161" i="2"/>
  <c r="AW161" i="2"/>
  <c r="AV161" i="2"/>
  <c r="AT181" i="2"/>
  <c r="AS181" i="2"/>
  <c r="AR181" i="2"/>
  <c r="AQ181" i="2"/>
  <c r="AN162" i="2"/>
  <c r="AM162" i="2"/>
  <c r="AL162" i="2"/>
  <c r="AO162" i="2"/>
  <c r="AJ189" i="2"/>
  <c r="AI189" i="2"/>
  <c r="AH189" i="2"/>
  <c r="AG189" i="2"/>
  <c r="AJ169" i="2"/>
  <c r="AI169" i="2"/>
  <c r="AH169" i="2"/>
  <c r="AG169" i="2"/>
  <c r="AY167" i="2"/>
  <c r="AX167" i="2"/>
  <c r="AW167" i="2"/>
  <c r="AV167" i="2"/>
  <c r="AR188" i="2"/>
  <c r="AQ188" i="2"/>
  <c r="AT188" i="2"/>
  <c r="AS188" i="2"/>
  <c r="AO172" i="2"/>
  <c r="AM172" i="2"/>
  <c r="AN172" i="2"/>
  <c r="AL172" i="2"/>
  <c r="AQ170" i="2"/>
  <c r="AT170" i="2"/>
  <c r="AS170" i="2"/>
  <c r="AR170" i="2"/>
  <c r="AN175" i="2"/>
  <c r="AM175" i="2"/>
  <c r="AL175" i="2"/>
  <c r="AO175" i="2"/>
  <c r="BB156" i="2"/>
  <c r="BA156" i="2"/>
  <c r="BD156" i="2"/>
  <c r="BC156" i="2"/>
  <c r="AL148" i="2"/>
  <c r="AN148" i="2"/>
  <c r="AM148" i="2"/>
  <c r="AO148" i="2"/>
  <c r="AN142" i="2"/>
  <c r="AM142" i="2"/>
  <c r="AO142" i="2"/>
  <c r="AL142" i="2"/>
  <c r="BA161" i="2"/>
  <c r="BD161" i="2"/>
  <c r="BB161" i="2"/>
  <c r="BC161" i="2"/>
  <c r="AY166" i="2"/>
  <c r="AX166" i="2"/>
  <c r="AW166" i="2"/>
  <c r="AV166" i="2"/>
  <c r="AJ181" i="2"/>
  <c r="AH181" i="2"/>
  <c r="AG181" i="2"/>
  <c r="AI181" i="2"/>
  <c r="AJ171" i="2"/>
  <c r="AH171" i="2"/>
  <c r="AG171" i="2"/>
  <c r="AI171" i="2"/>
  <c r="AJ151" i="2"/>
  <c r="AH151" i="2"/>
  <c r="AI151" i="2"/>
  <c r="AG151" i="2"/>
  <c r="AY144" i="2"/>
  <c r="AX144" i="2"/>
  <c r="AW144" i="2"/>
  <c r="AV144" i="2"/>
  <c r="AV154" i="2"/>
  <c r="AY154" i="2"/>
  <c r="AX154" i="2"/>
  <c r="AW154" i="2"/>
  <c r="AX141" i="2"/>
  <c r="AW141" i="2"/>
  <c r="AY141" i="2"/>
  <c r="AV141" i="2"/>
  <c r="AI129" i="2"/>
  <c r="AH129" i="2"/>
  <c r="AG129" i="2"/>
  <c r="AJ129" i="2"/>
  <c r="AR151" i="2"/>
  <c r="AQ151" i="2"/>
  <c r="AT151" i="2"/>
  <c r="AS151" i="2"/>
  <c r="AT157" i="2"/>
  <c r="AS157" i="2"/>
  <c r="AR157" i="2"/>
  <c r="AQ157" i="2"/>
  <c r="AN128" i="2"/>
  <c r="AM128" i="2"/>
  <c r="AL128" i="2"/>
  <c r="AO128" i="2"/>
  <c r="AO138" i="2"/>
  <c r="AN138" i="2"/>
  <c r="AM138" i="2"/>
  <c r="AL138" i="2"/>
  <c r="AY148" i="2"/>
  <c r="AX148" i="2"/>
  <c r="AW148" i="2"/>
  <c r="AV148" i="2"/>
  <c r="AI116" i="2"/>
  <c r="AH116" i="2"/>
  <c r="AG116" i="2"/>
  <c r="AJ116" i="2"/>
  <c r="AY114" i="2"/>
  <c r="AX114" i="2"/>
  <c r="AW114" i="2"/>
  <c r="AV114" i="2"/>
  <c r="AW140" i="2"/>
  <c r="AV140" i="2"/>
  <c r="AX140" i="2"/>
  <c r="AY140" i="2"/>
  <c r="AN115" i="2"/>
  <c r="AM115" i="2"/>
  <c r="AL115" i="2"/>
  <c r="AO115" i="2"/>
  <c r="AS102" i="2"/>
  <c r="AR102" i="2"/>
  <c r="AT102" i="2"/>
  <c r="AQ102" i="2"/>
  <c r="AJ128" i="2"/>
  <c r="AI128" i="2"/>
  <c r="AG128" i="2"/>
  <c r="AH128" i="2"/>
  <c r="AT137" i="2"/>
  <c r="AS137" i="2"/>
  <c r="AR137" i="2"/>
  <c r="AQ137" i="2"/>
  <c r="BB117" i="2"/>
  <c r="BC117" i="2"/>
  <c r="BA117" i="2"/>
  <c r="BD117" i="2"/>
  <c r="AQ108" i="2"/>
  <c r="AT108" i="2"/>
  <c r="AR108" i="2"/>
  <c r="AS108" i="2"/>
  <c r="AJ98" i="2"/>
  <c r="AI98" i="2"/>
  <c r="AG98" i="2"/>
  <c r="AH98" i="2"/>
  <c r="AR92" i="2"/>
  <c r="AT92" i="2"/>
  <c r="AS92" i="2"/>
  <c r="AQ92" i="2"/>
  <c r="AR84" i="2"/>
  <c r="AT84" i="2"/>
  <c r="AS84" i="2"/>
  <c r="AQ84" i="2"/>
  <c r="AR103" i="2"/>
  <c r="AQ103" i="2"/>
  <c r="AS103" i="2"/>
  <c r="AT103" i="2"/>
  <c r="BD135" i="2"/>
  <c r="BA135" i="2"/>
  <c r="BB135" i="2"/>
  <c r="BC135" i="2"/>
  <c r="AV128" i="2"/>
  <c r="AY128" i="2"/>
  <c r="AW128" i="2"/>
  <c r="AX128" i="2"/>
  <c r="AO100" i="2"/>
  <c r="AM100" i="2"/>
  <c r="AL100" i="2"/>
  <c r="AN100" i="2"/>
  <c r="AM84" i="2"/>
  <c r="AO84" i="2"/>
  <c r="AN84" i="2"/>
  <c r="AL84" i="2"/>
  <c r="AX84" i="2"/>
  <c r="AY84" i="2"/>
  <c r="AW84" i="2"/>
  <c r="AV84" i="2"/>
  <c r="AM104" i="2"/>
  <c r="AL104" i="2"/>
  <c r="AN104" i="2"/>
  <c r="AO104" i="2"/>
  <c r="AY96" i="2"/>
  <c r="AX96" i="2"/>
  <c r="AV96" i="2"/>
  <c r="AW96" i="2"/>
  <c r="AO121" i="2"/>
  <c r="AN121" i="2"/>
  <c r="AL121" i="2"/>
  <c r="AM121" i="2"/>
  <c r="BD99" i="2"/>
  <c r="BC99" i="2"/>
  <c r="BB99" i="2"/>
  <c r="BA99" i="2"/>
  <c r="AY120" i="2"/>
  <c r="AX120" i="2"/>
  <c r="AW120" i="2"/>
  <c r="AV120" i="2"/>
  <c r="AO98" i="2"/>
  <c r="AN98" i="2"/>
  <c r="AL98" i="2"/>
  <c r="AM98" i="2"/>
  <c r="BA98" i="2"/>
  <c r="BD98" i="2"/>
  <c r="BB98" i="2"/>
  <c r="BC98" i="2"/>
  <c r="AY98" i="2"/>
  <c r="AW98" i="2"/>
  <c r="AV98" i="2"/>
  <c r="AX98" i="2"/>
  <c r="AH68" i="2"/>
  <c r="AI68" i="2"/>
  <c r="AJ68" i="2"/>
  <c r="AG68" i="2"/>
  <c r="AQ57" i="2"/>
  <c r="AT57" i="2"/>
  <c r="AS57" i="2"/>
  <c r="AR57" i="2"/>
  <c r="AI96" i="2"/>
  <c r="AH96" i="2"/>
  <c r="AJ96" i="2"/>
  <c r="AG96" i="2"/>
  <c r="AX76" i="2"/>
  <c r="AV76" i="2"/>
  <c r="AY76" i="2"/>
  <c r="AW76" i="2"/>
  <c r="AO82" i="2"/>
  <c r="AN82" i="2"/>
  <c r="AM82" i="2"/>
  <c r="AL82" i="2"/>
  <c r="AM47" i="2"/>
  <c r="AO47" i="2"/>
  <c r="AN47" i="2"/>
  <c r="AL47" i="2"/>
  <c r="AT78" i="2"/>
  <c r="AS78" i="2"/>
  <c r="AR78" i="2"/>
  <c r="AQ78" i="2"/>
  <c r="AI70" i="2"/>
  <c r="AG70" i="2"/>
  <c r="AJ70" i="2"/>
  <c r="AH70" i="2"/>
  <c r="AW55" i="2"/>
  <c r="AY55" i="2"/>
  <c r="AX55" i="2"/>
  <c r="AV55" i="2"/>
  <c r="AJ81" i="2"/>
  <c r="AI81" i="2"/>
  <c r="AH81" i="2"/>
  <c r="AG81" i="2"/>
  <c r="AY75" i="2"/>
  <c r="AX75" i="2"/>
  <c r="AW75" i="2"/>
  <c r="AV75" i="2"/>
  <c r="AI62" i="2"/>
  <c r="AG62" i="2"/>
  <c r="AJ62" i="2"/>
  <c r="AH62" i="2"/>
  <c r="AY47" i="2"/>
  <c r="AX47" i="2"/>
  <c r="AW47" i="2"/>
  <c r="AV47" i="2"/>
  <c r="AO37" i="2"/>
  <c r="AL37" i="2"/>
  <c r="AN37" i="2"/>
  <c r="AM37" i="2"/>
  <c r="AY79" i="2"/>
  <c r="AX79" i="2"/>
  <c r="AW79" i="2"/>
  <c r="AV79" i="2"/>
  <c r="AS73" i="2"/>
  <c r="AR73" i="2"/>
  <c r="AQ73" i="2"/>
  <c r="AT73" i="2"/>
  <c r="AN59" i="2"/>
  <c r="AO59" i="2"/>
  <c r="AM59" i="2"/>
  <c r="AL59" i="2"/>
  <c r="AL35" i="2"/>
  <c r="AO35" i="2"/>
  <c r="AN35" i="2"/>
  <c r="AM35" i="2"/>
  <c r="AI52" i="2"/>
  <c r="AJ52" i="2"/>
  <c r="AH52" i="2"/>
  <c r="AG52" i="2"/>
  <c r="AH40" i="2"/>
  <c r="AI40" i="2"/>
  <c r="AJ40" i="2"/>
  <c r="AG40" i="2"/>
  <c r="AJ65" i="2"/>
  <c r="AH65" i="2"/>
  <c r="AI65" i="2"/>
  <c r="AG65" i="2"/>
  <c r="AY21" i="2"/>
  <c r="AX21" i="2"/>
  <c r="AW21" i="2"/>
  <c r="AV21" i="2"/>
  <c r="AO64" i="2"/>
  <c r="AM64" i="2"/>
  <c r="AN64" i="2"/>
  <c r="AL64" i="2"/>
  <c r="BD46" i="2"/>
  <c r="BC46" i="2"/>
  <c r="BB46" i="2"/>
  <c r="BA46" i="2"/>
  <c r="BD30" i="2"/>
  <c r="BC30" i="2"/>
  <c r="BB30" i="2"/>
  <c r="BA30" i="2"/>
  <c r="AL14" i="2"/>
  <c r="AO14" i="2"/>
  <c r="AN14" i="2"/>
  <c r="AM14" i="2"/>
  <c r="AQ71" i="2"/>
  <c r="AT71" i="2"/>
  <c r="AS71" i="2"/>
  <c r="AR71" i="2"/>
  <c r="AG36" i="2"/>
  <c r="AJ36" i="2"/>
  <c r="AI36" i="2"/>
  <c r="AH36" i="2"/>
  <c r="AM9" i="2"/>
  <c r="AO9" i="2"/>
  <c r="AN9" i="2"/>
  <c r="AL9" i="2"/>
  <c r="AY62" i="2"/>
  <c r="AW62" i="2"/>
  <c r="AX62" i="2"/>
  <c r="AV62" i="2"/>
  <c r="BD32" i="2"/>
  <c r="BC32" i="2"/>
  <c r="BB32" i="2"/>
  <c r="BA32" i="2"/>
  <c r="AO27" i="2"/>
  <c r="AN27" i="2"/>
  <c r="AM27" i="2"/>
  <c r="AL27" i="2"/>
  <c r="AQ21" i="2"/>
  <c r="AT21" i="2"/>
  <c r="AS21" i="2"/>
  <c r="AR21" i="2"/>
  <c r="AQ52" i="2"/>
  <c r="AS52" i="2"/>
  <c r="AR52" i="2"/>
  <c r="AT52" i="2"/>
  <c r="AT91" i="2"/>
  <c r="AR91" i="2"/>
  <c r="AS91" i="2"/>
  <c r="AQ91" i="2"/>
  <c r="AR288" i="2"/>
  <c r="AT288" i="2"/>
  <c r="AS288" i="2"/>
  <c r="AQ288" i="2"/>
  <c r="AQ61" i="2"/>
  <c r="AT61" i="2"/>
  <c r="AS61" i="2"/>
  <c r="AR61" i="2"/>
  <c r="AX38" i="2"/>
  <c r="AY38" i="2"/>
  <c r="AW38" i="2"/>
  <c r="AV38" i="2"/>
  <c r="AM66" i="2"/>
  <c r="AN66" i="2"/>
  <c r="AL66" i="2"/>
  <c r="AO66" i="2"/>
  <c r="BC45" i="2"/>
  <c r="BB45" i="2"/>
  <c r="BA45" i="2"/>
  <c r="BD45" i="2"/>
  <c r="AG37" i="2"/>
  <c r="AJ37" i="2"/>
  <c r="AH37" i="2"/>
  <c r="AI37" i="2"/>
  <c r="AJ20" i="2"/>
  <c r="AI20" i="2"/>
  <c r="AH20" i="2"/>
  <c r="AG20" i="2"/>
  <c r="AO29" i="2"/>
  <c r="AM29" i="2"/>
  <c r="AL29" i="2"/>
  <c r="AN29" i="2"/>
  <c r="AO195" i="2"/>
  <c r="AN195" i="2"/>
  <c r="AM195" i="2"/>
  <c r="AL195" i="2"/>
  <c r="AY119" i="2"/>
  <c r="AX119" i="2"/>
  <c r="AV119" i="2"/>
  <c r="AW119" i="2"/>
  <c r="AJ8" i="2"/>
  <c r="AH8" i="2"/>
  <c r="AG8" i="2"/>
  <c r="AI8" i="2"/>
  <c r="AO11" i="2"/>
  <c r="AN11" i="2"/>
  <c r="AM11" i="2"/>
  <c r="AL11" i="2"/>
  <c r="AV12" i="2"/>
  <c r="AY12" i="2"/>
  <c r="AX12" i="2"/>
  <c r="AW12" i="2"/>
  <c r="AY16" i="2"/>
  <c r="AX16" i="2"/>
  <c r="AW16" i="2"/>
  <c r="AV16" i="2"/>
  <c r="AI108" i="2"/>
  <c r="AH108" i="2"/>
  <c r="AG108" i="2"/>
  <c r="AJ108" i="2"/>
  <c r="AI13" i="2"/>
  <c r="AH13" i="2"/>
  <c r="AG13" i="2"/>
  <c r="AJ13" i="2"/>
  <c r="BB6" i="2"/>
  <c r="BD6" i="2"/>
  <c r="BC6" i="2"/>
  <c r="BA6" i="2"/>
  <c r="AG293" i="2"/>
  <c r="AJ293" i="2"/>
  <c r="AI293" i="2"/>
  <c r="AH293" i="2"/>
  <c r="AM238" i="2"/>
  <c r="AL238" i="2"/>
  <c r="AO238" i="2"/>
  <c r="AN238" i="2"/>
  <c r="AQ224" i="2"/>
  <c r="AT224" i="2"/>
  <c r="AR224" i="2"/>
  <c r="AS224" i="2"/>
  <c r="AO229" i="2"/>
  <c r="AN229" i="2"/>
  <c r="AM229" i="2"/>
  <c r="AL229" i="2"/>
  <c r="AJ220" i="2"/>
  <c r="AI220" i="2"/>
  <c r="AH220" i="2"/>
  <c r="AG220" i="2"/>
  <c r="BB235" i="2"/>
  <c r="BD235" i="2"/>
  <c r="BC235" i="2"/>
  <c r="BA235" i="2"/>
  <c r="AS235" i="2"/>
  <c r="AQ235" i="2"/>
  <c r="AT235" i="2"/>
  <c r="AR235" i="2"/>
  <c r="AV223" i="2"/>
  <c r="AY223" i="2"/>
  <c r="AW223" i="2"/>
  <c r="AX223" i="2"/>
  <c r="AS215" i="2"/>
  <c r="AT215" i="2"/>
  <c r="AR215" i="2"/>
  <c r="AQ215" i="2"/>
  <c r="AR227" i="2"/>
  <c r="AQ227" i="2"/>
  <c r="AS227" i="2"/>
  <c r="AT227" i="2"/>
  <c r="AG213" i="2"/>
  <c r="AJ213" i="2"/>
  <c r="AI213" i="2"/>
  <c r="AH213" i="2"/>
  <c r="AO219" i="2"/>
  <c r="AN219" i="2"/>
  <c r="AM219" i="2"/>
  <c r="AL219" i="2"/>
  <c r="AJ198" i="2"/>
  <c r="AI198" i="2"/>
  <c r="AH198" i="2"/>
  <c r="AG198" i="2"/>
  <c r="AY195" i="2"/>
  <c r="AX195" i="2"/>
  <c r="AW195" i="2"/>
  <c r="AV195" i="2"/>
  <c r="AY205" i="2"/>
  <c r="AX205" i="2"/>
  <c r="AW205" i="2"/>
  <c r="AV205" i="2"/>
  <c r="BB201" i="2"/>
  <c r="BA201" i="2"/>
  <c r="BD201" i="2"/>
  <c r="BC201" i="2"/>
  <c r="AS208" i="2"/>
  <c r="AR208" i="2"/>
  <c r="AQ208" i="2"/>
  <c r="AT208" i="2"/>
  <c r="AO218" i="2"/>
  <c r="AN218" i="2"/>
  <c r="AL218" i="2"/>
  <c r="AM218" i="2"/>
  <c r="BD218" i="2"/>
  <c r="BB218" i="2"/>
  <c r="BA218" i="2"/>
  <c r="BC218" i="2"/>
  <c r="AV196" i="2"/>
  <c r="AY196" i="2"/>
  <c r="AX196" i="2"/>
  <c r="AW196" i="2"/>
  <c r="BD205" i="2"/>
  <c r="BB205" i="2"/>
  <c r="BA205" i="2"/>
  <c r="BC205" i="2"/>
  <c r="AO221" i="2"/>
  <c r="AN221" i="2"/>
  <c r="AM221" i="2"/>
  <c r="AL221" i="2"/>
  <c r="AH199" i="2"/>
  <c r="AG199" i="2"/>
  <c r="AJ199" i="2"/>
  <c r="AI199" i="2"/>
  <c r="AO207" i="2"/>
  <c r="AN207" i="2"/>
  <c r="AM207" i="2"/>
  <c r="AL207" i="2"/>
  <c r="BD207" i="2"/>
  <c r="BC207" i="2"/>
  <c r="BB207" i="2"/>
  <c r="BA207" i="2"/>
  <c r="AR230" i="2"/>
  <c r="AQ230" i="2"/>
  <c r="AT230" i="2"/>
  <c r="AS230" i="2"/>
  <c r="AQ197" i="2"/>
  <c r="AT197" i="2"/>
  <c r="AS197" i="2"/>
  <c r="AR197" i="2"/>
  <c r="AJ211" i="2"/>
  <c r="AI211" i="2"/>
  <c r="AH211" i="2"/>
  <c r="AG211" i="2"/>
  <c r="AT178" i="2"/>
  <c r="AR178" i="2"/>
  <c r="AQ178" i="2"/>
  <c r="AS178" i="2"/>
  <c r="AY186" i="2"/>
  <c r="AV186" i="2"/>
  <c r="AW186" i="2"/>
  <c r="AX186" i="2"/>
  <c r="AQ177" i="2"/>
  <c r="AT177" i="2"/>
  <c r="AR177" i="2"/>
  <c r="AS177" i="2"/>
  <c r="AN193" i="2"/>
  <c r="AL193" i="2"/>
  <c r="AO193" i="2"/>
  <c r="AM193" i="2"/>
  <c r="AN185" i="2"/>
  <c r="AO185" i="2"/>
  <c r="AM185" i="2"/>
  <c r="AL185" i="2"/>
  <c r="AY163" i="2"/>
  <c r="AX163" i="2"/>
  <c r="AW163" i="2"/>
  <c r="AV163" i="2"/>
  <c r="AW197" i="2"/>
  <c r="AY197" i="2"/>
  <c r="AX197" i="2"/>
  <c r="AV197" i="2"/>
  <c r="BD177" i="2"/>
  <c r="BB177" i="2"/>
  <c r="BC177" i="2"/>
  <c r="BA177" i="2"/>
  <c r="BD165" i="2"/>
  <c r="BC165" i="2"/>
  <c r="BB165" i="2"/>
  <c r="BA165" i="2"/>
  <c r="AY185" i="2"/>
  <c r="AV185" i="2"/>
  <c r="AX185" i="2"/>
  <c r="AW185" i="2"/>
  <c r="AT179" i="2"/>
  <c r="AR179" i="2"/>
  <c r="AS179" i="2"/>
  <c r="AQ179" i="2"/>
  <c r="AO173" i="2"/>
  <c r="AN173" i="2"/>
  <c r="AM173" i="2"/>
  <c r="AL173" i="2"/>
  <c r="BD155" i="2"/>
  <c r="BC155" i="2"/>
  <c r="BB155" i="2"/>
  <c r="BA155" i="2"/>
  <c r="BC159" i="2"/>
  <c r="BB159" i="2"/>
  <c r="BA159" i="2"/>
  <c r="BD159" i="2"/>
  <c r="AT169" i="2"/>
  <c r="AS169" i="2"/>
  <c r="AR169" i="2"/>
  <c r="AQ169" i="2"/>
  <c r="BC167" i="2"/>
  <c r="BB167" i="2"/>
  <c r="BA167" i="2"/>
  <c r="BD167" i="2"/>
  <c r="AT160" i="2"/>
  <c r="AS160" i="2"/>
  <c r="AQ160" i="2"/>
  <c r="AR160" i="2"/>
  <c r="AX160" i="2"/>
  <c r="AW160" i="2"/>
  <c r="AV160" i="2"/>
  <c r="AY160" i="2"/>
  <c r="AN146" i="2"/>
  <c r="AO146" i="2"/>
  <c r="AM146" i="2"/>
  <c r="AL146" i="2"/>
  <c r="AO150" i="2"/>
  <c r="AM150" i="2"/>
  <c r="AN150" i="2"/>
  <c r="AL150" i="2"/>
  <c r="AR150" i="2"/>
  <c r="AT150" i="2"/>
  <c r="AS150" i="2"/>
  <c r="AQ150" i="2"/>
  <c r="AQ138" i="2"/>
  <c r="AT138" i="2"/>
  <c r="AS138" i="2"/>
  <c r="AR138" i="2"/>
  <c r="AY132" i="2"/>
  <c r="AX132" i="2"/>
  <c r="AW132" i="2"/>
  <c r="AV132" i="2"/>
  <c r="AI148" i="2"/>
  <c r="AJ148" i="2"/>
  <c r="AH148" i="2"/>
  <c r="AG148" i="2"/>
  <c r="BB149" i="2"/>
  <c r="BC149" i="2"/>
  <c r="BA149" i="2"/>
  <c r="BD149" i="2"/>
  <c r="AG138" i="2"/>
  <c r="AI138" i="2"/>
  <c r="AJ138" i="2"/>
  <c r="AH138" i="2"/>
  <c r="AM134" i="2"/>
  <c r="AO134" i="2"/>
  <c r="AL134" i="2"/>
  <c r="AN134" i="2"/>
  <c r="AO131" i="2"/>
  <c r="AN131" i="2"/>
  <c r="AM131" i="2"/>
  <c r="AL131" i="2"/>
  <c r="AN123" i="2"/>
  <c r="AM123" i="2"/>
  <c r="AL123" i="2"/>
  <c r="AO123" i="2"/>
  <c r="AI143" i="2"/>
  <c r="AH143" i="2"/>
  <c r="AJ143" i="2"/>
  <c r="AG143" i="2"/>
  <c r="AV137" i="2"/>
  <c r="AY137" i="2"/>
  <c r="AX137" i="2"/>
  <c r="AW137" i="2"/>
  <c r="AQ124" i="2"/>
  <c r="AT124" i="2"/>
  <c r="AS124" i="2"/>
  <c r="AR124" i="2"/>
  <c r="AY124" i="2"/>
  <c r="AX124" i="2"/>
  <c r="AW124" i="2"/>
  <c r="AV124" i="2"/>
  <c r="BA114" i="2"/>
  <c r="BC114" i="2"/>
  <c r="BB114" i="2"/>
  <c r="BD114" i="2"/>
  <c r="AM93" i="2"/>
  <c r="AO93" i="2"/>
  <c r="AN93" i="2"/>
  <c r="AL93" i="2"/>
  <c r="AS127" i="2"/>
  <c r="AR127" i="2"/>
  <c r="AQ127" i="2"/>
  <c r="AT127" i="2"/>
  <c r="AN135" i="2"/>
  <c r="AO135" i="2"/>
  <c r="AM135" i="2"/>
  <c r="AL135" i="2"/>
  <c r="AL117" i="2"/>
  <c r="AO117" i="2"/>
  <c r="AN117" i="2"/>
  <c r="AM117" i="2"/>
  <c r="AT126" i="2"/>
  <c r="AS126" i="2"/>
  <c r="AQ126" i="2"/>
  <c r="AR126" i="2"/>
  <c r="AX126" i="2"/>
  <c r="AW126" i="2"/>
  <c r="AV126" i="2"/>
  <c r="AY126" i="2"/>
  <c r="AO102" i="2"/>
  <c r="AN102" i="2"/>
  <c r="AM102" i="2"/>
  <c r="AL102" i="2"/>
  <c r="AT130" i="2"/>
  <c r="AS130" i="2"/>
  <c r="AR130" i="2"/>
  <c r="AQ130" i="2"/>
  <c r="AT118" i="2"/>
  <c r="AS118" i="2"/>
  <c r="AR118" i="2"/>
  <c r="AQ118" i="2"/>
  <c r="AV123" i="2"/>
  <c r="AY123" i="2"/>
  <c r="AX123" i="2"/>
  <c r="AW123" i="2"/>
  <c r="AS93" i="2"/>
  <c r="AR93" i="2"/>
  <c r="AQ93" i="2"/>
  <c r="AT93" i="2"/>
  <c r="AJ139" i="2"/>
  <c r="AG139" i="2"/>
  <c r="AI139" i="2"/>
  <c r="AH139" i="2"/>
  <c r="AN103" i="2"/>
  <c r="AM103" i="2"/>
  <c r="AO103" i="2"/>
  <c r="AL103" i="2"/>
  <c r="AS114" i="2"/>
  <c r="AT114" i="2"/>
  <c r="AR114" i="2"/>
  <c r="AQ114" i="2"/>
  <c r="AO97" i="2"/>
  <c r="AN97" i="2"/>
  <c r="AL97" i="2"/>
  <c r="AM97" i="2"/>
  <c r="AJ117" i="2"/>
  <c r="AG117" i="2"/>
  <c r="AI117" i="2"/>
  <c r="AH117" i="2"/>
  <c r="AM96" i="2"/>
  <c r="AL96" i="2"/>
  <c r="AN96" i="2"/>
  <c r="AO96" i="2"/>
  <c r="AR74" i="2"/>
  <c r="AT74" i="2"/>
  <c r="AS74" i="2"/>
  <c r="AQ74" i="2"/>
  <c r="AS86" i="2"/>
  <c r="AT86" i="2"/>
  <c r="AR86" i="2"/>
  <c r="AQ86" i="2"/>
  <c r="AN95" i="2"/>
  <c r="AM95" i="2"/>
  <c r="AO95" i="2"/>
  <c r="AL95" i="2"/>
  <c r="AH66" i="2"/>
  <c r="AJ66" i="2"/>
  <c r="AI66" i="2"/>
  <c r="AG66" i="2"/>
  <c r="AO89" i="2"/>
  <c r="AN89" i="2"/>
  <c r="AL89" i="2"/>
  <c r="AM89" i="2"/>
  <c r="BA59" i="2"/>
  <c r="BD59" i="2"/>
  <c r="BB59" i="2"/>
  <c r="BC59" i="2"/>
  <c r="BB72" i="2"/>
  <c r="BD72" i="2"/>
  <c r="BC72" i="2"/>
  <c r="BA72" i="2"/>
  <c r="AY80" i="2"/>
  <c r="AX80" i="2"/>
  <c r="AW80" i="2"/>
  <c r="AV80" i="2"/>
  <c r="AX68" i="2"/>
  <c r="AV68" i="2"/>
  <c r="AY68" i="2"/>
  <c r="AW68" i="2"/>
  <c r="AI77" i="2"/>
  <c r="AH77" i="2"/>
  <c r="AG77" i="2"/>
  <c r="AJ77" i="2"/>
  <c r="AS59" i="2"/>
  <c r="AT59" i="2"/>
  <c r="AR59" i="2"/>
  <c r="AQ59" i="2"/>
  <c r="AV53" i="2"/>
  <c r="AY53" i="2"/>
  <c r="AX53" i="2"/>
  <c r="AW53" i="2"/>
  <c r="AX67" i="2"/>
  <c r="AV67" i="2"/>
  <c r="AY67" i="2"/>
  <c r="AW67" i="2"/>
  <c r="AX58" i="2"/>
  <c r="AY58" i="2"/>
  <c r="AW58" i="2"/>
  <c r="AV58" i="2"/>
  <c r="AO79" i="2"/>
  <c r="AN79" i="2"/>
  <c r="AM79" i="2"/>
  <c r="AL79" i="2"/>
  <c r="AJ72" i="2"/>
  <c r="AG72" i="2"/>
  <c r="AH72" i="2"/>
  <c r="AI72" i="2"/>
  <c r="AO52" i="2"/>
  <c r="AN52" i="2"/>
  <c r="AM52" i="2"/>
  <c r="AL52" i="2"/>
  <c r="AV51" i="2"/>
  <c r="AX51" i="2"/>
  <c r="AW51" i="2"/>
  <c r="AY51" i="2"/>
  <c r="AH57" i="2"/>
  <c r="AJ57" i="2"/>
  <c r="AI57" i="2"/>
  <c r="AG57" i="2"/>
  <c r="AS60" i="2"/>
  <c r="AQ60" i="2"/>
  <c r="AT60" i="2"/>
  <c r="AR60" i="2"/>
  <c r="AJ46" i="2"/>
  <c r="AH46" i="2"/>
  <c r="AG46" i="2"/>
  <c r="AI46" i="2"/>
  <c r="AL22" i="2"/>
  <c r="AO22" i="2"/>
  <c r="AN22" i="2"/>
  <c r="AM22" i="2"/>
  <c r="BD70" i="2"/>
  <c r="BB70" i="2"/>
  <c r="BC70" i="2"/>
  <c r="BA70" i="2"/>
  <c r="BA33" i="2"/>
  <c r="BB33" i="2"/>
  <c r="BD33" i="2"/>
  <c r="BC33" i="2"/>
  <c r="AT18" i="2"/>
  <c r="AS18" i="2"/>
  <c r="AR18" i="2"/>
  <c r="AQ18" i="2"/>
  <c r="BD12" i="2"/>
  <c r="BC12" i="2"/>
  <c r="BB12" i="2"/>
  <c r="BA12" i="2"/>
  <c r="BA55" i="2"/>
  <c r="BD55" i="2"/>
  <c r="BC55" i="2"/>
  <c r="BB55" i="2"/>
  <c r="AO32" i="2"/>
  <c r="AN32" i="2"/>
  <c r="AM32" i="2"/>
  <c r="AL32" i="2"/>
  <c r="AJ50" i="2"/>
  <c r="AI50" i="2"/>
  <c r="AH50" i="2"/>
  <c r="AG50" i="2"/>
  <c r="AT128" i="2"/>
  <c r="AS128" i="2"/>
  <c r="AR128" i="2"/>
  <c r="AQ128" i="2"/>
  <c r="AR292" i="2"/>
  <c r="AQ292" i="2"/>
  <c r="AT292" i="2"/>
  <c r="AS292" i="2"/>
  <c r="AQ54" i="2"/>
  <c r="AT54" i="2"/>
  <c r="AS54" i="2"/>
  <c r="AR54" i="2"/>
  <c r="AL33" i="2"/>
  <c r="AO33" i="2"/>
  <c r="AN33" i="2"/>
  <c r="AM33" i="2"/>
  <c r="AJ64" i="2"/>
  <c r="AG64" i="2"/>
  <c r="AI64" i="2"/>
  <c r="AH64" i="2"/>
  <c r="AY43" i="2"/>
  <c r="AW43" i="2"/>
  <c r="AV43" i="2"/>
  <c r="AX43" i="2"/>
  <c r="AX32" i="2"/>
  <c r="AY32" i="2"/>
  <c r="AW32" i="2"/>
  <c r="AV32" i="2"/>
  <c r="AV34" i="2"/>
  <c r="AW34" i="2"/>
  <c r="AY34" i="2"/>
  <c r="AX34" i="2"/>
  <c r="AJ16" i="2"/>
  <c r="AI16" i="2"/>
  <c r="AH16" i="2"/>
  <c r="AG16" i="2"/>
  <c r="AN199" i="2"/>
  <c r="AM199" i="2"/>
  <c r="AL199" i="2"/>
  <c r="AO199" i="2"/>
  <c r="AY127" i="2"/>
  <c r="AX127" i="2"/>
  <c r="AW127" i="2"/>
  <c r="AV127" i="2"/>
  <c r="AY11" i="2"/>
  <c r="AX11" i="2"/>
  <c r="AW11" i="2"/>
  <c r="AV11" i="2"/>
  <c r="AJ9" i="2"/>
  <c r="AI9" i="2"/>
  <c r="AH9" i="2"/>
  <c r="AG9" i="2"/>
  <c r="AX10" i="2"/>
  <c r="AV10" i="2"/>
  <c r="AY10" i="2"/>
  <c r="AW10" i="2"/>
  <c r="AO13" i="2"/>
  <c r="AN13" i="2"/>
  <c r="AM13" i="2"/>
  <c r="AL13" i="2"/>
  <c r="AJ150" i="2"/>
  <c r="AG150" i="2"/>
  <c r="AI150" i="2"/>
  <c r="AH150" i="2"/>
  <c r="AX7" i="4" l="1"/>
  <c r="AI10" i="4"/>
  <c r="AY7" i="4"/>
  <c r="AJ10" i="4"/>
  <c r="AH10" i="4"/>
  <c r="AI9" i="4"/>
  <c r="AV12" i="4"/>
  <c r="AW12" i="4"/>
  <c r="AY12" i="4"/>
  <c r="AY11" i="4"/>
  <c r="AW8" i="4"/>
  <c r="AY9" i="4"/>
  <c r="AV9" i="4"/>
  <c r="AW11" i="4"/>
  <c r="AW9" i="4"/>
  <c r="AV11" i="4"/>
  <c r="AV8" i="4"/>
  <c r="AJ7" i="4"/>
  <c r="AY10" i="4"/>
  <c r="AY8" i="4"/>
  <c r="AH12" i="4"/>
  <c r="AJ12" i="4"/>
  <c r="AJ9" i="4"/>
  <c r="AH9" i="4"/>
  <c r="AH7" i="4"/>
  <c r="AG12" i="4"/>
  <c r="AH8" i="4"/>
  <c r="AJ8" i="4"/>
  <c r="AG8" i="4"/>
  <c r="AH11" i="4"/>
  <c r="AG7" i="4"/>
  <c r="AW10" i="4"/>
  <c r="AX10" i="4"/>
  <c r="AW6" i="4"/>
  <c r="AW13" i="4" s="1"/>
  <c r="AV6" i="4"/>
  <c r="AV13" i="4" s="1"/>
  <c r="AX6" i="4"/>
  <c r="AX13" i="4" s="1"/>
  <c r="AY6" i="4"/>
  <c r="AY13" i="4" s="1"/>
  <c r="AG11" i="4"/>
  <c r="AI11" i="4"/>
  <c r="AJ6" i="4"/>
  <c r="AJ13" i="4" s="1"/>
  <c r="AG6" i="4"/>
  <c r="AG13" i="4" s="1"/>
  <c r="AH6" i="4"/>
  <c r="AH13" i="4" s="1"/>
  <c r="AM13" i="4"/>
  <c r="BD24" i="3"/>
  <c r="AQ13" i="4"/>
  <c r="AN13" i="4"/>
  <c r="BC13" i="4"/>
  <c r="BD13" i="4"/>
  <c r="AO13" i="4"/>
  <c r="AS13" i="4"/>
  <c r="AL13" i="4"/>
  <c r="AT13" i="4"/>
  <c r="BA13" i="4"/>
  <c r="BB13" i="4"/>
  <c r="AR13" i="4"/>
  <c r="AQ24" i="3"/>
  <c r="BB24" i="3"/>
  <c r="AY24" i="3"/>
  <c r="BA24" i="3"/>
  <c r="AW24" i="3"/>
  <c r="AL24" i="3"/>
  <c r="AM24" i="3"/>
  <c r="AV24" i="3"/>
  <c r="AX24" i="3"/>
  <c r="AO24" i="3"/>
  <c r="AG24" i="3"/>
  <c r="BC24" i="3"/>
  <c r="AN24" i="3"/>
  <c r="AV314" i="2"/>
  <c r="AX314" i="2"/>
  <c r="AY314" i="2"/>
  <c r="AW314" i="2"/>
  <c r="AI13" i="4"/>
  <c r="AR24" i="3"/>
  <c r="AH24" i="3"/>
  <c r="AI24" i="3"/>
  <c r="AJ24" i="3"/>
  <c r="AS24" i="3"/>
  <c r="AT24" i="3"/>
  <c r="AH314" i="2"/>
  <c r="AJ314" i="2"/>
  <c r="AG314" i="2"/>
  <c r="AR314" i="2"/>
  <c r="AI314" i="2"/>
  <c r="AN314" i="2"/>
  <c r="AS314" i="2"/>
  <c r="AM314" i="2"/>
  <c r="AQ314" i="2"/>
  <c r="BC314" i="2"/>
  <c r="AO314" i="2"/>
  <c r="AT314" i="2"/>
  <c r="BA314" i="2"/>
  <c r="BD314" i="2"/>
  <c r="AL314" i="2"/>
  <c r="BB314" i="2"/>
</calcChain>
</file>

<file path=xl/sharedStrings.xml><?xml version="1.0" encoding="utf-8"?>
<sst xmlns="http://schemas.openxmlformats.org/spreadsheetml/2006/main" count="50489" uniqueCount="10061">
  <si>
    <t>Taux d'atteinte saisonalisé</t>
  </si>
  <si>
    <t>x %</t>
  </si>
  <si>
    <t>NO GROUPE</t>
  </si>
  <si>
    <t>groupe</t>
  </si>
  <si>
    <t>UC</t>
  </si>
  <si>
    <t>libelle uc</t>
  </si>
  <si>
    <t xml:space="preserve">EDS </t>
  </si>
  <si>
    <t>AGENCE</t>
  </si>
  <si>
    <t>EDS PDV</t>
  </si>
  <si>
    <t>POINT DE VENTE</t>
  </si>
  <si>
    <t>EDS PDV
ORIGINE</t>
  </si>
  <si>
    <t>Réal</t>
  </si>
  <si>
    <t>Obj</t>
  </si>
  <si>
    <t>%</t>
  </si>
  <si>
    <t>Aube Haute Marne</t>
  </si>
  <si>
    <t>CHAUMONT</t>
  </si>
  <si>
    <t>BOURBONNE LES BAINS</t>
  </si>
  <si>
    <t>CHALINDREY</t>
  </si>
  <si>
    <t>CHATEAUVILLAIN</t>
  </si>
  <si>
    <t>CHAUMONT HOTEL DE VILLE</t>
  </si>
  <si>
    <t>CHAUMONT REPUBLIQUE</t>
  </si>
  <si>
    <t>JOINVILLE</t>
  </si>
  <si>
    <t>LANGRES</t>
  </si>
  <si>
    <t>NOGENT EN BASSIGNY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</si>
  <si>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</si>
  <si>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</si>
  <si>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</si>
  <si>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</si>
  <si>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</si>
  <si>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</si>
  <si>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</si>
  <si>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</si>
  <si>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CHÂTEAU</t>
  </si>
  <si>
    <t>LA CHAPELLE ST LUC</t>
  </si>
  <si>
    <t>NOGENT SUR SEINE</t>
  </si>
  <si>
    <t>ROMILLY ORMES</t>
  </si>
  <si>
    <t>SAINT ANDRE LES VERGERS</t>
  </si>
  <si>
    <t>SAINT JULIEN LES VILLAS</t>
  </si>
  <si>
    <t>SAINTE SAVINE</t>
  </si>
  <si>
    <t>TROYES 1er MAI</t>
  </si>
  <si>
    <t>TROYES BROSSOLETTE</t>
  </si>
  <si>
    <t>TROYES CHARTREUX</t>
  </si>
  <si>
    <t>TROYES GAMBETTA</t>
  </si>
  <si>
    <t>TROYES ZOLA</t>
  </si>
  <si>
    <t>Bas-Rhin</t>
  </si>
  <si>
    <t>HAGUENAU</t>
  </si>
  <si>
    <t>BISCHWILLER</t>
  </si>
  <si>
    <t xml:space="preserve">DRUSENHEIM </t>
  </si>
  <si>
    <t>HERRLISHEIM</t>
  </si>
  <si>
    <t xml:space="preserve">BOUXWILLER </t>
  </si>
  <si>
    <t xml:space="preserve">BRUMATH </t>
  </si>
  <si>
    <t xml:space="preserve">WEITBRUCH </t>
  </si>
  <si>
    <t xml:space="preserve">HAGUENAU HOUBLON </t>
  </si>
  <si>
    <t>HAGUENAU MUSAU</t>
  </si>
  <si>
    <t xml:space="preserve">HOCHFELDEN </t>
  </si>
  <si>
    <t xml:space="preserve">HOERDT </t>
  </si>
  <si>
    <t xml:space="preserve">INGWILLER </t>
  </si>
  <si>
    <t xml:space="preserve">WINGEN SUR MODER </t>
  </si>
  <si>
    <t xml:space="preserve">NIEDERBRONN LES BAINS </t>
  </si>
  <si>
    <t xml:space="preserve">GUNDERSHOFFEN </t>
  </si>
  <si>
    <t xml:space="preserve">NIEDERBRONN LES BAINS           </t>
  </si>
  <si>
    <t xml:space="preserve">REICHSHOFFEN </t>
  </si>
  <si>
    <t xml:space="preserve">PFAFFENHOFFEN </t>
  </si>
  <si>
    <t>SARRE UNION</t>
  </si>
  <si>
    <t>DIEMERINGEN</t>
  </si>
  <si>
    <t>SAVERNE</t>
  </si>
  <si>
    <t xml:space="preserve">MARMOUTIER </t>
  </si>
  <si>
    <t xml:space="preserve">SCHWEIGHOUSE SUR MODER </t>
  </si>
  <si>
    <t xml:space="preserve">SOUFFLENHEIM </t>
  </si>
  <si>
    <t xml:space="preserve">SOULTZ SOUS FORETS </t>
  </si>
  <si>
    <t xml:space="preserve">TRUCHTERSHEIM </t>
  </si>
  <si>
    <t>WISSEMBOURG</t>
  </si>
  <si>
    <t xml:space="preserve">BETSCHDORF </t>
  </si>
  <si>
    <t>LAUTERBOURG</t>
  </si>
  <si>
    <t>SELTZ</t>
  </si>
  <si>
    <t xml:space="preserve">WOERTH </t>
  </si>
  <si>
    <t>SELESTAT</t>
  </si>
  <si>
    <t xml:space="preserve">BARR </t>
  </si>
  <si>
    <t xml:space="preserve">BENFELD </t>
  </si>
  <si>
    <t xml:space="preserve">ERSTEIN </t>
  </si>
  <si>
    <t xml:space="preserve">FEGERSHEIM </t>
  </si>
  <si>
    <t xml:space="preserve">ILLKIRCH CENTRE </t>
  </si>
  <si>
    <t xml:space="preserve">ILLKIRCH NORD </t>
  </si>
  <si>
    <t>LINGOLSHEIM</t>
  </si>
  <si>
    <t xml:space="preserve">OSTWALD </t>
  </si>
  <si>
    <t xml:space="preserve">MARCKOLSHEIM </t>
  </si>
  <si>
    <t xml:space="preserve">MARLENHEIM </t>
  </si>
  <si>
    <t>MOLSHEIM</t>
  </si>
  <si>
    <t xml:space="preserve">MUTZIG </t>
  </si>
  <si>
    <t xml:space="preserve">OBERNAI </t>
  </si>
  <si>
    <t xml:space="preserve">ROSHEIM </t>
  </si>
  <si>
    <t xml:space="preserve">SCHIRMECK </t>
  </si>
  <si>
    <t xml:space="preserve">SELESTAT CENTRE </t>
  </si>
  <si>
    <t xml:space="preserve">CHATENOIS </t>
  </si>
  <si>
    <t>SELESTAT OUEST</t>
  </si>
  <si>
    <t>VILLE</t>
  </si>
  <si>
    <t xml:space="preserve">WASSELONNE </t>
  </si>
  <si>
    <t>STRASBOURG</t>
  </si>
  <si>
    <t xml:space="preserve">BISCHHEIM </t>
  </si>
  <si>
    <t xml:space="preserve">LA WANTZENAU </t>
  </si>
  <si>
    <t>MUNDOLSHEIM</t>
  </si>
  <si>
    <t xml:space="preserve">VENDENHEIM </t>
  </si>
  <si>
    <t>OBERHAUSBERGEN</t>
  </si>
  <si>
    <t xml:space="preserve">REICHSTETT </t>
  </si>
  <si>
    <t xml:space="preserve">SCHILTIGHEIM CENTRE </t>
  </si>
  <si>
    <t xml:space="preserve">SCHILTIGHEIM KLEBER </t>
  </si>
  <si>
    <t>STRASBOURG ANVERS</t>
  </si>
  <si>
    <t xml:space="preserve">STRASBOURG AUSTERLITZ </t>
  </si>
  <si>
    <t>STRASBOURG CRONENBOURG</t>
  </si>
  <si>
    <t>STRASBOURG DANUBE</t>
  </si>
  <si>
    <t>STRASBOURG ESPLANADE</t>
  </si>
  <si>
    <t xml:space="preserve">STRASBOURG FRANCS BOURGEOIS </t>
  </si>
  <si>
    <t>STRASBOURG HALLES</t>
  </si>
  <si>
    <t>ESPACE MESANGE</t>
  </si>
  <si>
    <t xml:space="preserve">STRASBOURG GARE </t>
  </si>
  <si>
    <t xml:space="preserve">STRASBOURG KOENIGSHOFFEN </t>
  </si>
  <si>
    <t>ECKBOLSHEIM</t>
  </si>
  <si>
    <t>STRASBOURG MEINAU</t>
  </si>
  <si>
    <t xml:space="preserve">STRASBOURG MONTAGNE VERTE </t>
  </si>
  <si>
    <t>STRASBOURG NEUDORF</t>
  </si>
  <si>
    <t>STRASBOURG ROBERTSAU</t>
  </si>
  <si>
    <t xml:space="preserve">STRASBOURG STOCKFELD </t>
  </si>
  <si>
    <t>STRASBOURG STOCKFELD</t>
  </si>
  <si>
    <t>STRASBOURG VOSGES</t>
  </si>
  <si>
    <t>Haut-Rhin</t>
  </si>
  <si>
    <t>COLMAR</t>
  </si>
  <si>
    <t>COLMAR MARAICHERS</t>
  </si>
  <si>
    <t>COLMAR REPUBLIQUE</t>
  </si>
  <si>
    <t xml:space="preserve">COLMAR SAINT JOSEPH </t>
  </si>
  <si>
    <t xml:space="preserve">COLMAR SAINTE MARIE </t>
  </si>
  <si>
    <t xml:space="preserve">COLMAR VAUBAN </t>
  </si>
  <si>
    <t xml:space="preserve">ENSISHEIM </t>
  </si>
  <si>
    <t>PULVERSHEIM</t>
  </si>
  <si>
    <t xml:space="preserve">GUEBWILLER </t>
  </si>
  <si>
    <t xml:space="preserve">HORBOURG WIHR </t>
  </si>
  <si>
    <t xml:space="preserve">INGERSHEIM </t>
  </si>
  <si>
    <t>KAYSERSBERG</t>
  </si>
  <si>
    <t xml:space="preserve">MUNSTER </t>
  </si>
  <si>
    <t>MUNTZENHEIM</t>
  </si>
  <si>
    <t xml:space="preserve">NEUF BRISACH </t>
  </si>
  <si>
    <t>ORBEY</t>
  </si>
  <si>
    <t xml:space="preserve">LAPOUTROIE </t>
  </si>
  <si>
    <t>RIBEAUVILLE</t>
  </si>
  <si>
    <t>ROUFFACH</t>
  </si>
  <si>
    <t xml:space="preserve">SOULTZMATT </t>
  </si>
  <si>
    <t xml:space="preserve">SAINTE MARIE AUX MINES </t>
  </si>
  <si>
    <t xml:space="preserve">LIEPVRE </t>
  </si>
  <si>
    <t xml:space="preserve">SOULTZ </t>
  </si>
  <si>
    <t>WINTZENHEIM</t>
  </si>
  <si>
    <t>MULHOUSE</t>
  </si>
  <si>
    <t>ALTKIRCH</t>
  </si>
  <si>
    <t>FERRETTE</t>
  </si>
  <si>
    <t xml:space="preserve">BRUNSTATT </t>
  </si>
  <si>
    <t xml:space="preserve">CERNAY </t>
  </si>
  <si>
    <t xml:space="preserve">DANNEMARIE </t>
  </si>
  <si>
    <t>SEPPOIS LE BAS</t>
  </si>
  <si>
    <t xml:space="preserve">ILLZACH </t>
  </si>
  <si>
    <t>MASEVAUX</t>
  </si>
  <si>
    <t xml:space="preserve">MULHOUSE DORNACH </t>
  </si>
  <si>
    <t xml:space="preserve">MULHOUSE REUNION </t>
  </si>
  <si>
    <t>MULHOUSE ROOSEVELT</t>
  </si>
  <si>
    <t>PFASTATT</t>
  </si>
  <si>
    <t xml:space="preserve">RIEDISHEIM </t>
  </si>
  <si>
    <t xml:space="preserve">RIXHEIM </t>
  </si>
  <si>
    <t>SAINT LOUIS</t>
  </si>
  <si>
    <t>HUNINGUE</t>
  </si>
  <si>
    <t>SIERENTZ</t>
  </si>
  <si>
    <t>THANN</t>
  </si>
  <si>
    <t xml:space="preserve">SAINT AMARIN </t>
  </si>
  <si>
    <t>WITTELSHEIM</t>
  </si>
  <si>
    <t xml:space="preserve">WITTENHEIM </t>
  </si>
  <si>
    <t>Marne-Ardennes</t>
  </si>
  <si>
    <t>CHALONS EN CHAMPAGNE</t>
  </si>
  <si>
    <t>CHALONS ROOSEVELT</t>
  </si>
  <si>
    <t>CHALONS VIVIERS</t>
  </si>
  <si>
    <t>FAGNIERES LECLERC</t>
  </si>
  <si>
    <t>MONTMIRAIL</t>
  </si>
  <si>
    <t>MOURMELON suippes</t>
  </si>
  <si>
    <t>SAINTE MENEHOULD</t>
  </si>
  <si>
    <t>SARRY</t>
  </si>
  <si>
    <t>SEZANNE CHAMP BENOIST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</si>
  <si>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</si>
  <si>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</si>
  <si>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</si>
  <si>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</si>
  <si>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</si>
  <si>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</si>
  <si>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</si>
  <si>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</si>
  <si>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</si>
  <si>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</si>
  <si>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</si>
  <si>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</si>
  <si>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 LA HALLE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</si>
  <si>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</si>
  <si>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</si>
  <si>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</si>
  <si>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</si>
  <si>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</si>
  <si>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</si>
  <si>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</si>
  <si>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</si>
  <si>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 VERRON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</si>
  <si>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</si>
  <si>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</si>
  <si>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</si>
  <si>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</si>
  <si>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</si>
  <si>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</si>
  <si>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</si>
  <si>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</si>
  <si>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</si>
  <si>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</si>
  <si>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</si>
  <si>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REIMS SAINTE ANNE</t>
  </si>
  <si>
    <t>TINQUEUX</t>
  </si>
  <si>
    <t>VERZY</t>
  </si>
  <si>
    <t>Meurthe et Moselle Meuse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</si>
  <si>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</si>
  <si>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</si>
  <si>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</si>
  <si>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</si>
  <si>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</si>
  <si>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</si>
  <si>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</si>
  <si>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</si>
  <si>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</si>
  <si>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</si>
  <si>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</si>
  <si>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</si>
  <si>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</si>
  <si>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</si>
  <si>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</si>
  <si>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</si>
  <si>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</si>
  <si>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</si>
  <si>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</si>
  <si>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</si>
  <si>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 CENTRALE</t>
  </si>
  <si>
    <t>CHALIGNY NEUVES MAISONS</t>
  </si>
  <si>
    <t>CHAMPIGNEULLES</t>
  </si>
  <si>
    <t>DIEULOUARD</t>
  </si>
  <si>
    <t>FROUARD</t>
  </si>
  <si>
    <t>JARNY</t>
  </si>
  <si>
    <t>JOEUF MAIRIE</t>
  </si>
  <si>
    <t>LAXOU ARISTIDE BRIAND</t>
  </si>
  <si>
    <t>LAXOU LA SAPINIERE</t>
  </si>
  <si>
    <t>LUDRES</t>
  </si>
  <si>
    <t>NANCY PLATEAU DE HAYE</t>
  </si>
  <si>
    <t>NANCY TROIS MAISONS</t>
  </si>
  <si>
    <t>PAGNY SUR MOSELLE</t>
  </si>
  <si>
    <t>PIENNES</t>
  </si>
  <si>
    <t>POMPEY</t>
  </si>
  <si>
    <t>PONT A MOUSSON BREUIL</t>
  </si>
  <si>
    <t>PONT A MOUSSON CENTRALE</t>
  </si>
  <si>
    <t>TOUL REPUBLIQUE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</si>
  <si>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</si>
  <si>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</si>
  <si>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</si>
  <si>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</si>
  <si>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</si>
  <si>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</si>
  <si>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</si>
  <si>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</si>
  <si>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</si>
  <si>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</si>
  <si>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</si>
  <si>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</si>
  <si>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</si>
  <si>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</si>
  <si>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</si>
  <si>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</si>
  <si>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</si>
  <si>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</si>
  <si>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</si>
  <si>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</si>
  <si>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</si>
  <si>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</si>
  <si>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</si>
  <si>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</si>
  <si>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</si>
  <si>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</si>
  <si>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</si>
  <si>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HAUT DE BLEMONT</t>
  </si>
  <si>
    <t>METZ MOZART</t>
  </si>
  <si>
    <t>METZ PLAPPEVILLE</t>
  </si>
  <si>
    <t>METZ POMPIDOU</t>
  </si>
  <si>
    <t>METZ REPUBLIQUE</t>
  </si>
  <si>
    <t>METZ SAINT JULIEN</t>
  </si>
  <si>
    <t>METZ SAINT LIVIER</t>
  </si>
  <si>
    <t>METZ SAINT LOUIS</t>
  </si>
  <si>
    <t>METZ SAINT MAXIMIN</t>
  </si>
  <si>
    <t>MONTIGNY CENTRALE</t>
  </si>
  <si>
    <t>MOULINS LES METZ</t>
  </si>
  <si>
    <t>REMILLY</t>
  </si>
  <si>
    <t>ROMBAS</t>
  </si>
  <si>
    <t>SAINTE MARIE AUX CHENES</t>
  </si>
  <si>
    <t>WOIPPY BONNE FONTAINE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</si>
  <si>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</si>
  <si>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</si>
  <si>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</si>
  <si>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</si>
  <si>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</si>
  <si>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</si>
  <si>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</si>
  <si>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</si>
  <si>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</si>
  <si>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</si>
  <si>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</si>
  <si>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</si>
  <si>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</si>
  <si>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</si>
  <si>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</si>
  <si>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</si>
  <si>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</si>
  <si>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 CENTRALE</t>
  </si>
  <si>
    <t>STIRING WENDEL</t>
  </si>
  <si>
    <t>VALMONT</t>
  </si>
  <si>
    <t>MOSELLE NORD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</si>
  <si>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</si>
  <si>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</si>
  <si>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</si>
  <si>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</si>
  <si>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</si>
  <si>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</si>
  <si>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</si>
  <si>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</si>
  <si>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</si>
  <si>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</si>
  <si>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</si>
  <si>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</si>
  <si>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</si>
  <si>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</si>
  <si>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</si>
  <si>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</si>
  <si>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</si>
  <si>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</si>
  <si>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 JEANNE D ARC</t>
  </si>
  <si>
    <t>YUTZ</t>
  </si>
  <si>
    <t>Vosges</t>
  </si>
  <si>
    <t>EPINAL</t>
  </si>
  <si>
    <t>CHANTRAINE</t>
  </si>
  <si>
    <t>CHARMES</t>
  </si>
  <si>
    <t>CHATENOIS</t>
  </si>
  <si>
    <t>DARNEY</t>
  </si>
  <si>
    <t>DOCELLES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</si>
  <si>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</si>
  <si>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</si>
  <si>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</si>
  <si>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</si>
  <si>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</si>
  <si>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</si>
  <si>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</si>
  <si>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</si>
  <si>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</si>
  <si>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</si>
  <si>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</si>
  <si>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</si>
  <si>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</si>
  <si>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</si>
  <si>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</si>
  <si>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</si>
  <si>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</si>
  <si>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</si>
  <si>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</si>
  <si>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</si>
  <si>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</si>
  <si>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</si>
  <si>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</si>
  <si>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</si>
  <si>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</si>
  <si>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</si>
  <si>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Multimédia</t>
  </si>
  <si>
    <t>MON BANQUIER EN LIGNE</t>
  </si>
  <si>
    <t>Mon banquier en ligne</t>
  </si>
  <si>
    <t>MON AGENCE</t>
  </si>
  <si>
    <t>Agence du personnel</t>
  </si>
  <si>
    <t>ETP</t>
  </si>
  <si>
    <t>80% 100%</t>
  </si>
  <si>
    <t>100% 110%</t>
  </si>
  <si>
    <t>100% 120%</t>
  </si>
  <si>
    <t>AUBE HAUTE MARNE</t>
  </si>
  <si>
    <t>BAS-RHIN</t>
  </si>
  <si>
    <t>HAUT-RHIN</t>
  </si>
  <si>
    <t>MARNE-ARDENNES</t>
  </si>
  <si>
    <t>MEURTHE ET MOSELLE MEUSE</t>
  </si>
  <si>
    <t>MOSELLE</t>
  </si>
  <si>
    <t>VOSGES</t>
  </si>
  <si>
    <t>eds pnb</t>
  </si>
  <si>
    <t>Marne Ardennes</t>
  </si>
  <si>
    <t>Excédent collecte</t>
  </si>
  <si>
    <t>PNB</t>
  </si>
  <si>
    <t>etp</t>
  </si>
  <si>
    <t>Direction commerciale</t>
  </si>
  <si>
    <t>eds</t>
  </si>
  <si>
    <t>ETP MOYEN</t>
  </si>
  <si>
    <t>SEDAN</t>
  </si>
  <si>
    <t>CE GEE</t>
  </si>
  <si>
    <t>BRIENNE LE CHATEAU</t>
  </si>
  <si>
    <t>TROYES 1ER MAI</t>
  </si>
  <si>
    <t>ROMILLY SUR SEINE</t>
  </si>
  <si>
    <t>BOUXWILLER</t>
  </si>
  <si>
    <t>BRUMATH</t>
  </si>
  <si>
    <t>HAGUENAU HOUBLON</t>
  </si>
  <si>
    <t>HOCHFELDEN</t>
  </si>
  <si>
    <t>HOERDT</t>
  </si>
  <si>
    <t>INGWILLER</t>
  </si>
  <si>
    <t>NIEDERBRONN LES BAINS</t>
  </si>
  <si>
    <t>PFAFFENHOFFEN</t>
  </si>
  <si>
    <t>SCHWEIGHOUSE SUR MODER</t>
  </si>
  <si>
    <t>SOUFFLENHEIM</t>
  </si>
  <si>
    <t>SOULTZ SOUS FORETS</t>
  </si>
  <si>
    <t>TRUCHTERSHEIM</t>
  </si>
  <si>
    <t>WOERTH</t>
  </si>
  <si>
    <t>BARR</t>
  </si>
  <si>
    <t>BENFELD</t>
  </si>
  <si>
    <t>ERSTEIN</t>
  </si>
  <si>
    <t>FEGERSHEIM</t>
  </si>
  <si>
    <t>SARREGUEMINES</t>
  </si>
  <si>
    <t>ILLKIRCH CENTRE</t>
  </si>
  <si>
    <t>MARCKOLSHEIM</t>
  </si>
  <si>
    <t>MARLENHEIM</t>
  </si>
  <si>
    <t>MUTZIG</t>
  </si>
  <si>
    <t>OBERNAI</t>
  </si>
  <si>
    <t>ROSHEIM</t>
  </si>
  <si>
    <t>SCHIRMECK</t>
  </si>
  <si>
    <t>SELESTAT CENTRE</t>
  </si>
  <si>
    <t>WASSELONNE</t>
  </si>
  <si>
    <t>BISCHHEIM</t>
  </si>
  <si>
    <t>LA WANTZENAU</t>
  </si>
  <si>
    <t>MOURMELON LE GRAND</t>
  </si>
  <si>
    <t>REICHSTETT</t>
  </si>
  <si>
    <t>SCHILTIGHEIM CENTRE</t>
  </si>
  <si>
    <t>SCHILTIGHEIM KLEBER</t>
  </si>
  <si>
    <t>STRASBOURG AUSTERLITZ</t>
  </si>
  <si>
    <t>STRASBOURG FRANCS BOURGEOIS</t>
  </si>
  <si>
    <t>STRASBOURG KOENIGSHOFFEN</t>
  </si>
  <si>
    <t>STRASBOURG MONTAGNE VERTE</t>
  </si>
  <si>
    <t>EPERNAY</t>
  </si>
  <si>
    <t>COLMAR SAINT JOSEPH</t>
  </si>
  <si>
    <t>COLMAR SAINTE MARIE</t>
  </si>
  <si>
    <t>COLMAR VAUBAN</t>
  </si>
  <si>
    <t>SEZANNE</t>
  </si>
  <si>
    <t>ENSISHEIM</t>
  </si>
  <si>
    <t>GUEBWILLER</t>
  </si>
  <si>
    <t>HORBOURG WIHR</t>
  </si>
  <si>
    <t>INGERSHEIM</t>
  </si>
  <si>
    <t>MUNSTER</t>
  </si>
  <si>
    <t>BRIEY</t>
  </si>
  <si>
    <t>NEUF BRISACH</t>
  </si>
  <si>
    <t>JOEUF</t>
  </si>
  <si>
    <t>SAINTE MARIE AUX MINES</t>
  </si>
  <si>
    <t>BRUNSTATT</t>
  </si>
  <si>
    <t>CERNAY</t>
  </si>
  <si>
    <t>DANNEMARIE</t>
  </si>
  <si>
    <t>ILLZACH</t>
  </si>
  <si>
    <t>MULHOUSE DORNACH</t>
  </si>
  <si>
    <t>MULHOUSE REUNION</t>
  </si>
  <si>
    <t>RIEDISHEIM</t>
  </si>
  <si>
    <t>WITTENHEIM</t>
  </si>
  <si>
    <t>TOUL</t>
  </si>
  <si>
    <t>LAXOU SAPINIERE</t>
  </si>
  <si>
    <t>UCKANGE</t>
  </si>
  <si>
    <t>WOIPPY</t>
  </si>
  <si>
    <t>METZ SARRE</t>
  </si>
  <si>
    <t>SAINT JULIEN LES METZ</t>
  </si>
  <si>
    <t>MONTIGNY LES METZ</t>
  </si>
  <si>
    <t>CHATENOIS VOSGES</t>
  </si>
  <si>
    <t>ILLKIRCH NORD</t>
  </si>
  <si>
    <t>OSTWALD</t>
  </si>
  <si>
    <t>VENDENHEIM</t>
  </si>
  <si>
    <t>STRASBOURG GARE</t>
  </si>
  <si>
    <t>DRUSENHEIM</t>
  </si>
  <si>
    <t>WEITBRUCH</t>
  </si>
  <si>
    <t>REICHSHOFFEN</t>
  </si>
  <si>
    <t>GUNDERSHOFFEN</t>
  </si>
  <si>
    <t>BETSCHDORF</t>
  </si>
  <si>
    <t>WINGEN SUR MODER</t>
  </si>
  <si>
    <t>MARMOUTIER</t>
  </si>
  <si>
    <t>LAPOUTROIE</t>
  </si>
  <si>
    <t>LIEPVRE</t>
  </si>
  <si>
    <t>SAINT AMARIN</t>
  </si>
  <si>
    <t>/ etp</t>
  </si>
  <si>
    <t>PV PART SUR OBJECTIFS</t>
  </si>
  <si>
    <t>Direction</t>
  </si>
  <si>
    <t>ETP perf</t>
  </si>
  <si>
    <t xml:space="preserve">Total CEGEE </t>
  </si>
  <si>
    <t>SUIPPES</t>
  </si>
  <si>
    <t>BAROMETRE BDD - DIRECTIONS REGIONALES</t>
  </si>
  <si>
    <t xml:space="preserve">Excédents de collecte ASV 
par ETP </t>
  </si>
  <si>
    <t>Chiffre d'affaire UC par ETP</t>
  </si>
  <si>
    <t>Qualité NPS</t>
  </si>
  <si>
    <t>Evolution du nombre de clients Premium
par ETP</t>
  </si>
  <si>
    <t>DOM Idnt Extr Eds Niv4</t>
  </si>
  <si>
    <t>DOM Desg Cour Eds Niv4</t>
  </si>
  <si>
    <t>Excédent en montant</t>
  </si>
  <si>
    <t>Agence</t>
  </si>
  <si>
    <t>GR</t>
  </si>
  <si>
    <t>a0050456</t>
  </si>
  <si>
    <t>PASCAL TOMTAS</t>
  </si>
  <si>
    <t>CAGP</t>
  </si>
  <si>
    <t>CA UC ASS VIE sur flux et arbitrage sur stock (en €)</t>
  </si>
  <si>
    <t>a0051129</t>
  </si>
  <si>
    <t>BRUNO RAIMOND</t>
  </si>
  <si>
    <t>DIRCO patrimonial</t>
  </si>
  <si>
    <t>a0051331</t>
  </si>
  <si>
    <t>GUILLAUME PAILLEY</t>
  </si>
  <si>
    <t>CAGP-junior</t>
  </si>
  <si>
    <t>a5130470</t>
  </si>
  <si>
    <t>JEAN-PIERRE SCHALLER</t>
  </si>
  <si>
    <t>a5703419</t>
  </si>
  <si>
    <t>EDGAR HAMBARTSOUMIAN</t>
  </si>
  <si>
    <t>a6701002</t>
  </si>
  <si>
    <t>CLAUDE GEORG</t>
  </si>
  <si>
    <t>a6701070</t>
  </si>
  <si>
    <t>REMI PIKARD</t>
  </si>
  <si>
    <t>a6701756</t>
  </si>
  <si>
    <t>PASCAL FERREIRA</t>
  </si>
  <si>
    <t>a6701820</t>
  </si>
  <si>
    <t>CHRISTOPHE ZEHNER</t>
  </si>
  <si>
    <t>a6701883</t>
  </si>
  <si>
    <t>FRANCOIS REDELSPERGER</t>
  </si>
  <si>
    <t>a6701998</t>
  </si>
  <si>
    <t>THIERRY WOELFFEL</t>
  </si>
  <si>
    <t>a6702367</t>
  </si>
  <si>
    <t>CHRISTINE CORNIQUEL</t>
  </si>
  <si>
    <t>a6702397</t>
  </si>
  <si>
    <t>CEDRIC NEIS</t>
  </si>
  <si>
    <t>a6702630</t>
  </si>
  <si>
    <t>CHRISTELLE CHAUDY</t>
  </si>
  <si>
    <t>a6702717</t>
  </si>
  <si>
    <t>ERIC NICOLLE</t>
  </si>
  <si>
    <t>a6702878</t>
  </si>
  <si>
    <t>RACHEL STEYER</t>
  </si>
  <si>
    <t>a6706081</t>
  </si>
  <si>
    <t>FLORIAN DE CARLO</t>
  </si>
  <si>
    <t>a6706117</t>
  </si>
  <si>
    <t>LIONEL STEINHILBER</t>
  </si>
  <si>
    <t>a6701281</t>
  </si>
  <si>
    <t>JOEL HECKE</t>
  </si>
  <si>
    <t>a6702007</t>
  </si>
  <si>
    <t>GUY MUTZIG</t>
  </si>
  <si>
    <t>a6702057</t>
  </si>
  <si>
    <t>ESTELLE SCHWEITZER</t>
  </si>
  <si>
    <t>a6702242</t>
  </si>
  <si>
    <t>GUISLAINE KHALFI</t>
  </si>
  <si>
    <t>a6702256</t>
  </si>
  <si>
    <t>CHRISTINE WASSMER</t>
  </si>
  <si>
    <t>a6702278</t>
  </si>
  <si>
    <t>DEBORAH GARDIN</t>
  </si>
  <si>
    <t>a6703267</t>
  </si>
  <si>
    <t>MIREILLE GREINER</t>
  </si>
  <si>
    <t>a0051017</t>
  </si>
  <si>
    <t>SABRINA DEWAELE</t>
  </si>
  <si>
    <t>a0051038</t>
  </si>
  <si>
    <t>STEPHANE LEBLOND</t>
  </si>
  <si>
    <t>a5130722</t>
  </si>
  <si>
    <t>STEPHANE HERMENT</t>
  </si>
  <si>
    <t>a5701219</t>
  </si>
  <si>
    <t>DIDIER RONDELLI</t>
  </si>
  <si>
    <t>a5702168</t>
  </si>
  <si>
    <t>MARLENE COTE</t>
  </si>
  <si>
    <t>a5702813</t>
  </si>
  <si>
    <t>MATTHIEU BRUNAUX</t>
  </si>
  <si>
    <t>a5703203</t>
  </si>
  <si>
    <t>ANGELIQUE WAVRANT</t>
  </si>
  <si>
    <t>a5704403</t>
  </si>
  <si>
    <t>MELANIE SOURDET</t>
  </si>
  <si>
    <t>a5700034</t>
  </si>
  <si>
    <t>JULIEN ARNOULD</t>
  </si>
  <si>
    <t>a5700414</t>
  </si>
  <si>
    <t>RICHARD DUDZIC</t>
  </si>
  <si>
    <t>a5700688</t>
  </si>
  <si>
    <t>ALAIN HUCK</t>
  </si>
  <si>
    <t>a5700945</t>
  </si>
  <si>
    <t>OLIVIER MATHIEU</t>
  </si>
  <si>
    <t>a5701244</t>
  </si>
  <si>
    <t>DAVID SAHLI</t>
  </si>
  <si>
    <t>a5701253</t>
  </si>
  <si>
    <t>SERGE SARDINHA</t>
  </si>
  <si>
    <t>a5702075</t>
  </si>
  <si>
    <t>TATIANA GUIGARD POIRIER</t>
  </si>
  <si>
    <t>a5703225</t>
  </si>
  <si>
    <t>FLORA SCHAMP</t>
  </si>
  <si>
    <t>a5705131</t>
  </si>
  <si>
    <t>NATHALIE POTHIER</t>
  </si>
  <si>
    <t>a5700155</t>
  </si>
  <si>
    <t>AURELIE BOILLAT</t>
  </si>
  <si>
    <t>a5700398</t>
  </si>
  <si>
    <t>THIERRY DORGET</t>
  </si>
  <si>
    <t>a5700401</t>
  </si>
  <si>
    <t>NELSON DOS SANTOS</t>
  </si>
  <si>
    <t>a5700509</t>
  </si>
  <si>
    <t>MURIEL FURNO</t>
  </si>
  <si>
    <t>a5700705</t>
  </si>
  <si>
    <t>ISABELLE JACQUEMIN</t>
  </si>
  <si>
    <t>a5700855</t>
  </si>
  <si>
    <t>BRUNO LIEBTAG</t>
  </si>
  <si>
    <t>a5700895</t>
  </si>
  <si>
    <t>GILLES MALESKA</t>
  </si>
  <si>
    <t>a5700954</t>
  </si>
  <si>
    <t>THIERRY MAUDRU</t>
  </si>
  <si>
    <t>a5701299</t>
  </si>
  <si>
    <t>PASCAL SEIWERT</t>
  </si>
  <si>
    <t>a5701842</t>
  </si>
  <si>
    <t>ANTHONY GIUNTA</t>
  </si>
  <si>
    <t>a5705466</t>
  </si>
  <si>
    <t>CLEMENCE CLAUDEL</t>
  </si>
  <si>
    <t>a5700754</t>
  </si>
  <si>
    <t>PATRICK KIEFFER</t>
  </si>
  <si>
    <t>a5700980</t>
  </si>
  <si>
    <t>FRANCOISE LUQUAIN</t>
  </si>
  <si>
    <t>a5701362</t>
  </si>
  <si>
    <t>CHRISTOPHE THOMAS</t>
  </si>
  <si>
    <t>a5701365</t>
  </si>
  <si>
    <t>NATHALIE THOMAS</t>
  </si>
  <si>
    <t>a5702124</t>
  </si>
  <si>
    <t>CARINE LAY</t>
  </si>
  <si>
    <t xml:space="preserve"> suippes</t>
  </si>
  <si>
    <t>MOURMELON</t>
  </si>
  <si>
    <t>UC ass vie</t>
  </si>
  <si>
    <t>nps</t>
  </si>
  <si>
    <t>Premium</t>
  </si>
  <si>
    <t>ASVie</t>
  </si>
  <si>
    <t>GPS</t>
  </si>
  <si>
    <t>repartition selon</t>
  </si>
  <si>
    <t>obj AssVie BDD</t>
  </si>
  <si>
    <t>AUBE HAUTE-MARNE</t>
  </si>
  <si>
    <t>MARNE ARDENNES</t>
  </si>
  <si>
    <t>juin</t>
  </si>
  <si>
    <t>obj assvie bdd</t>
  </si>
  <si>
    <t>Ventes brutes Cartes Infinite et Platinum
par ETP</t>
  </si>
  <si>
    <t>Cartes Infinite et Platinum</t>
  </si>
  <si>
    <t>VB cartes inf plat</t>
  </si>
  <si>
    <t xml:space="preserve">Excédents de collecte 
Assurance vie 
par ETP </t>
  </si>
  <si>
    <t>Chiffre d'affaire UC 
par ETP</t>
  </si>
  <si>
    <t>NumeroSemaine</t>
  </si>
  <si>
    <t>Territoire</t>
  </si>
  <si>
    <t>PV</t>
  </si>
  <si>
    <t>CODE_Structure</t>
  </si>
  <si>
    <t>Type_Structure</t>
  </si>
  <si>
    <t>Code_Agent</t>
  </si>
  <si>
    <t>Denomination</t>
  </si>
  <si>
    <t>METIER</t>
  </si>
  <si>
    <t>PRODUIT</t>
  </si>
  <si>
    <t>CUMUL</t>
  </si>
  <si>
    <t>NULL</t>
  </si>
  <si>
    <t>a5700480</t>
  </si>
  <si>
    <t>FRANCE FORIGNON</t>
  </si>
  <si>
    <t>a5703710</t>
  </si>
  <si>
    <t>INGRID RENY</t>
  </si>
  <si>
    <t>TERRITOIRE STRASBOURG</t>
  </si>
  <si>
    <t>AGENCE STRASBOURG HALLES</t>
  </si>
  <si>
    <t>POINT DE VENTE ESPACE MESANGE</t>
  </si>
  <si>
    <t>a6702350</t>
  </si>
  <si>
    <t>FREDERIC KIRMANN</t>
  </si>
  <si>
    <t>a6706032</t>
  </si>
  <si>
    <t>THIERRY KELLER</t>
  </si>
  <si>
    <t>a6706110</t>
  </si>
  <si>
    <t>JEREMY ROTOLO</t>
  </si>
  <si>
    <t>Extraction envoyée par Damien Chenet</t>
  </si>
  <si>
    <t>colonne code structure : indiquer le code structure de la direction régionale pour le type structure=PV</t>
  </si>
  <si>
    <t>Nb de relations au 31/12/2018</t>
  </si>
  <si>
    <t>Variation nette annuelle en %</t>
  </si>
  <si>
    <t>Variation nette annuelle en nb</t>
  </si>
  <si>
    <t>REGION</t>
  </si>
  <si>
    <t>BAS RHIN</t>
  </si>
  <si>
    <t>HAUT RHIN</t>
  </si>
  <si>
    <t>MULTIMEDIA</t>
  </si>
  <si>
    <t>Hors région</t>
  </si>
  <si>
    <t>Total CEGEE</t>
  </si>
  <si>
    <t>Copier le tableau en C5</t>
  </si>
  <si>
    <t>directions régionales</t>
  </si>
  <si>
    <t>Métier :  CAGP    CAGP junior    DIRCO Patrimonial</t>
  </si>
  <si>
    <t>Produit : CA UC ASS VIE sur flux et arbitrage sur stock (en €)</t>
  </si>
  <si>
    <t>TERRITOIRE SAINT DIE</t>
  </si>
  <si>
    <t xml:space="preserve">AGENCE VAGNEY </t>
  </si>
  <si>
    <t>AG</t>
  </si>
  <si>
    <t>a5700024</t>
  </si>
  <si>
    <t>OLIVIER ANTOINE</t>
  </si>
  <si>
    <t>TERRITOIRE EPINAL</t>
  </si>
  <si>
    <t>AGENCE MIRECOURT</t>
  </si>
  <si>
    <t>a5704035</t>
  </si>
  <si>
    <t>ADRIEN ANY</t>
  </si>
  <si>
    <t>PREMIUM</t>
  </si>
  <si>
    <t>PREM_HDG</t>
  </si>
  <si>
    <t>PREM_GP</t>
  </si>
  <si>
    <t>PREM_BQP</t>
  </si>
  <si>
    <t>Arrêté</t>
  </si>
  <si>
    <t>Saisonnalité</t>
  </si>
  <si>
    <t>Direction régionale</t>
  </si>
  <si>
    <t>DE</t>
  </si>
  <si>
    <t>Numero D'Entite Titulaire</t>
  </si>
  <si>
    <t>Reference Du Produit</t>
  </si>
  <si>
    <t>Code Comm Niv1</t>
  </si>
  <si>
    <t>Libl Comm Niv1</t>
  </si>
  <si>
    <t>PREMI204163</t>
  </si>
  <si>
    <t xml:space="preserve">NATV_PREMI          </t>
  </si>
  <si>
    <t>MILLEVIE Premium</t>
  </si>
  <si>
    <t xml:space="preserve">R119286502 </t>
  </si>
  <si>
    <t xml:space="preserve">C852                </t>
  </si>
  <si>
    <t>NUANCES</t>
  </si>
  <si>
    <t xml:space="preserve">C985651180 </t>
  </si>
  <si>
    <t xml:space="preserve">E118631199 </t>
  </si>
  <si>
    <t xml:space="preserve">N985872427 </t>
  </si>
  <si>
    <t xml:space="preserve">M950166812 </t>
  </si>
  <si>
    <t xml:space="preserve">C949                </t>
  </si>
  <si>
    <t>PRE (POINT RETRAITE ECUREUIL)</t>
  </si>
  <si>
    <t xml:space="preserve">R418153010 </t>
  </si>
  <si>
    <t xml:space="preserve">C418                </t>
  </si>
  <si>
    <t>AIKIDO</t>
  </si>
  <si>
    <t xml:space="preserve">B119010926 </t>
  </si>
  <si>
    <t>INFIN040717</t>
  </si>
  <si>
    <t xml:space="preserve">NATV_INFIN          </t>
  </si>
  <si>
    <t>MILLEVIE Infinie</t>
  </si>
  <si>
    <t>AV000036715</t>
  </si>
  <si>
    <t xml:space="preserve">XXXXXX17            </t>
  </si>
  <si>
    <t>GP- GESTION LIBRE ASSURANCES</t>
  </si>
  <si>
    <t>INFIN036781</t>
  </si>
  <si>
    <t xml:space="preserve">P119273805 </t>
  </si>
  <si>
    <t xml:space="preserve">E643094196 </t>
  </si>
  <si>
    <t xml:space="preserve">D985211329 </t>
  </si>
  <si>
    <t xml:space="preserve">A116339314 </t>
  </si>
  <si>
    <t xml:space="preserve">C408                </t>
  </si>
  <si>
    <t>INITIATIVES</t>
  </si>
  <si>
    <t xml:space="preserve">G119275270 </t>
  </si>
  <si>
    <t xml:space="preserve">R119223482 </t>
  </si>
  <si>
    <t xml:space="preserve">V643076454 </t>
  </si>
  <si>
    <t>ESSEN344181</t>
  </si>
  <si>
    <t xml:space="preserve">NATV_ESSEN          </t>
  </si>
  <si>
    <t>MILLEVIE Essentielle</t>
  </si>
  <si>
    <t xml:space="preserve">W950156838 </t>
  </si>
  <si>
    <t xml:space="preserve">R642912782 </t>
  </si>
  <si>
    <t xml:space="preserve">M118294440 </t>
  </si>
  <si>
    <t xml:space="preserve">Z119275263 </t>
  </si>
  <si>
    <t xml:space="preserve">V119347962 </t>
  </si>
  <si>
    <t xml:space="preserve">B641187769 </t>
  </si>
  <si>
    <t xml:space="preserve">C320                </t>
  </si>
  <si>
    <t>PERP</t>
  </si>
  <si>
    <t xml:space="preserve">K119298664 </t>
  </si>
  <si>
    <t>INFIN003988</t>
  </si>
  <si>
    <t>INFIN002227</t>
  </si>
  <si>
    <t xml:space="preserve">A643091179 </t>
  </si>
  <si>
    <t xml:space="preserve">S119288320 </t>
  </si>
  <si>
    <t xml:space="preserve">P643093262 </t>
  </si>
  <si>
    <t xml:space="preserve">C119273794 </t>
  </si>
  <si>
    <t>AV000036513</t>
  </si>
  <si>
    <t xml:space="preserve">L641187088 </t>
  </si>
  <si>
    <t>INFIN031737</t>
  </si>
  <si>
    <t xml:space="preserve">R119177528 </t>
  </si>
  <si>
    <t xml:space="preserve">H642146254 </t>
  </si>
  <si>
    <t xml:space="preserve">M642915033 </t>
  </si>
  <si>
    <t xml:space="preserve">Y985426351 </t>
  </si>
  <si>
    <t xml:space="preserve">B985582064 </t>
  </si>
  <si>
    <t xml:space="preserve">C119428676 </t>
  </si>
  <si>
    <t>INFIN036880</t>
  </si>
  <si>
    <t>PREMI193783</t>
  </si>
  <si>
    <t>INFIN001539</t>
  </si>
  <si>
    <t xml:space="preserve">X643076295 </t>
  </si>
  <si>
    <t xml:space="preserve">P718377667 </t>
  </si>
  <si>
    <t xml:space="preserve">K119218095 </t>
  </si>
  <si>
    <t xml:space="preserve">N643091927 </t>
  </si>
  <si>
    <t xml:space="preserve">U118510761 </t>
  </si>
  <si>
    <t xml:space="preserve">W643062563 </t>
  </si>
  <si>
    <t xml:space="preserve">X119461308 </t>
  </si>
  <si>
    <t>PREMI188161</t>
  </si>
  <si>
    <t xml:space="preserve">N109130666 </t>
  </si>
  <si>
    <t xml:space="preserve">M656368331 </t>
  </si>
  <si>
    <t xml:space="preserve">X419225989 </t>
  </si>
  <si>
    <t xml:space="preserve">C419                </t>
  </si>
  <si>
    <t>LIVRET ASSURANCE VIE</t>
  </si>
  <si>
    <t xml:space="preserve">T950166150 </t>
  </si>
  <si>
    <t xml:space="preserve">Z643081288 </t>
  </si>
  <si>
    <t>ESSEN363092</t>
  </si>
  <si>
    <t>ESSEN363098</t>
  </si>
  <si>
    <t>ESSEN363105</t>
  </si>
  <si>
    <t xml:space="preserve">A118259860 </t>
  </si>
  <si>
    <t xml:space="preserve">S760385858 </t>
  </si>
  <si>
    <t xml:space="preserve">C760                </t>
  </si>
  <si>
    <t>ECUREUIL SOLUTIONS OBSEQUES</t>
  </si>
  <si>
    <t xml:space="preserve">T642638049 </t>
  </si>
  <si>
    <t>ESSEN378360</t>
  </si>
  <si>
    <t xml:space="preserve">G985447910 </t>
  </si>
  <si>
    <t xml:space="preserve">K643053422 </t>
  </si>
  <si>
    <t xml:space="preserve">N642612952 </t>
  </si>
  <si>
    <t xml:space="preserve">N643048135 </t>
  </si>
  <si>
    <t xml:space="preserve">B644226897 </t>
  </si>
  <si>
    <t xml:space="preserve">C135                </t>
  </si>
  <si>
    <t>RICOCHET</t>
  </si>
  <si>
    <t xml:space="preserve">H656484477 </t>
  </si>
  <si>
    <t>PREMI188553</t>
  </si>
  <si>
    <t>124OB084597</t>
  </si>
  <si>
    <t xml:space="preserve">NATP_124OB          </t>
  </si>
  <si>
    <t>SECUR' Obsèques</t>
  </si>
  <si>
    <t xml:space="preserve">R642439649 </t>
  </si>
  <si>
    <t xml:space="preserve">D985406300 </t>
  </si>
  <si>
    <t xml:space="preserve">E119016932 </t>
  </si>
  <si>
    <t xml:space="preserve">M320047864 </t>
  </si>
  <si>
    <t xml:space="preserve">V118276737 </t>
  </si>
  <si>
    <t xml:space="preserve">S985455371 </t>
  </si>
  <si>
    <t>AV000035359</t>
  </si>
  <si>
    <t xml:space="preserve">V119139743 </t>
  </si>
  <si>
    <t xml:space="preserve">H119274374 </t>
  </si>
  <si>
    <t xml:space="preserve">S985362175 </t>
  </si>
  <si>
    <t xml:space="preserve">V643092876 </t>
  </si>
  <si>
    <t>PREMI168827</t>
  </si>
  <si>
    <t xml:space="preserve">J760353559 </t>
  </si>
  <si>
    <t xml:space="preserve">M119146889 </t>
  </si>
  <si>
    <t xml:space="preserve">D642937335 </t>
  </si>
  <si>
    <t>ESSEN378375</t>
  </si>
  <si>
    <t>AV000035239</t>
  </si>
  <si>
    <t>AV000035241</t>
  </si>
  <si>
    <t xml:space="preserve">R643084960 </t>
  </si>
  <si>
    <t xml:space="preserve">M859087180 </t>
  </si>
  <si>
    <t xml:space="preserve">E119015874 </t>
  </si>
  <si>
    <t xml:space="preserve">M119083570 </t>
  </si>
  <si>
    <t>PREMI034095</t>
  </si>
  <si>
    <t xml:space="preserve">A643084808 </t>
  </si>
  <si>
    <t xml:space="preserve">Z760332505 </t>
  </si>
  <si>
    <t xml:space="preserve">F109153889 </t>
  </si>
  <si>
    <t xml:space="preserve">P859181781 </t>
  </si>
  <si>
    <t xml:space="preserve">D641059431 </t>
  </si>
  <si>
    <t xml:space="preserve">B985367152 </t>
  </si>
  <si>
    <t xml:space="preserve">T119138913 </t>
  </si>
  <si>
    <t xml:space="preserve">J119030552 </t>
  </si>
  <si>
    <t xml:space="preserve">F642459581 </t>
  </si>
  <si>
    <t>PREMI043352</t>
  </si>
  <si>
    <t xml:space="preserve">H119104105 </t>
  </si>
  <si>
    <t xml:space="preserve">T109136121 </t>
  </si>
  <si>
    <t xml:space="preserve">A119357052 </t>
  </si>
  <si>
    <t xml:space="preserve">T641270170 </t>
  </si>
  <si>
    <t>ESSEN010300</t>
  </si>
  <si>
    <t xml:space="preserve">P119083710 </t>
  </si>
  <si>
    <t xml:space="preserve">B118375482 </t>
  </si>
  <si>
    <t xml:space="preserve">H641212293 </t>
  </si>
  <si>
    <t xml:space="preserve">C119039815 </t>
  </si>
  <si>
    <t xml:space="preserve">U119162374 </t>
  </si>
  <si>
    <t xml:space="preserve">D118270949 </t>
  </si>
  <si>
    <t xml:space="preserve">P419225775 </t>
  </si>
  <si>
    <t xml:space="preserve">N644014503 </t>
  </si>
  <si>
    <t xml:space="preserve">F119290725 </t>
  </si>
  <si>
    <t>AV000025130</t>
  </si>
  <si>
    <t xml:space="preserve">U118415817 </t>
  </si>
  <si>
    <t xml:space="preserve">B119014215 </t>
  </si>
  <si>
    <t xml:space="preserve">H643085896 </t>
  </si>
  <si>
    <t xml:space="preserve">H119496416 </t>
  </si>
  <si>
    <t xml:space="preserve">S104027544 </t>
  </si>
  <si>
    <t xml:space="preserve">J119274375 </t>
  </si>
  <si>
    <t xml:space="preserve">C641267672 </t>
  </si>
  <si>
    <t xml:space="preserve">K118853131 </t>
  </si>
  <si>
    <t xml:space="preserve">N859252459 </t>
  </si>
  <si>
    <t>PREMI213817</t>
  </si>
  <si>
    <t xml:space="preserve">A119217166 </t>
  </si>
  <si>
    <t xml:space="preserve">W643095545 </t>
  </si>
  <si>
    <t xml:space="preserve">H104027536 </t>
  </si>
  <si>
    <t xml:space="preserve">N119496421 </t>
  </si>
  <si>
    <t>INFIN021368</t>
  </si>
  <si>
    <t xml:space="preserve">W642708708 </t>
  </si>
  <si>
    <t xml:space="preserve">T643076728 </t>
  </si>
  <si>
    <t xml:space="preserve">M656559484 </t>
  </si>
  <si>
    <t>PREMI215545</t>
  </si>
  <si>
    <t>PREMI215558</t>
  </si>
  <si>
    <t>PREMI034131</t>
  </si>
  <si>
    <t xml:space="preserve">Z119036109 </t>
  </si>
  <si>
    <t xml:space="preserve">C642638058 </t>
  </si>
  <si>
    <t xml:space="preserve">M119134285 </t>
  </si>
  <si>
    <t xml:space="preserve">W119157523 </t>
  </si>
  <si>
    <t xml:space="preserve">W119029919 </t>
  </si>
  <si>
    <t xml:space="preserve">V125120364 </t>
  </si>
  <si>
    <t xml:space="preserve">P125169993 </t>
  </si>
  <si>
    <t xml:space="preserve">V119376505 </t>
  </si>
  <si>
    <t>PREMI030261</t>
  </si>
  <si>
    <t xml:space="preserve">Z118731405 </t>
  </si>
  <si>
    <t xml:space="preserve">X125200728 </t>
  </si>
  <si>
    <t xml:space="preserve">D119257212 </t>
  </si>
  <si>
    <t xml:space="preserve">K760317749 </t>
  </si>
  <si>
    <t xml:space="preserve">P656786013 </t>
  </si>
  <si>
    <t xml:space="preserve">V760333260 </t>
  </si>
  <si>
    <t xml:space="preserve">G718055936 </t>
  </si>
  <si>
    <t xml:space="preserve">B109164189 </t>
  </si>
  <si>
    <t xml:space="preserve">B119499193 </t>
  </si>
  <si>
    <t xml:space="preserve">K419193364 </t>
  </si>
  <si>
    <t xml:space="preserve">M118566668 </t>
  </si>
  <si>
    <t xml:space="preserve">D119267976 </t>
  </si>
  <si>
    <t xml:space="preserve">X119203800 </t>
  </si>
  <si>
    <t xml:space="preserve">V119203798 </t>
  </si>
  <si>
    <t>PREMI135387</t>
  </si>
  <si>
    <t>AV000027299</t>
  </si>
  <si>
    <t xml:space="preserve">Y118734256 </t>
  </si>
  <si>
    <t xml:space="preserve">Y641081184 </t>
  </si>
  <si>
    <t xml:space="preserve">P110001654 </t>
  </si>
  <si>
    <t xml:space="preserve">C883                </t>
  </si>
  <si>
    <t>GRE V2 ( GARANTIE RETRAITE EURO)</t>
  </si>
  <si>
    <t xml:space="preserve">A642521124 </t>
  </si>
  <si>
    <t xml:space="preserve">B407285566 </t>
  </si>
  <si>
    <t xml:space="preserve">A110000698 </t>
  </si>
  <si>
    <t xml:space="preserve">F642401805 </t>
  </si>
  <si>
    <t xml:space="preserve">D119444248 </t>
  </si>
  <si>
    <t xml:space="preserve">J939227411 </t>
  </si>
  <si>
    <t xml:space="preserve">C940                </t>
  </si>
  <si>
    <t>ECUREUIL PROJET</t>
  </si>
  <si>
    <t xml:space="preserve">P119233762 </t>
  </si>
  <si>
    <t xml:space="preserve">G118081363 </t>
  </si>
  <si>
    <t xml:space="preserve">K119207676 </t>
  </si>
  <si>
    <t xml:space="preserve">V119207662 </t>
  </si>
  <si>
    <t xml:space="preserve">M109138715 </t>
  </si>
  <si>
    <t xml:space="preserve">M166217079 </t>
  </si>
  <si>
    <t xml:space="preserve">N119028808 </t>
  </si>
  <si>
    <t>PREMI197350</t>
  </si>
  <si>
    <t>ESSEN383866</t>
  </si>
  <si>
    <t>ESSEN395253</t>
  </si>
  <si>
    <t>PREMI200317</t>
  </si>
  <si>
    <t>AV000035050</t>
  </si>
  <si>
    <t xml:space="preserve">E119163465 </t>
  </si>
  <si>
    <t>INFIN014646</t>
  </si>
  <si>
    <t xml:space="preserve">N641009530 </t>
  </si>
  <si>
    <t xml:space="preserve">X642471970 </t>
  </si>
  <si>
    <t xml:space="preserve">E642763617 </t>
  </si>
  <si>
    <t xml:space="preserve">N119476526 </t>
  </si>
  <si>
    <t xml:space="preserve">H859024156 </t>
  </si>
  <si>
    <t xml:space="preserve">G119141479 </t>
  </si>
  <si>
    <t xml:space="preserve">U119335541 </t>
  </si>
  <si>
    <t>PREMI086062</t>
  </si>
  <si>
    <t xml:space="preserve">R119002153 </t>
  </si>
  <si>
    <t>PREMI158392</t>
  </si>
  <si>
    <t>AV000036752</t>
  </si>
  <si>
    <t xml:space="preserve">U419151581 </t>
  </si>
  <si>
    <t xml:space="preserve">D643047367 </t>
  </si>
  <si>
    <t xml:space="preserve">C125162024 </t>
  </si>
  <si>
    <t xml:space="preserve">Y118556811 </t>
  </si>
  <si>
    <t>ESSEN383070</t>
  </si>
  <si>
    <t>PREMI128015</t>
  </si>
  <si>
    <t xml:space="preserve">X119333175 </t>
  </si>
  <si>
    <t>PREMI078401</t>
  </si>
  <si>
    <t>INFIN041433</t>
  </si>
  <si>
    <t xml:space="preserve">Y642731756 </t>
  </si>
  <si>
    <t>PREMI148165</t>
  </si>
  <si>
    <t xml:space="preserve">H109152051 </t>
  </si>
  <si>
    <t>PREMI197039</t>
  </si>
  <si>
    <t xml:space="preserve">L940371226 </t>
  </si>
  <si>
    <t xml:space="preserve">D656863329 </t>
  </si>
  <si>
    <t xml:space="preserve">N110001768 </t>
  </si>
  <si>
    <t>PREMI225144</t>
  </si>
  <si>
    <t xml:space="preserve">P119333168 </t>
  </si>
  <si>
    <t xml:space="preserve">C118848777 </t>
  </si>
  <si>
    <t xml:space="preserve">J642872963 </t>
  </si>
  <si>
    <t xml:space="preserve">X940063680 </t>
  </si>
  <si>
    <t xml:space="preserve">B985365082 </t>
  </si>
  <si>
    <t xml:space="preserve">L985365068 </t>
  </si>
  <si>
    <t>PREMI198543</t>
  </si>
  <si>
    <t xml:space="preserve">P118416066 </t>
  </si>
  <si>
    <t>PREMI040791</t>
  </si>
  <si>
    <t xml:space="preserve">E407582614 </t>
  </si>
  <si>
    <t xml:space="preserve">R105006262 </t>
  </si>
  <si>
    <t xml:space="preserve">J118710185 </t>
  </si>
  <si>
    <t>INFIN041469</t>
  </si>
  <si>
    <t xml:space="preserve">P118084038 </t>
  </si>
  <si>
    <t xml:space="preserve">C985191249 </t>
  </si>
  <si>
    <t xml:space="preserve">S985191262 </t>
  </si>
  <si>
    <t xml:space="preserve">Z985211555 </t>
  </si>
  <si>
    <t xml:space="preserve">V118461335 </t>
  </si>
  <si>
    <t xml:space="preserve">P643047607 </t>
  </si>
  <si>
    <t>PREMI155178</t>
  </si>
  <si>
    <t>AV000026170</t>
  </si>
  <si>
    <t xml:space="preserve">B119069185 </t>
  </si>
  <si>
    <t xml:space="preserve">K119261588 </t>
  </si>
  <si>
    <t xml:space="preserve">Z119273998 </t>
  </si>
  <si>
    <t xml:space="preserve">S642642763 </t>
  </si>
  <si>
    <t>PREMI069145</t>
  </si>
  <si>
    <t>PREMI229373</t>
  </si>
  <si>
    <t xml:space="preserve">S119166719 </t>
  </si>
  <si>
    <t>AV000035045</t>
  </si>
  <si>
    <t xml:space="preserve">B642323555 </t>
  </si>
  <si>
    <t xml:space="preserve">L858615334 </t>
  </si>
  <si>
    <t xml:space="preserve">N119166394 </t>
  </si>
  <si>
    <t xml:space="preserve">X119185607 </t>
  </si>
  <si>
    <t xml:space="preserve">Z642941632 </t>
  </si>
  <si>
    <t xml:space="preserve">H985829228 </t>
  </si>
  <si>
    <t>PREMI028718</t>
  </si>
  <si>
    <t xml:space="preserve">M119331947 </t>
  </si>
  <si>
    <t xml:space="preserve">L119331923 </t>
  </si>
  <si>
    <t>PREMI062354</t>
  </si>
  <si>
    <t xml:space="preserve">M641309334 </t>
  </si>
  <si>
    <t xml:space="preserve">S119155196 </t>
  </si>
  <si>
    <t xml:space="preserve">R985372041 </t>
  </si>
  <si>
    <t xml:space="preserve">M950157290 </t>
  </si>
  <si>
    <t xml:space="preserve">E985539793 </t>
  </si>
  <si>
    <t xml:space="preserve">M940063602 </t>
  </si>
  <si>
    <t>PREMI106008</t>
  </si>
  <si>
    <t xml:space="preserve">J656137776 </t>
  </si>
  <si>
    <t xml:space="preserve">T642209789 </t>
  </si>
  <si>
    <t xml:space="preserve">D656617160 </t>
  </si>
  <si>
    <t xml:space="preserve">V940392739 </t>
  </si>
  <si>
    <t xml:space="preserve">K859024158 </t>
  </si>
  <si>
    <t xml:space="preserve">D985555225 </t>
  </si>
  <si>
    <t xml:space="preserve">R656835671 </t>
  </si>
  <si>
    <t xml:space="preserve">Z760370754 </t>
  </si>
  <si>
    <t>PERCE008490</t>
  </si>
  <si>
    <t xml:space="preserve">NATV_PERCE          </t>
  </si>
  <si>
    <t>CE PERP</t>
  </si>
  <si>
    <t xml:space="preserve">B642203127 </t>
  </si>
  <si>
    <t xml:space="preserve">D641239912 </t>
  </si>
  <si>
    <t>PREMI118987</t>
  </si>
  <si>
    <t xml:space="preserve">C419179557 </t>
  </si>
  <si>
    <t xml:space="preserve">G985488781 </t>
  </si>
  <si>
    <t xml:space="preserve">N119500630 </t>
  </si>
  <si>
    <t xml:space="preserve">U642283597 </t>
  </si>
  <si>
    <t xml:space="preserve">D119165534 </t>
  </si>
  <si>
    <t xml:space="preserve">R119498838 </t>
  </si>
  <si>
    <t xml:space="preserve">R407092494 </t>
  </si>
  <si>
    <t xml:space="preserve">T985618879 </t>
  </si>
  <si>
    <t xml:space="preserve">A643047341 </t>
  </si>
  <si>
    <t xml:space="preserve">R119405964 </t>
  </si>
  <si>
    <t>PREMI062250</t>
  </si>
  <si>
    <t>ESSEN427382</t>
  </si>
  <si>
    <t>ESSEN234307</t>
  </si>
  <si>
    <t>INFIN026868</t>
  </si>
  <si>
    <t xml:space="preserve">S985439317 </t>
  </si>
  <si>
    <t xml:space="preserve">H119398735 </t>
  </si>
  <si>
    <t xml:space="preserve">H419199342 </t>
  </si>
  <si>
    <t xml:space="preserve">V119497209 </t>
  </si>
  <si>
    <t>AV000036610</t>
  </si>
  <si>
    <t>PREMI019389</t>
  </si>
  <si>
    <t xml:space="preserve">B119494685 </t>
  </si>
  <si>
    <t xml:space="preserve">J118711128 </t>
  </si>
  <si>
    <t xml:space="preserve">X110001477 </t>
  </si>
  <si>
    <t xml:space="preserve">A641362154 </t>
  </si>
  <si>
    <t>AV000037508</t>
  </si>
  <si>
    <t xml:space="preserve">W110001476 </t>
  </si>
  <si>
    <t xml:space="preserve">X118711140 </t>
  </si>
  <si>
    <t xml:space="preserve">P656620804 </t>
  </si>
  <si>
    <t xml:space="preserve">V119033713 </t>
  </si>
  <si>
    <t xml:space="preserve">B985258845 </t>
  </si>
  <si>
    <t xml:space="preserve">J642522834 </t>
  </si>
  <si>
    <t xml:space="preserve">D119199252 </t>
  </si>
  <si>
    <t xml:space="preserve">Y419053145 </t>
  </si>
  <si>
    <t>AV000037275</t>
  </si>
  <si>
    <t xml:space="preserve">E119367567 </t>
  </si>
  <si>
    <t>PREMI213933</t>
  </si>
  <si>
    <t xml:space="preserve">B118775705 </t>
  </si>
  <si>
    <t xml:space="preserve">T641171408 </t>
  </si>
  <si>
    <t xml:space="preserve">T656708828 </t>
  </si>
  <si>
    <t xml:space="preserve">X119033715 </t>
  </si>
  <si>
    <t>PREMI209042</t>
  </si>
  <si>
    <t xml:space="preserve">F119350318 </t>
  </si>
  <si>
    <t>124OB092554</t>
  </si>
  <si>
    <t xml:space="preserve">J718026130 </t>
  </si>
  <si>
    <t>PREMI222800</t>
  </si>
  <si>
    <t xml:space="preserve">P118376115 </t>
  </si>
  <si>
    <t xml:space="preserve">H119057576 </t>
  </si>
  <si>
    <t xml:space="preserve">X119415331 </t>
  </si>
  <si>
    <t>PREMI022410</t>
  </si>
  <si>
    <t xml:space="preserve">L118334896 </t>
  </si>
  <si>
    <t xml:space="preserve">V642922032 </t>
  </si>
  <si>
    <t xml:space="preserve">C656078982 </t>
  </si>
  <si>
    <t xml:space="preserve">H642688019 </t>
  </si>
  <si>
    <t>PREMI052911</t>
  </si>
  <si>
    <t xml:space="preserve">X985083443 </t>
  </si>
  <si>
    <t xml:space="preserve">Z110000030 </t>
  </si>
  <si>
    <t>INFIN040409</t>
  </si>
  <si>
    <t xml:space="preserve">J119198544 </t>
  </si>
  <si>
    <t xml:space="preserve">C119371981 </t>
  </si>
  <si>
    <t>PREMI204524</t>
  </si>
  <si>
    <t xml:space="preserve">N419249418 </t>
  </si>
  <si>
    <t>PREMI083537</t>
  </si>
  <si>
    <t xml:space="preserve">G119470218 </t>
  </si>
  <si>
    <t xml:space="preserve">L939226355 </t>
  </si>
  <si>
    <t>PREMI204508</t>
  </si>
  <si>
    <t xml:space="preserve">Y119397967 </t>
  </si>
  <si>
    <t xml:space="preserve">N118370111 </t>
  </si>
  <si>
    <t>PREMI213623</t>
  </si>
  <si>
    <t xml:space="preserve">Z643079701 </t>
  </si>
  <si>
    <t>INFIN036834</t>
  </si>
  <si>
    <t>ESSEN271936</t>
  </si>
  <si>
    <t>PREMI116147</t>
  </si>
  <si>
    <t>PREMI193714</t>
  </si>
  <si>
    <t xml:space="preserve">E119376077 </t>
  </si>
  <si>
    <t xml:space="preserve">D118248616 </t>
  </si>
  <si>
    <t xml:space="preserve">T858090089 </t>
  </si>
  <si>
    <t>PREMI128558</t>
  </si>
  <si>
    <t xml:space="preserve">P119231117 </t>
  </si>
  <si>
    <t xml:space="preserve">R119371648 </t>
  </si>
  <si>
    <t>PREMI100936</t>
  </si>
  <si>
    <t xml:space="preserve">G642887129 </t>
  </si>
  <si>
    <t xml:space="preserve">U119488491 </t>
  </si>
  <si>
    <t>PREMI204931</t>
  </si>
  <si>
    <t>PREMI193751</t>
  </si>
  <si>
    <t>PREMI126373</t>
  </si>
  <si>
    <t>PREMI031509</t>
  </si>
  <si>
    <t xml:space="preserve">P718038302 </t>
  </si>
  <si>
    <t xml:space="preserve">E118651554 </t>
  </si>
  <si>
    <t>PREMI185120</t>
  </si>
  <si>
    <t>PREMI185115</t>
  </si>
  <si>
    <t>ESSEN285381</t>
  </si>
  <si>
    <t>PREMI056080</t>
  </si>
  <si>
    <t xml:space="preserve">U642925964 </t>
  </si>
  <si>
    <t xml:space="preserve">N641004769 </t>
  </si>
  <si>
    <t xml:space="preserve">B858090074 </t>
  </si>
  <si>
    <t xml:space="preserve">M109209348 </t>
  </si>
  <si>
    <t xml:space="preserve">R119130953 </t>
  </si>
  <si>
    <t xml:space="preserve">V118894011 </t>
  </si>
  <si>
    <t xml:space="preserve">C859381272 </t>
  </si>
  <si>
    <t>PREMI038102</t>
  </si>
  <si>
    <t xml:space="preserve">F642102069 </t>
  </si>
  <si>
    <t xml:space="preserve">M939233118 </t>
  </si>
  <si>
    <t>PREMI053623</t>
  </si>
  <si>
    <t xml:space="preserve">X985407398 </t>
  </si>
  <si>
    <t xml:space="preserve">H859052239 </t>
  </si>
  <si>
    <t xml:space="preserve">C858091639 </t>
  </si>
  <si>
    <t xml:space="preserve">W636751869 </t>
  </si>
  <si>
    <t>PREMI042479</t>
  </si>
  <si>
    <t xml:space="preserve">T985090937 </t>
  </si>
  <si>
    <t>AV000035425</t>
  </si>
  <si>
    <t>AV000035774</t>
  </si>
  <si>
    <t>AV000027875</t>
  </si>
  <si>
    <t xml:space="preserve">N643007034 </t>
  </si>
  <si>
    <t xml:space="preserve">B985842976 </t>
  </si>
  <si>
    <t xml:space="preserve">K643001212 </t>
  </si>
  <si>
    <t>AV000037603</t>
  </si>
  <si>
    <t xml:space="preserve">J643076605 </t>
  </si>
  <si>
    <t xml:space="preserve">F111065488 </t>
  </si>
  <si>
    <t xml:space="preserve">C916                </t>
  </si>
  <si>
    <t>PEP TRANSMISSION</t>
  </si>
  <si>
    <t xml:space="preserve">Y642476916 </t>
  </si>
  <si>
    <t xml:space="preserve">H760374189 </t>
  </si>
  <si>
    <t xml:space="preserve">S119439131 </t>
  </si>
  <si>
    <t xml:space="preserve">U119402402 </t>
  </si>
  <si>
    <t>AV000037602</t>
  </si>
  <si>
    <t>ESSEN049554</t>
  </si>
  <si>
    <t xml:space="preserve">H119151232 </t>
  </si>
  <si>
    <t xml:space="preserve">J643006202 </t>
  </si>
  <si>
    <t xml:space="preserve">U642641477 </t>
  </si>
  <si>
    <t xml:space="preserve">P119327211 </t>
  </si>
  <si>
    <t>PREMI048601</t>
  </si>
  <si>
    <t xml:space="preserve">G643076603 </t>
  </si>
  <si>
    <t xml:space="preserve">T125173354 </t>
  </si>
  <si>
    <t xml:space="preserve">D125173364 </t>
  </si>
  <si>
    <t xml:space="preserve">K125155637 </t>
  </si>
  <si>
    <t>PREMI213984</t>
  </si>
  <si>
    <t xml:space="preserve">C119035077 </t>
  </si>
  <si>
    <t xml:space="preserve">P125118680 </t>
  </si>
  <si>
    <t>INFIN007545</t>
  </si>
  <si>
    <t>PREMI178304</t>
  </si>
  <si>
    <t>AV000022451</t>
  </si>
  <si>
    <t>AV000035854</t>
  </si>
  <si>
    <t xml:space="preserve">L119192704 </t>
  </si>
  <si>
    <t>INFIN041150</t>
  </si>
  <si>
    <t>PREMI102209</t>
  </si>
  <si>
    <t>INFIN018425</t>
  </si>
  <si>
    <t>INFIN029349</t>
  </si>
  <si>
    <t>PREMI014195</t>
  </si>
  <si>
    <t>ESSEN147996</t>
  </si>
  <si>
    <t>ESSEN148050</t>
  </si>
  <si>
    <t>PREMI119267</t>
  </si>
  <si>
    <t>ESSEN148071</t>
  </si>
  <si>
    <t>ESSEN148081</t>
  </si>
  <si>
    <t>PREMI120820</t>
  </si>
  <si>
    <t>INFIN024939</t>
  </si>
  <si>
    <t>INFIN040769</t>
  </si>
  <si>
    <t>INFIN046361</t>
  </si>
  <si>
    <t xml:space="preserve">B643006517 </t>
  </si>
  <si>
    <t>ESSEN423715</t>
  </si>
  <si>
    <t xml:space="preserve">M642222871 </t>
  </si>
  <si>
    <t>INFIN043609</t>
  </si>
  <si>
    <t>PREMI188838</t>
  </si>
  <si>
    <t xml:space="preserve">A119086848 </t>
  </si>
  <si>
    <t>INFIN025488</t>
  </si>
  <si>
    <t>PREMI093247</t>
  </si>
  <si>
    <t xml:space="preserve">W985657016 </t>
  </si>
  <si>
    <t>PREMI063473</t>
  </si>
  <si>
    <t xml:space="preserve">U644050181 </t>
  </si>
  <si>
    <t xml:space="preserve">M643076286 </t>
  </si>
  <si>
    <t>ESSEN199292</t>
  </si>
  <si>
    <t xml:space="preserve">N985622739 </t>
  </si>
  <si>
    <t xml:space="preserve">J642025459 </t>
  </si>
  <si>
    <t>PREMI190574</t>
  </si>
  <si>
    <t xml:space="preserve">V119083945 </t>
  </si>
  <si>
    <t>124OB089315</t>
  </si>
  <si>
    <t xml:space="preserve">D118291189 </t>
  </si>
  <si>
    <t xml:space="preserve">S109002375 </t>
  </si>
  <si>
    <t xml:space="preserve">F118892894 </t>
  </si>
  <si>
    <t xml:space="preserve">H118025704 </t>
  </si>
  <si>
    <t xml:space="preserve">F633754380 </t>
  </si>
  <si>
    <t>PREMI203137</t>
  </si>
  <si>
    <t xml:space="preserve">E118565097 </t>
  </si>
  <si>
    <t>INFIN040149</t>
  </si>
  <si>
    <t>PREMI033793</t>
  </si>
  <si>
    <t xml:space="preserve">A641103496 </t>
  </si>
  <si>
    <t xml:space="preserve">Z118509662 </t>
  </si>
  <si>
    <t>PREMI139681</t>
  </si>
  <si>
    <t xml:space="preserve">W985024263 </t>
  </si>
  <si>
    <t xml:space="preserve">G940393417 </t>
  </si>
  <si>
    <t>PREMI071533</t>
  </si>
  <si>
    <t xml:space="preserve">N642922739 </t>
  </si>
  <si>
    <t xml:space="preserve">F985145091 </t>
  </si>
  <si>
    <t xml:space="preserve">U119371858 </t>
  </si>
  <si>
    <t>ESSEN192201</t>
  </si>
  <si>
    <t xml:space="preserve">M119316146 </t>
  </si>
  <si>
    <t>PREMI071973</t>
  </si>
  <si>
    <t xml:space="preserve">E642832548 </t>
  </si>
  <si>
    <t xml:space="preserve">S118266982 </t>
  </si>
  <si>
    <t>AV000002791</t>
  </si>
  <si>
    <t>ESSEN414221</t>
  </si>
  <si>
    <t xml:space="preserve">L119025034 </t>
  </si>
  <si>
    <t xml:space="preserve">U119063681 </t>
  </si>
  <si>
    <t xml:space="preserve">S950444955 </t>
  </si>
  <si>
    <t xml:space="preserve">U656501576 </t>
  </si>
  <si>
    <t>ESSEN140310</t>
  </si>
  <si>
    <t>INFIN034330</t>
  </si>
  <si>
    <t>ESSEN231323</t>
  </si>
  <si>
    <t>INFIN024179</t>
  </si>
  <si>
    <t>INFIN017303</t>
  </si>
  <si>
    <t xml:space="preserve">P119290112 </t>
  </si>
  <si>
    <t>PREMI138444</t>
  </si>
  <si>
    <t xml:space="preserve">G643058226 </t>
  </si>
  <si>
    <t xml:space="preserve">J118407183 </t>
  </si>
  <si>
    <t xml:space="preserve">G119266162 </t>
  </si>
  <si>
    <t>PREMI126718</t>
  </si>
  <si>
    <t>PREMI183941</t>
  </si>
  <si>
    <t xml:space="preserve">B119293205 </t>
  </si>
  <si>
    <t xml:space="preserve">T119233121 </t>
  </si>
  <si>
    <t xml:space="preserve">D643053186 </t>
  </si>
  <si>
    <t>PREMI064868</t>
  </si>
  <si>
    <t>PREMI090759</t>
  </si>
  <si>
    <t xml:space="preserve">E119501174 </t>
  </si>
  <si>
    <t xml:space="preserve">M180206507 </t>
  </si>
  <si>
    <t xml:space="preserve">C180                </t>
  </si>
  <si>
    <t>YOGA</t>
  </si>
  <si>
    <t>PREMI122083</t>
  </si>
  <si>
    <t>PREMI193619</t>
  </si>
  <si>
    <t>124OB100671</t>
  </si>
  <si>
    <t xml:space="preserve">J119377875 </t>
  </si>
  <si>
    <t xml:space="preserve">R858091237 </t>
  </si>
  <si>
    <t>PREMI191575</t>
  </si>
  <si>
    <t xml:space="preserve">K119265153 </t>
  </si>
  <si>
    <t>PREMI067111</t>
  </si>
  <si>
    <t xml:space="preserve">M119241189 </t>
  </si>
  <si>
    <t xml:space="preserve">G119178394 </t>
  </si>
  <si>
    <t>INFIN035539</t>
  </si>
  <si>
    <t>PREMI225237</t>
  </si>
  <si>
    <t xml:space="preserve">D407491280 </t>
  </si>
  <si>
    <t xml:space="preserve">W118192351 </t>
  </si>
  <si>
    <t xml:space="preserve">K641004444 </t>
  </si>
  <si>
    <t>PREMI046379</t>
  </si>
  <si>
    <t>CCAPI011849</t>
  </si>
  <si>
    <t xml:space="preserve">NATV_CCAPI          </t>
  </si>
  <si>
    <t>MILLEVIE Capi</t>
  </si>
  <si>
    <t>INFIN027474</t>
  </si>
  <si>
    <t xml:space="preserve">A118257376 </t>
  </si>
  <si>
    <t xml:space="preserve">C119164245 </t>
  </si>
  <si>
    <t xml:space="preserve">J985342687 </t>
  </si>
  <si>
    <t>PREMI027304</t>
  </si>
  <si>
    <t xml:space="preserve">U643068449 </t>
  </si>
  <si>
    <t xml:space="preserve">D119337505 </t>
  </si>
  <si>
    <t xml:space="preserve">N641041615 </t>
  </si>
  <si>
    <t>PREMI053169</t>
  </si>
  <si>
    <t xml:space="preserve">Y119052162 </t>
  </si>
  <si>
    <t xml:space="preserve">H643073016 </t>
  </si>
  <si>
    <t xml:space="preserve">R118318317 </t>
  </si>
  <si>
    <t xml:space="preserve">J119244843 </t>
  </si>
  <si>
    <t xml:space="preserve">T119337472 </t>
  </si>
  <si>
    <t>PREMI142501</t>
  </si>
  <si>
    <t xml:space="preserve">W119219968 </t>
  </si>
  <si>
    <t xml:space="preserve">K119436503 </t>
  </si>
  <si>
    <t xml:space="preserve">C855040413 </t>
  </si>
  <si>
    <t xml:space="preserve">G109136962 </t>
  </si>
  <si>
    <t xml:space="preserve">J119485837 </t>
  </si>
  <si>
    <t>PREMI063410</t>
  </si>
  <si>
    <t xml:space="preserve">W643054467 </t>
  </si>
  <si>
    <t xml:space="preserve">P119028418 </t>
  </si>
  <si>
    <t xml:space="preserve">B119456643 </t>
  </si>
  <si>
    <t>PREMI225782</t>
  </si>
  <si>
    <t xml:space="preserve">T950181238 </t>
  </si>
  <si>
    <t xml:space="preserve">U119224382 </t>
  </si>
  <si>
    <t>INFIN029699</t>
  </si>
  <si>
    <t xml:space="preserve">E119006122 </t>
  </si>
  <si>
    <t xml:space="preserve">H940205669 </t>
  </si>
  <si>
    <t xml:space="preserve">M641311404 </t>
  </si>
  <si>
    <t xml:space="preserve">T119194757 </t>
  </si>
  <si>
    <t xml:space="preserve">Z643048720 </t>
  </si>
  <si>
    <t xml:space="preserve">Y119232873 </t>
  </si>
  <si>
    <t>INFIN046291</t>
  </si>
  <si>
    <t>INFIN045563</t>
  </si>
  <si>
    <t xml:space="preserve">H119150013 </t>
  </si>
  <si>
    <t xml:space="preserve">X642959478 </t>
  </si>
  <si>
    <t xml:space="preserve">F643072324 </t>
  </si>
  <si>
    <t xml:space="preserve">M119007900 </t>
  </si>
  <si>
    <t xml:space="preserve">R940369045 </t>
  </si>
  <si>
    <t xml:space="preserve">U643080731 </t>
  </si>
  <si>
    <t xml:space="preserve">T643080730 </t>
  </si>
  <si>
    <t xml:space="preserve">K118645096 </t>
  </si>
  <si>
    <t xml:space="preserve">W407092614 </t>
  </si>
  <si>
    <t>PREMI145337</t>
  </si>
  <si>
    <t xml:space="preserve">G119275960 </t>
  </si>
  <si>
    <t xml:space="preserve">P119190683 </t>
  </si>
  <si>
    <t>124OB084084</t>
  </si>
  <si>
    <t xml:space="preserve">H118761796 </t>
  </si>
  <si>
    <t>PREMI187615</t>
  </si>
  <si>
    <t>PREMI212304</t>
  </si>
  <si>
    <t xml:space="preserve">T642479648 </t>
  </si>
  <si>
    <t xml:space="preserve">C119116244 </t>
  </si>
  <si>
    <t xml:space="preserve">S119266171 </t>
  </si>
  <si>
    <t xml:space="preserve">T119217527 </t>
  </si>
  <si>
    <t xml:space="preserve">N119163542 </t>
  </si>
  <si>
    <t xml:space="preserve">Z760380667 </t>
  </si>
  <si>
    <t xml:space="preserve">T119463535 </t>
  </si>
  <si>
    <t xml:space="preserve">V760386781 </t>
  </si>
  <si>
    <t xml:space="preserve">E643057626 </t>
  </si>
  <si>
    <t xml:space="preserve">J950483657 </t>
  </si>
  <si>
    <t>PREMI090717</t>
  </si>
  <si>
    <t xml:space="preserve">Z855040387 </t>
  </si>
  <si>
    <t>CCAPI012256</t>
  </si>
  <si>
    <t xml:space="preserve">P643077024 </t>
  </si>
  <si>
    <t>PREMI079127</t>
  </si>
  <si>
    <t xml:space="preserve">X855055197 </t>
  </si>
  <si>
    <t xml:space="preserve">406035857  </t>
  </si>
  <si>
    <t xml:space="preserve">R119276980 </t>
  </si>
  <si>
    <t>INFIN003187</t>
  </si>
  <si>
    <t xml:space="preserve">E760386790 </t>
  </si>
  <si>
    <t xml:space="preserve">U119038128 </t>
  </si>
  <si>
    <t xml:space="preserve">U643004900 </t>
  </si>
  <si>
    <t xml:space="preserve">T109078322 </t>
  </si>
  <si>
    <t xml:space="preserve">L180206506 </t>
  </si>
  <si>
    <t>PREMI058927</t>
  </si>
  <si>
    <t xml:space="preserve">V119501165 </t>
  </si>
  <si>
    <t>PREMI120318</t>
  </si>
  <si>
    <t xml:space="preserve">U119001006 </t>
  </si>
  <si>
    <t xml:space="preserve">J859377759 </t>
  </si>
  <si>
    <t xml:space="preserve">K119433513 </t>
  </si>
  <si>
    <t xml:space="preserve">K119372678 </t>
  </si>
  <si>
    <t xml:space="preserve">P656017537 </t>
  </si>
  <si>
    <t xml:space="preserve">D760379038 </t>
  </si>
  <si>
    <t xml:space="preserve">G985178925 </t>
  </si>
  <si>
    <t>PREMI206181</t>
  </si>
  <si>
    <t>PREMI065712</t>
  </si>
  <si>
    <t>PREMI150485</t>
  </si>
  <si>
    <t xml:space="preserve">H985436342 </t>
  </si>
  <si>
    <t xml:space="preserve">C643058774 </t>
  </si>
  <si>
    <t xml:space="preserve">W119158696 </t>
  </si>
  <si>
    <t>PREMI183897</t>
  </si>
  <si>
    <t>PREMI215312</t>
  </si>
  <si>
    <t>PREMI058819</t>
  </si>
  <si>
    <t>PREMI139861</t>
  </si>
  <si>
    <t>ESSEN393128</t>
  </si>
  <si>
    <t>PREMI212796</t>
  </si>
  <si>
    <t>PREMI215049</t>
  </si>
  <si>
    <t>PREMI216223</t>
  </si>
  <si>
    <t xml:space="preserve">D950255791 </t>
  </si>
  <si>
    <t>ESSEN201393</t>
  </si>
  <si>
    <t xml:space="preserve">F656757255 </t>
  </si>
  <si>
    <t xml:space="preserve">J656757258 </t>
  </si>
  <si>
    <t xml:space="preserve">U656760878 </t>
  </si>
  <si>
    <t xml:space="preserve">A950181544 </t>
  </si>
  <si>
    <t>INFIN017405</t>
  </si>
  <si>
    <t xml:space="preserve">G643073107 </t>
  </si>
  <si>
    <t xml:space="preserve">X110001523 </t>
  </si>
  <si>
    <t xml:space="preserve">C642163913 </t>
  </si>
  <si>
    <t xml:space="preserve">P118800741 </t>
  </si>
  <si>
    <t xml:space="preserve">U689750054 </t>
  </si>
  <si>
    <t xml:space="preserve">W760275117 </t>
  </si>
  <si>
    <t xml:space="preserve">S689750167 </t>
  </si>
  <si>
    <t xml:space="preserve">L119027334 </t>
  </si>
  <si>
    <t xml:space="preserve">V641195767 </t>
  </si>
  <si>
    <t xml:space="preserve">K642168727 </t>
  </si>
  <si>
    <t>AV000035733</t>
  </si>
  <si>
    <t xml:space="preserve">Y985145958 </t>
  </si>
  <si>
    <t>PREMI148958</t>
  </si>
  <si>
    <t xml:space="preserve">R644073615 </t>
  </si>
  <si>
    <t xml:space="preserve">M642095957 </t>
  </si>
  <si>
    <t>ESSEN287863</t>
  </si>
  <si>
    <t>PREMI199047</t>
  </si>
  <si>
    <t>AV000037233</t>
  </si>
  <si>
    <t>PREMI107753</t>
  </si>
  <si>
    <t>PREMI135162</t>
  </si>
  <si>
    <t>AV000035816</t>
  </si>
  <si>
    <t>AV000035817</t>
  </si>
  <si>
    <t xml:space="preserve">X642215497 </t>
  </si>
  <si>
    <t>PREMI207916</t>
  </si>
  <si>
    <t>INFIN001453</t>
  </si>
  <si>
    <t xml:space="preserve">Z119138574 </t>
  </si>
  <si>
    <t xml:space="preserve">W119238552 </t>
  </si>
  <si>
    <t>INFIN032027</t>
  </si>
  <si>
    <t>AV000035773</t>
  </si>
  <si>
    <t>ESSEN419414</t>
  </si>
  <si>
    <t>PREMI004550</t>
  </si>
  <si>
    <t>AV000037333</t>
  </si>
  <si>
    <t xml:space="preserve">G118270814 </t>
  </si>
  <si>
    <t xml:space="preserve">C916502370 </t>
  </si>
  <si>
    <t xml:space="preserve">G119277570 </t>
  </si>
  <si>
    <t xml:space="preserve">E642891336 </t>
  </si>
  <si>
    <t xml:space="preserve">M119487059 </t>
  </si>
  <si>
    <t xml:space="preserve">Z642337997 </t>
  </si>
  <si>
    <t xml:space="preserve">T118081971 </t>
  </si>
  <si>
    <t xml:space="preserve">C858039176 </t>
  </si>
  <si>
    <t xml:space="preserve">M119128811 </t>
  </si>
  <si>
    <t xml:space="preserve">R760142839 </t>
  </si>
  <si>
    <t xml:space="preserve">V642669400 </t>
  </si>
  <si>
    <t xml:space="preserve">X985821030 </t>
  </si>
  <si>
    <t>AV000012984</t>
  </si>
  <si>
    <t>PREMI229614</t>
  </si>
  <si>
    <t xml:space="preserve">U643075947 </t>
  </si>
  <si>
    <t xml:space="preserve">F119414580 </t>
  </si>
  <si>
    <t>PREMI202217</t>
  </si>
  <si>
    <t xml:space="preserve">E119368809 </t>
  </si>
  <si>
    <t>CCAPI000461</t>
  </si>
  <si>
    <t>INFIN045632</t>
  </si>
  <si>
    <t xml:space="preserve">M858043049 </t>
  </si>
  <si>
    <t xml:space="preserve">T950097311 </t>
  </si>
  <si>
    <t>AV000035834</t>
  </si>
  <si>
    <t xml:space="preserve">A985718016 </t>
  </si>
  <si>
    <t xml:space="preserve">E118712044 </t>
  </si>
  <si>
    <t xml:space="preserve">F985718021 </t>
  </si>
  <si>
    <t xml:space="preserve">Y641032907 </t>
  </si>
  <si>
    <t xml:space="preserve">Z985718015 </t>
  </si>
  <si>
    <t xml:space="preserve">K642591329 </t>
  </si>
  <si>
    <t xml:space="preserve">P419190631 </t>
  </si>
  <si>
    <t xml:space="preserve">C985154748 </t>
  </si>
  <si>
    <t xml:space="preserve">J985003414 </t>
  </si>
  <si>
    <t>PREMI188515</t>
  </si>
  <si>
    <t>PREMI203422</t>
  </si>
  <si>
    <t xml:space="preserve">M641004906 </t>
  </si>
  <si>
    <t>PREMI155487</t>
  </si>
  <si>
    <t xml:space="preserve">X119214173 </t>
  </si>
  <si>
    <t xml:space="preserve">B119315423 </t>
  </si>
  <si>
    <t xml:space="preserve">C760369055 </t>
  </si>
  <si>
    <t xml:space="preserve">K119301286 </t>
  </si>
  <si>
    <t xml:space="preserve">M641237574 </t>
  </si>
  <si>
    <t xml:space="preserve">B119315400 </t>
  </si>
  <si>
    <t xml:space="preserve">K642025897 </t>
  </si>
  <si>
    <t>PREMI200308</t>
  </si>
  <si>
    <t>AV000026125</t>
  </si>
  <si>
    <t xml:space="preserve">C119383274 </t>
  </si>
  <si>
    <t xml:space="preserve">J760354456 </t>
  </si>
  <si>
    <t xml:space="preserve">H119340338 </t>
  </si>
  <si>
    <t>PREMI058353</t>
  </si>
  <si>
    <t xml:space="preserve">Z643072732 </t>
  </si>
  <si>
    <t>PREMI166803</t>
  </si>
  <si>
    <t>PREMI188487</t>
  </si>
  <si>
    <t xml:space="preserve">U119271762 </t>
  </si>
  <si>
    <t xml:space="preserve">C419236666 </t>
  </si>
  <si>
    <t xml:space="preserve">K119502444 </t>
  </si>
  <si>
    <t>CCAPI012004</t>
  </si>
  <si>
    <t>AV000035970</t>
  </si>
  <si>
    <t>AV000035971</t>
  </si>
  <si>
    <t xml:space="preserve">U858043147 </t>
  </si>
  <si>
    <t xml:space="preserve">E939325962 </t>
  </si>
  <si>
    <t>AV000036345</t>
  </si>
  <si>
    <t xml:space="preserve">N643049216 </t>
  </si>
  <si>
    <t xml:space="preserve">R689750235 </t>
  </si>
  <si>
    <t xml:space="preserve">U642007298 </t>
  </si>
  <si>
    <t xml:space="preserve">J419117141 </t>
  </si>
  <si>
    <t xml:space="preserve">Y119205181 </t>
  </si>
  <si>
    <t xml:space="preserve">T119319164 </t>
  </si>
  <si>
    <t xml:space="preserve">B642078904 </t>
  </si>
  <si>
    <t xml:space="preserve">U656536352 </t>
  </si>
  <si>
    <t xml:space="preserve">C119297208 </t>
  </si>
  <si>
    <t xml:space="preserve">J119202661 </t>
  </si>
  <si>
    <t xml:space="preserve">G642038337 </t>
  </si>
  <si>
    <t xml:space="preserve">U119472759 </t>
  </si>
  <si>
    <t xml:space="preserve">D118588372 </t>
  </si>
  <si>
    <t xml:space="preserve">E119205601 </t>
  </si>
  <si>
    <t xml:space="preserve">X950177424 </t>
  </si>
  <si>
    <t xml:space="preserve">G119324030 </t>
  </si>
  <si>
    <t xml:space="preserve">C641333084 </t>
  </si>
  <si>
    <t xml:space="preserve">V119378552 </t>
  </si>
  <si>
    <t xml:space="preserve">H642627414 </t>
  </si>
  <si>
    <t>PREMI057145</t>
  </si>
  <si>
    <t xml:space="preserve">A119219374 </t>
  </si>
  <si>
    <t xml:space="preserve">S109075055 </t>
  </si>
  <si>
    <t>AV000035369</t>
  </si>
  <si>
    <t xml:space="preserve">L119145531 </t>
  </si>
  <si>
    <t xml:space="preserve">R119133552 </t>
  </si>
  <si>
    <t xml:space="preserve">G642625021 </t>
  </si>
  <si>
    <t xml:space="preserve">D643097484 </t>
  </si>
  <si>
    <t>PREMI092961</t>
  </si>
  <si>
    <t xml:space="preserve">C642526508 </t>
  </si>
  <si>
    <t xml:space="preserve">F643081409 </t>
  </si>
  <si>
    <t xml:space="preserve">B643091433 </t>
  </si>
  <si>
    <t>AV000019401</t>
  </si>
  <si>
    <t xml:space="preserve">T119355849 </t>
  </si>
  <si>
    <t xml:space="preserve">C119049636 </t>
  </si>
  <si>
    <t xml:space="preserve">B855356133 </t>
  </si>
  <si>
    <t>PREMI203335</t>
  </si>
  <si>
    <t xml:space="preserve">S642730393 </t>
  </si>
  <si>
    <t xml:space="preserve">Z119198581 </t>
  </si>
  <si>
    <t xml:space="preserve">S119047464 </t>
  </si>
  <si>
    <t xml:space="preserve">E644133336 </t>
  </si>
  <si>
    <t xml:space="preserve">F119343993 </t>
  </si>
  <si>
    <t xml:space="preserve">B760370388 </t>
  </si>
  <si>
    <t xml:space="preserve">Y985355764 </t>
  </si>
  <si>
    <t xml:space="preserve">C119337711 </t>
  </si>
  <si>
    <t>PREMI112010</t>
  </si>
  <si>
    <t xml:space="preserve">F641219858 </t>
  </si>
  <si>
    <t>PREMI127852</t>
  </si>
  <si>
    <t xml:space="preserve">S643075669 </t>
  </si>
  <si>
    <t>INFIN033278</t>
  </si>
  <si>
    <t>PREMI130444</t>
  </si>
  <si>
    <t xml:space="preserve">L119029726 </t>
  </si>
  <si>
    <t xml:space="preserve">Z119297573 </t>
  </si>
  <si>
    <t>PREMI114419</t>
  </si>
  <si>
    <t xml:space="preserve">X643077215 </t>
  </si>
  <si>
    <t xml:space="preserve">A643087177 </t>
  </si>
  <si>
    <t>ESSEN106785</t>
  </si>
  <si>
    <t xml:space="preserve">K119121058 </t>
  </si>
  <si>
    <t>124OB089209</t>
  </si>
  <si>
    <t xml:space="preserve">B119205598 </t>
  </si>
  <si>
    <t xml:space="preserve">P119000611 </t>
  </si>
  <si>
    <t xml:space="preserve">P642396385 </t>
  </si>
  <si>
    <t>PREMI099910</t>
  </si>
  <si>
    <t xml:space="preserve">V656664003 </t>
  </si>
  <si>
    <t xml:space="preserve">S119158554 </t>
  </si>
  <si>
    <t>PREMI213567</t>
  </si>
  <si>
    <t xml:space="preserve">Z718201427 </t>
  </si>
  <si>
    <t xml:space="preserve">T104035802 </t>
  </si>
  <si>
    <t xml:space="preserve">N104053692 </t>
  </si>
  <si>
    <t>PREMI214126</t>
  </si>
  <si>
    <t xml:space="preserve">W656845451 </t>
  </si>
  <si>
    <t>INFIN029228</t>
  </si>
  <si>
    <t xml:space="preserve">Z641017705 </t>
  </si>
  <si>
    <t>PREMI134273</t>
  </si>
  <si>
    <t>PREMI052817</t>
  </si>
  <si>
    <t xml:space="preserve">T641330338 </t>
  </si>
  <si>
    <t xml:space="preserve">H119217081 </t>
  </si>
  <si>
    <t xml:space="preserve">L656667583 </t>
  </si>
  <si>
    <t>INFIN039336</t>
  </si>
  <si>
    <t xml:space="preserve">S641249147 </t>
  </si>
  <si>
    <t xml:space="preserve">P119384389 </t>
  </si>
  <si>
    <t>PREMI191979</t>
  </si>
  <si>
    <t xml:space="preserve">S916668213 </t>
  </si>
  <si>
    <t xml:space="preserve">B119378535 </t>
  </si>
  <si>
    <t xml:space="preserve">V118756701 </t>
  </si>
  <si>
    <t xml:space="preserve">Y641019268 </t>
  </si>
  <si>
    <t xml:space="preserve">P119121085 </t>
  </si>
  <si>
    <t>PREMI207893</t>
  </si>
  <si>
    <t xml:space="preserve">Z119274389 </t>
  </si>
  <si>
    <t>AV000036985</t>
  </si>
  <si>
    <t xml:space="preserve">W643093958 </t>
  </si>
  <si>
    <t>PREMI191769</t>
  </si>
  <si>
    <t>ESSEN139261</t>
  </si>
  <si>
    <t xml:space="preserve">M644307315 </t>
  </si>
  <si>
    <t xml:space="preserve">E119111324 </t>
  </si>
  <si>
    <t xml:space="preserve">Y119342583 </t>
  </si>
  <si>
    <t>ESSEN106801</t>
  </si>
  <si>
    <t xml:space="preserve">L985683480 </t>
  </si>
  <si>
    <t>INFIN035481</t>
  </si>
  <si>
    <t xml:space="preserve">B985115762 </t>
  </si>
  <si>
    <t xml:space="preserve">Z642906902 </t>
  </si>
  <si>
    <t>INITI017028</t>
  </si>
  <si>
    <t xml:space="preserve">NATV_INITI          </t>
  </si>
  <si>
    <t>MILLEVIE Initiale</t>
  </si>
  <si>
    <t>INFIN043382</t>
  </si>
  <si>
    <t xml:space="preserve">L119477375 </t>
  </si>
  <si>
    <t>PREMI197630</t>
  </si>
  <si>
    <t xml:space="preserve">C643079083 </t>
  </si>
  <si>
    <t>PREMI171177</t>
  </si>
  <si>
    <t xml:space="preserve">L119219936 </t>
  </si>
  <si>
    <t xml:space="preserve">C118538898 </t>
  </si>
  <si>
    <t xml:space="preserve">F111068179 </t>
  </si>
  <si>
    <t>PREMI067309</t>
  </si>
  <si>
    <t>INFIN036462</t>
  </si>
  <si>
    <t xml:space="preserve">T641007556 </t>
  </si>
  <si>
    <t>PREMI101156</t>
  </si>
  <si>
    <t xml:space="preserve">C118837024 </t>
  </si>
  <si>
    <t xml:space="preserve">Z410055385 </t>
  </si>
  <si>
    <t xml:space="preserve">D950181524 </t>
  </si>
  <si>
    <t xml:space="preserve">S642956276 </t>
  </si>
  <si>
    <t>INFIN038353</t>
  </si>
  <si>
    <t xml:space="preserve">G119282446 </t>
  </si>
  <si>
    <t>PREMI177976</t>
  </si>
  <si>
    <t xml:space="preserve">R950166148 </t>
  </si>
  <si>
    <t xml:space="preserve">Y985787428 </t>
  </si>
  <si>
    <t xml:space="preserve">S119299590 </t>
  </si>
  <si>
    <t xml:space="preserve">H642752097 </t>
  </si>
  <si>
    <t xml:space="preserve">U119379931 </t>
  </si>
  <si>
    <t xml:space="preserve">B656011292 </t>
  </si>
  <si>
    <t>PREMI081928</t>
  </si>
  <si>
    <t>124OB082952</t>
  </si>
  <si>
    <t>INFIN038973</t>
  </si>
  <si>
    <t xml:space="preserve">E119344981 </t>
  </si>
  <si>
    <t>INFIN040009</t>
  </si>
  <si>
    <t xml:space="preserve">H118138266 </t>
  </si>
  <si>
    <t>PREMI057866</t>
  </si>
  <si>
    <t xml:space="preserve">N111068186 </t>
  </si>
  <si>
    <t xml:space="preserve">K119306323 </t>
  </si>
  <si>
    <t>PREMI119981</t>
  </si>
  <si>
    <t xml:space="preserve">F118251148 </t>
  </si>
  <si>
    <t>PREMI197631</t>
  </si>
  <si>
    <t xml:space="preserve">T119040657 </t>
  </si>
  <si>
    <t xml:space="preserve">A119299575 </t>
  </si>
  <si>
    <t xml:space="preserve">B939232211 </t>
  </si>
  <si>
    <t>PREMI192798</t>
  </si>
  <si>
    <t xml:space="preserve">P642774551 </t>
  </si>
  <si>
    <t xml:space="preserve">Z118062910 </t>
  </si>
  <si>
    <t xml:space="preserve">R119373005 </t>
  </si>
  <si>
    <t>INFIN007413</t>
  </si>
  <si>
    <t>PREMI187494</t>
  </si>
  <si>
    <t xml:space="preserve">E119232189 </t>
  </si>
  <si>
    <t>PREMI090262</t>
  </si>
  <si>
    <t>PREMI090181</t>
  </si>
  <si>
    <t>INFIN044819</t>
  </si>
  <si>
    <t>AV000035996</t>
  </si>
  <si>
    <t>PREMI053842</t>
  </si>
  <si>
    <t xml:space="preserve">Z119240326 </t>
  </si>
  <si>
    <t xml:space="preserve">F119034206 </t>
  </si>
  <si>
    <t>PREMI191294</t>
  </si>
  <si>
    <t>PREMI198802</t>
  </si>
  <si>
    <t xml:space="preserve">P119253910 </t>
  </si>
  <si>
    <t>PREMI189216</t>
  </si>
  <si>
    <t xml:space="preserve">M119388642 </t>
  </si>
  <si>
    <t xml:space="preserve">P118111730 </t>
  </si>
  <si>
    <t xml:space="preserve">T119422825 </t>
  </si>
  <si>
    <t>INFIN045478</t>
  </si>
  <si>
    <t xml:space="preserve">T642203786 </t>
  </si>
  <si>
    <t xml:space="preserve">K642655936 </t>
  </si>
  <si>
    <t>PREMI190411</t>
  </si>
  <si>
    <t>PREMI190622</t>
  </si>
  <si>
    <t xml:space="preserve">A642910606 </t>
  </si>
  <si>
    <t xml:space="preserve">S109150380 </t>
  </si>
  <si>
    <t>PREMI203525</t>
  </si>
  <si>
    <t xml:space="preserve">G119252385 </t>
  </si>
  <si>
    <t xml:space="preserve">M109113645 </t>
  </si>
  <si>
    <t xml:space="preserve">R985527659 </t>
  </si>
  <si>
    <t xml:space="preserve">F119468193 </t>
  </si>
  <si>
    <t>124OB054696</t>
  </si>
  <si>
    <t xml:space="preserve">P109113647 </t>
  </si>
  <si>
    <t>INFIN036651</t>
  </si>
  <si>
    <t xml:space="preserve">V119235768 </t>
  </si>
  <si>
    <t>ESSEN120189</t>
  </si>
  <si>
    <t>PREMI174032</t>
  </si>
  <si>
    <t>PREMI153541</t>
  </si>
  <si>
    <t xml:space="preserve">L642367448 </t>
  </si>
  <si>
    <t xml:space="preserve">C985001867 </t>
  </si>
  <si>
    <t>PREMI115582</t>
  </si>
  <si>
    <t>PREMI224130</t>
  </si>
  <si>
    <t xml:space="preserve">H641010537 </t>
  </si>
  <si>
    <t>PREMI202152</t>
  </si>
  <si>
    <t xml:space="preserve">Z689750059 </t>
  </si>
  <si>
    <t xml:space="preserve">H859254225 </t>
  </si>
  <si>
    <t>PREMI018990</t>
  </si>
  <si>
    <t>PREMI141705</t>
  </si>
  <si>
    <t xml:space="preserve">V641368152 </t>
  </si>
  <si>
    <t xml:space="preserve">D656930328 </t>
  </si>
  <si>
    <t>INFIN034538</t>
  </si>
  <si>
    <t>PREMI009183</t>
  </si>
  <si>
    <t xml:space="preserve">B118753648 </t>
  </si>
  <si>
    <t xml:space="preserve">M688750146 </t>
  </si>
  <si>
    <t xml:space="preserve">C943                </t>
  </si>
  <si>
    <t>GRE (GARANTIE RETRAITE ECUREUIL)</t>
  </si>
  <si>
    <t>PREMI099908</t>
  </si>
  <si>
    <t xml:space="preserve">R641125038 </t>
  </si>
  <si>
    <t xml:space="preserve">U642590187 </t>
  </si>
  <si>
    <t xml:space="preserve">W119341362 </t>
  </si>
  <si>
    <t>PREMI175786</t>
  </si>
  <si>
    <t xml:space="preserve">U118771489 </t>
  </si>
  <si>
    <t xml:space="preserve">U641165015 </t>
  </si>
  <si>
    <t xml:space="preserve">G643000933 </t>
  </si>
  <si>
    <t xml:space="preserve">A110000882 </t>
  </si>
  <si>
    <t xml:space="preserve">J641421364 </t>
  </si>
  <si>
    <t xml:space="preserve">C118140998 </t>
  </si>
  <si>
    <t xml:space="preserve">J119282632 </t>
  </si>
  <si>
    <t>PREMI190433</t>
  </si>
  <si>
    <t xml:space="preserve">N119220283 </t>
  </si>
  <si>
    <t xml:space="preserve">U656345797 </t>
  </si>
  <si>
    <t>PREMI023553</t>
  </si>
  <si>
    <t xml:space="preserve">L641357541 </t>
  </si>
  <si>
    <t xml:space="preserve">Z642862489 </t>
  </si>
  <si>
    <t xml:space="preserve">R950447898 </t>
  </si>
  <si>
    <t>PREMI190341</t>
  </si>
  <si>
    <t xml:space="preserve">N636751034 </t>
  </si>
  <si>
    <t>PREMI063977</t>
  </si>
  <si>
    <t xml:space="preserve">Y760341842 </t>
  </si>
  <si>
    <t xml:space="preserve">Z118091223 </t>
  </si>
  <si>
    <t>PREMI190689</t>
  </si>
  <si>
    <t xml:space="preserve">W641024832 </t>
  </si>
  <si>
    <t xml:space="preserve">G200050315 </t>
  </si>
  <si>
    <t xml:space="preserve">C804                </t>
  </si>
  <si>
    <t>PERSPECTIVE ECUREUIL</t>
  </si>
  <si>
    <t xml:space="preserve">N643075850 </t>
  </si>
  <si>
    <t xml:space="preserve">X642853471 </t>
  </si>
  <si>
    <t>ESSEN396525</t>
  </si>
  <si>
    <t>PREMI201980</t>
  </si>
  <si>
    <t xml:space="preserve">B643069744 </t>
  </si>
  <si>
    <t xml:space="preserve">Z643069742 </t>
  </si>
  <si>
    <t xml:space="preserve">K985532783 </t>
  </si>
  <si>
    <t>PREMI070056</t>
  </si>
  <si>
    <t xml:space="preserve">W642943515 </t>
  </si>
  <si>
    <t xml:space="preserve">T641427421 </t>
  </si>
  <si>
    <t>INFIN036502</t>
  </si>
  <si>
    <t xml:space="preserve">H643094567 </t>
  </si>
  <si>
    <t xml:space="preserve">U119082518 </t>
  </si>
  <si>
    <t xml:space="preserve">Y858091175 </t>
  </si>
  <si>
    <t xml:space="preserve">U643003359 </t>
  </si>
  <si>
    <t>PREMI135793</t>
  </si>
  <si>
    <t>PREMI135798</t>
  </si>
  <si>
    <t xml:space="preserve">R940080924 </t>
  </si>
  <si>
    <t xml:space="preserve">B119266111 </t>
  </si>
  <si>
    <t>PREMI194229</t>
  </si>
  <si>
    <t xml:space="preserve">G940546735 </t>
  </si>
  <si>
    <t xml:space="preserve">N166139823 </t>
  </si>
  <si>
    <t xml:space="preserve">K643078630 </t>
  </si>
  <si>
    <t xml:space="preserve">X419141303 </t>
  </si>
  <si>
    <t xml:space="preserve">A643061992 </t>
  </si>
  <si>
    <t xml:space="preserve">H125256444 </t>
  </si>
  <si>
    <t>PREMI051964</t>
  </si>
  <si>
    <t xml:space="preserve">F119345074 </t>
  </si>
  <si>
    <t>INFIN041705</t>
  </si>
  <si>
    <t xml:space="preserve">U118075555 </t>
  </si>
  <si>
    <t xml:space="preserve">L643053653 </t>
  </si>
  <si>
    <t xml:space="preserve">U119152921 </t>
  </si>
  <si>
    <t>ESSEN009451</t>
  </si>
  <si>
    <t xml:space="preserve">L642708515 </t>
  </si>
  <si>
    <t xml:space="preserve">W119345456 </t>
  </si>
  <si>
    <t>PREMI159435</t>
  </si>
  <si>
    <t xml:space="preserve">W119179695 </t>
  </si>
  <si>
    <t xml:space="preserve">E119056699 </t>
  </si>
  <si>
    <t>PREMI034209</t>
  </si>
  <si>
    <t xml:space="preserve">V419057213 </t>
  </si>
  <si>
    <t xml:space="preserve">S419057187 </t>
  </si>
  <si>
    <t xml:space="preserve">C419252375 </t>
  </si>
  <si>
    <t xml:space="preserve">W119283333 </t>
  </si>
  <si>
    <t xml:space="preserve">Y985669185 </t>
  </si>
  <si>
    <t xml:space="preserve">W119153153 </t>
  </si>
  <si>
    <t xml:space="preserve">B760344513 </t>
  </si>
  <si>
    <t xml:space="preserve">K644088100 </t>
  </si>
  <si>
    <t xml:space="preserve">U718377119 </t>
  </si>
  <si>
    <t xml:space="preserve">G118051877 </t>
  </si>
  <si>
    <t>INFIN043298</t>
  </si>
  <si>
    <t>PREMI108058</t>
  </si>
  <si>
    <t xml:space="preserve">C642905778 </t>
  </si>
  <si>
    <t xml:space="preserve">Y641230224 </t>
  </si>
  <si>
    <t xml:space="preserve">G642675000 </t>
  </si>
  <si>
    <t xml:space="preserve">Z985211440 </t>
  </si>
  <si>
    <t xml:space="preserve">E642621523 </t>
  </si>
  <si>
    <t xml:space="preserve">J119280056 </t>
  </si>
  <si>
    <t xml:space="preserve">R118109937 </t>
  </si>
  <si>
    <t xml:space="preserve">C118766092 </t>
  </si>
  <si>
    <t>INFIN034816</t>
  </si>
  <si>
    <t xml:space="preserve">D985061277 </t>
  </si>
  <si>
    <t>PREMI067506</t>
  </si>
  <si>
    <t xml:space="preserve">U643080800 </t>
  </si>
  <si>
    <t xml:space="preserve">X118524334 </t>
  </si>
  <si>
    <t xml:space="preserve">Z633752971 </t>
  </si>
  <si>
    <t>PREMI186262</t>
  </si>
  <si>
    <t xml:space="preserve">P642940634 </t>
  </si>
  <si>
    <t xml:space="preserve">X119389916 </t>
  </si>
  <si>
    <t xml:space="preserve">D118804250 </t>
  </si>
  <si>
    <t xml:space="preserve">F644249326 </t>
  </si>
  <si>
    <t xml:space="preserve">W641205543 </t>
  </si>
  <si>
    <t xml:space="preserve">D109119341 </t>
  </si>
  <si>
    <t>PREMI188569</t>
  </si>
  <si>
    <t xml:space="preserve">B656865558 </t>
  </si>
  <si>
    <t xml:space="preserve">L656865567 </t>
  </si>
  <si>
    <t xml:space="preserve">K118299981 </t>
  </si>
  <si>
    <t xml:space="preserve">F642406566 </t>
  </si>
  <si>
    <t xml:space="preserve">V940801426 </t>
  </si>
  <si>
    <t xml:space="preserve">A118078735 </t>
  </si>
  <si>
    <t xml:space="preserve">D858039913 </t>
  </si>
  <si>
    <t xml:space="preserve">P642371223 </t>
  </si>
  <si>
    <t xml:space="preserve">F656687887 </t>
  </si>
  <si>
    <t xml:space="preserve">G636751695 </t>
  </si>
  <si>
    <t xml:space="preserve">R985164489 </t>
  </si>
  <si>
    <t xml:space="preserve">R118540704 </t>
  </si>
  <si>
    <t xml:space="preserve">E642371835 </t>
  </si>
  <si>
    <t xml:space="preserve">P643071619 </t>
  </si>
  <si>
    <t xml:space="preserve">K119321434 </t>
  </si>
  <si>
    <t xml:space="preserve">C119115853 </t>
  </si>
  <si>
    <t xml:space="preserve">X940801428 </t>
  </si>
  <si>
    <t xml:space="preserve">Z119048207 </t>
  </si>
  <si>
    <t>PREMI204132</t>
  </si>
  <si>
    <t xml:space="preserve">J119119470 </t>
  </si>
  <si>
    <t xml:space="preserve">T119183441 </t>
  </si>
  <si>
    <t xml:space="preserve">H642912315 </t>
  </si>
  <si>
    <t>ESSEN292259</t>
  </si>
  <si>
    <t>PREMI203415</t>
  </si>
  <si>
    <t xml:space="preserve">Z642013651 </t>
  </si>
  <si>
    <t>PREMI209435</t>
  </si>
  <si>
    <t xml:space="preserve">A643054080 </t>
  </si>
  <si>
    <t>PREMI184054</t>
  </si>
  <si>
    <t>PREMI185280</t>
  </si>
  <si>
    <t xml:space="preserve">K643060644 </t>
  </si>
  <si>
    <t xml:space="preserve">T119397824 </t>
  </si>
  <si>
    <t>INFIN012960</t>
  </si>
  <si>
    <t xml:space="preserve">J119318006 </t>
  </si>
  <si>
    <t xml:space="preserve">L641181913 </t>
  </si>
  <si>
    <t xml:space="preserve">E985573212 </t>
  </si>
  <si>
    <t xml:space="preserve">X985573182 </t>
  </si>
  <si>
    <t>PREMI056475</t>
  </si>
  <si>
    <t xml:space="preserve">G119312369 </t>
  </si>
  <si>
    <t xml:space="preserve">L119312373 </t>
  </si>
  <si>
    <t>PREMI185299</t>
  </si>
  <si>
    <t xml:space="preserve">P419155671 </t>
  </si>
  <si>
    <t xml:space="preserve">R643082568 </t>
  </si>
  <si>
    <t xml:space="preserve">A118317038 </t>
  </si>
  <si>
    <t xml:space="preserve">L119080740 </t>
  </si>
  <si>
    <t xml:space="preserve">P119115956 </t>
  </si>
  <si>
    <t xml:space="preserve">B940572306 </t>
  </si>
  <si>
    <t xml:space="preserve">N643051171 </t>
  </si>
  <si>
    <t xml:space="preserve">C681750823 </t>
  </si>
  <si>
    <t xml:space="preserve">C760366318 </t>
  </si>
  <si>
    <t xml:space="preserve">E950181548 </t>
  </si>
  <si>
    <t xml:space="preserve">N407484504 </t>
  </si>
  <si>
    <t xml:space="preserve">T760231023 </t>
  </si>
  <si>
    <t>124OB083434</t>
  </si>
  <si>
    <t xml:space="preserve">B643095711 </t>
  </si>
  <si>
    <t>INFIN037053</t>
  </si>
  <si>
    <t>PREMI013324</t>
  </si>
  <si>
    <t xml:space="preserve">D641135791 </t>
  </si>
  <si>
    <t xml:space="preserve">E939226671 </t>
  </si>
  <si>
    <t xml:space="preserve">H118756644 </t>
  </si>
  <si>
    <t xml:space="preserve">K119489449 </t>
  </si>
  <si>
    <t xml:space="preserve">W119113409 </t>
  </si>
  <si>
    <t xml:space="preserve">M109252404 </t>
  </si>
  <si>
    <t xml:space="preserve">C119067898 </t>
  </si>
  <si>
    <t xml:space="preserve">S643007313 </t>
  </si>
  <si>
    <t>ESSEN135912</t>
  </si>
  <si>
    <t>PERCE011444</t>
  </si>
  <si>
    <t>CCAPI004638</t>
  </si>
  <si>
    <t xml:space="preserve">M118075526 </t>
  </si>
  <si>
    <t xml:space="preserve">L644229988 </t>
  </si>
  <si>
    <t>PREMI060783</t>
  </si>
  <si>
    <t xml:space="preserve">P119169960 </t>
  </si>
  <si>
    <t>ESSEN019588</t>
  </si>
  <si>
    <t>PREMI185168</t>
  </si>
  <si>
    <t>ESSEN290023</t>
  </si>
  <si>
    <t xml:space="preserve">H119131728 </t>
  </si>
  <si>
    <t xml:space="preserve">E119265631 </t>
  </si>
  <si>
    <t>INFIN017737</t>
  </si>
  <si>
    <t xml:space="preserve">F119233524 </t>
  </si>
  <si>
    <t xml:space="preserve">E642682358 </t>
  </si>
  <si>
    <t xml:space="preserve">G105005104 </t>
  </si>
  <si>
    <t xml:space="preserve">R642625121 </t>
  </si>
  <si>
    <t xml:space="preserve">S119321049 </t>
  </si>
  <si>
    <t>PREMI082585</t>
  </si>
  <si>
    <t xml:space="preserve">J119378680 </t>
  </si>
  <si>
    <t xml:space="preserve">Y643097502 </t>
  </si>
  <si>
    <t xml:space="preserve">G641219261 </t>
  </si>
  <si>
    <t xml:space="preserve">M642024473 </t>
  </si>
  <si>
    <t>PREMI010987</t>
  </si>
  <si>
    <t xml:space="preserve">Y985799549 </t>
  </si>
  <si>
    <t>PERCE007048</t>
  </si>
  <si>
    <t xml:space="preserve">Y109090149 </t>
  </si>
  <si>
    <t xml:space="preserve">R118780939 </t>
  </si>
  <si>
    <t xml:space="preserve">P858092432 </t>
  </si>
  <si>
    <t xml:space="preserve">R109050283 </t>
  </si>
  <si>
    <t>INFIN026624</t>
  </si>
  <si>
    <t xml:space="preserve">R641032831 </t>
  </si>
  <si>
    <t xml:space="preserve">K641024523 </t>
  </si>
  <si>
    <t xml:space="preserve">T180213182 </t>
  </si>
  <si>
    <t xml:space="preserve">T644348789 </t>
  </si>
  <si>
    <t xml:space="preserve">A859485920 </t>
  </si>
  <si>
    <t xml:space="preserve">A118705209 </t>
  </si>
  <si>
    <t xml:space="preserve">T656861617 </t>
  </si>
  <si>
    <t xml:space="preserve">Y656861622 </t>
  </si>
  <si>
    <t>ESSEN116538</t>
  </si>
  <si>
    <t xml:space="preserve">S119041024 </t>
  </si>
  <si>
    <t xml:space="preserve">Y119406385 </t>
  </si>
  <si>
    <t>ESSEN116622</t>
  </si>
  <si>
    <t xml:space="preserve">C118257976 </t>
  </si>
  <si>
    <t>PREMI188876</t>
  </si>
  <si>
    <t xml:space="preserve">406041792  </t>
  </si>
  <si>
    <t xml:space="preserve">J643006248 </t>
  </si>
  <si>
    <t>INFIN044416</t>
  </si>
  <si>
    <t xml:space="preserve">V119046639 </t>
  </si>
  <si>
    <t xml:space="preserve">N642693176 </t>
  </si>
  <si>
    <t xml:space="preserve">B641058302 </t>
  </si>
  <si>
    <t xml:space="preserve">E642212928 </t>
  </si>
  <si>
    <t>PREMI033360</t>
  </si>
  <si>
    <t xml:space="preserve">G940246953 </t>
  </si>
  <si>
    <t>AV000036960</t>
  </si>
  <si>
    <t xml:space="preserve">J119060222 </t>
  </si>
  <si>
    <t xml:space="preserve">R119197975 </t>
  </si>
  <si>
    <t xml:space="preserve">E119072040 </t>
  </si>
  <si>
    <t xml:space="preserve">N109006811 </t>
  </si>
  <si>
    <t>INFIN007536</t>
  </si>
  <si>
    <t xml:space="preserve">N118499210 </t>
  </si>
  <si>
    <t xml:space="preserve">V939324550 </t>
  </si>
  <si>
    <t xml:space="preserve">E641345897 </t>
  </si>
  <si>
    <t xml:space="preserve">K642233219 </t>
  </si>
  <si>
    <t>PREMI173720</t>
  </si>
  <si>
    <t>CCAPI012097</t>
  </si>
  <si>
    <t>CCAPI012098</t>
  </si>
  <si>
    <t>PREMI117975</t>
  </si>
  <si>
    <t>PREMI213642</t>
  </si>
  <si>
    <t>PREMI059921</t>
  </si>
  <si>
    <t xml:space="preserve">D641113550 </t>
  </si>
  <si>
    <t xml:space="preserve">N118254191 </t>
  </si>
  <si>
    <t xml:space="preserve">D119421823 </t>
  </si>
  <si>
    <t xml:space="preserve">Z119125073 </t>
  </si>
  <si>
    <t xml:space="preserve">S985433429 </t>
  </si>
  <si>
    <t xml:space="preserve">Z119077670 </t>
  </si>
  <si>
    <t>AV000035366</t>
  </si>
  <si>
    <t>ESSEN159096</t>
  </si>
  <si>
    <t>INFIN039838</t>
  </si>
  <si>
    <t xml:space="preserve">F118516867 </t>
  </si>
  <si>
    <t xml:space="preserve">K644261520 </t>
  </si>
  <si>
    <t xml:space="preserve">T166107466 </t>
  </si>
  <si>
    <t xml:space="preserve">K109117162 </t>
  </si>
  <si>
    <t xml:space="preserve">Y950380791 </t>
  </si>
  <si>
    <t xml:space="preserve">D641369471 </t>
  </si>
  <si>
    <t>PREMI100788</t>
  </si>
  <si>
    <t xml:space="preserve">E119286952 </t>
  </si>
  <si>
    <t xml:space="preserve">B642398328 </t>
  </si>
  <si>
    <t xml:space="preserve">H760342771 </t>
  </si>
  <si>
    <t>ESSEN170610</t>
  </si>
  <si>
    <t>INFIN039087</t>
  </si>
  <si>
    <t xml:space="preserve">T642696837 </t>
  </si>
  <si>
    <t xml:space="preserve">T760354510 </t>
  </si>
  <si>
    <t>PREMI067291</t>
  </si>
  <si>
    <t xml:space="preserve">A118323593 </t>
  </si>
  <si>
    <t xml:space="preserve">G119361382 </t>
  </si>
  <si>
    <t xml:space="preserve">K718042024 </t>
  </si>
  <si>
    <t xml:space="preserve">H119306114 </t>
  </si>
  <si>
    <t xml:space="preserve">K642083926 </t>
  </si>
  <si>
    <t>PREMI158609</t>
  </si>
  <si>
    <t xml:space="preserve">F644384244 </t>
  </si>
  <si>
    <t>INFIN035124</t>
  </si>
  <si>
    <t xml:space="preserve">E656036434 </t>
  </si>
  <si>
    <t>ESSEN025525</t>
  </si>
  <si>
    <t>INFIN037378</t>
  </si>
  <si>
    <t>INFIN037495</t>
  </si>
  <si>
    <t xml:space="preserve">Y859254216 </t>
  </si>
  <si>
    <t xml:space="preserve">E656833706 </t>
  </si>
  <si>
    <t>PREMI197183</t>
  </si>
  <si>
    <t>PERCE004381</t>
  </si>
  <si>
    <t xml:space="preserve">U118305256 </t>
  </si>
  <si>
    <t xml:space="preserve">B118071077 </t>
  </si>
  <si>
    <t xml:space="preserve">U689202010 </t>
  </si>
  <si>
    <t xml:space="preserve">D642202508 </t>
  </si>
  <si>
    <t xml:space="preserve">B119344242 </t>
  </si>
  <si>
    <t>PREMI191753</t>
  </si>
  <si>
    <t xml:space="preserve">P718072917 </t>
  </si>
  <si>
    <t xml:space="preserve">A985361907 </t>
  </si>
  <si>
    <t xml:space="preserve">J939282818 </t>
  </si>
  <si>
    <t xml:space="preserve">M418155445 </t>
  </si>
  <si>
    <t>PREMI208927</t>
  </si>
  <si>
    <t>AV000015556</t>
  </si>
  <si>
    <t>INFIN037153</t>
  </si>
  <si>
    <t xml:space="preserve">Z110000237 </t>
  </si>
  <si>
    <t xml:space="preserve">K643052249 </t>
  </si>
  <si>
    <t xml:space="preserve">V642115123 </t>
  </si>
  <si>
    <t xml:space="preserve">X118224644 </t>
  </si>
  <si>
    <t xml:space="preserve">B859083329 </t>
  </si>
  <si>
    <t xml:space="preserve">L642040480 </t>
  </si>
  <si>
    <t xml:space="preserve">S641312604 </t>
  </si>
  <si>
    <t>ESSEN188058</t>
  </si>
  <si>
    <t xml:space="preserve">Z119004599 </t>
  </si>
  <si>
    <t>PREMI038848</t>
  </si>
  <si>
    <t>INFIN040134</t>
  </si>
  <si>
    <t>PREMI038842</t>
  </si>
  <si>
    <t xml:space="preserve">V119233215 </t>
  </si>
  <si>
    <t xml:space="preserve">J119348320 </t>
  </si>
  <si>
    <t>PREMI206359</t>
  </si>
  <si>
    <t>INFIN046121</t>
  </si>
  <si>
    <t>INFIN046145</t>
  </si>
  <si>
    <t>AV000028471</t>
  </si>
  <si>
    <t>PREMI211456</t>
  </si>
  <si>
    <t>PREMI211449</t>
  </si>
  <si>
    <t>INFIN034746</t>
  </si>
  <si>
    <t>AV000033511</t>
  </si>
  <si>
    <t>PREMI216454</t>
  </si>
  <si>
    <t>ESSEN137389</t>
  </si>
  <si>
    <t xml:space="preserve">X119348930 </t>
  </si>
  <si>
    <t>PREMI027883</t>
  </si>
  <si>
    <t>CCAPI009245</t>
  </si>
  <si>
    <t xml:space="preserve">W119320156 </t>
  </si>
  <si>
    <t>ESSEN279338</t>
  </si>
  <si>
    <t>PREMI081383</t>
  </si>
  <si>
    <t xml:space="preserve">C718201062 </t>
  </si>
  <si>
    <t xml:space="preserve">E950157283 </t>
  </si>
  <si>
    <t>ESSEN323882</t>
  </si>
  <si>
    <t>INFIN043141</t>
  </si>
  <si>
    <t xml:space="preserve">E950174855 </t>
  </si>
  <si>
    <t xml:space="preserve">S119354767 </t>
  </si>
  <si>
    <t xml:space="preserve">Z859372276 </t>
  </si>
  <si>
    <t xml:space="preserve">P985488535 </t>
  </si>
  <si>
    <t>PREMI219831</t>
  </si>
  <si>
    <t xml:space="preserve">F939393698 </t>
  </si>
  <si>
    <t xml:space="preserve">H642018466 </t>
  </si>
  <si>
    <t xml:space="preserve">D119310434 </t>
  </si>
  <si>
    <t>AV000036779</t>
  </si>
  <si>
    <t>AV000036780</t>
  </si>
  <si>
    <t>AV000037599</t>
  </si>
  <si>
    <t>INFIN044884</t>
  </si>
  <si>
    <t>INFIN045455</t>
  </si>
  <si>
    <t xml:space="preserve">G119412350 </t>
  </si>
  <si>
    <t xml:space="preserve">M110000111 </t>
  </si>
  <si>
    <t xml:space="preserve">M643003261 </t>
  </si>
  <si>
    <t>PREMI214095</t>
  </si>
  <si>
    <t>PREMI042258</t>
  </si>
  <si>
    <t xml:space="preserve">X642701004 </t>
  </si>
  <si>
    <t xml:space="preserve">N985276175 </t>
  </si>
  <si>
    <t xml:space="preserve">K119279505 </t>
  </si>
  <si>
    <t xml:space="preserve">L119337558 </t>
  </si>
  <si>
    <t xml:space="preserve">G118898622 </t>
  </si>
  <si>
    <t>PREMI049548</t>
  </si>
  <si>
    <t>PREMI154708</t>
  </si>
  <si>
    <t xml:space="preserve">X119158697 </t>
  </si>
  <si>
    <t xml:space="preserve">G118757908 </t>
  </si>
  <si>
    <t xml:space="preserve">G642081163 </t>
  </si>
  <si>
    <t xml:space="preserve">X643001361 </t>
  </si>
  <si>
    <t>PREMI190203</t>
  </si>
  <si>
    <t xml:space="preserve">L643061611 </t>
  </si>
  <si>
    <t>INFIN014925</t>
  </si>
  <si>
    <t xml:space="preserve">A641429245 </t>
  </si>
  <si>
    <t xml:space="preserve">T985261988 </t>
  </si>
  <si>
    <t xml:space="preserve">V641298255 </t>
  </si>
  <si>
    <t>INFIN036065</t>
  </si>
  <si>
    <t xml:space="preserve">J643050431 </t>
  </si>
  <si>
    <t xml:space="preserve">Y641005583 </t>
  </si>
  <si>
    <t xml:space="preserve">H119434408 </t>
  </si>
  <si>
    <t xml:space="preserve">B985678273 </t>
  </si>
  <si>
    <t xml:space="preserve">P985555902 </t>
  </si>
  <si>
    <t xml:space="preserve">F644051549 </t>
  </si>
  <si>
    <t xml:space="preserve">U119040313 </t>
  </si>
  <si>
    <t xml:space="preserve">E119473873 </t>
  </si>
  <si>
    <t>INFIN036147</t>
  </si>
  <si>
    <t xml:space="preserve">H118192109 </t>
  </si>
  <si>
    <t xml:space="preserve">N109204381 </t>
  </si>
  <si>
    <t xml:space="preserve">Z985943139 </t>
  </si>
  <si>
    <t xml:space="preserve">P985533914 </t>
  </si>
  <si>
    <t xml:space="preserve">U642239736 </t>
  </si>
  <si>
    <t xml:space="preserve">S419125589 </t>
  </si>
  <si>
    <t xml:space="preserve">U643054603 </t>
  </si>
  <si>
    <t xml:space="preserve">P119373464 </t>
  </si>
  <si>
    <t xml:space="preserve">U119373468 </t>
  </si>
  <si>
    <t xml:space="preserve">F642124264 </t>
  </si>
  <si>
    <t>PREMI104186</t>
  </si>
  <si>
    <t xml:space="preserve">Y642267271 </t>
  </si>
  <si>
    <t xml:space="preserve">L118462017 </t>
  </si>
  <si>
    <t xml:space="preserve">X641055377 </t>
  </si>
  <si>
    <t xml:space="preserve">F119315404 </t>
  </si>
  <si>
    <t xml:space="preserve">M643000685 </t>
  </si>
  <si>
    <t>INFIN021962</t>
  </si>
  <si>
    <t xml:space="preserve">A119233312 </t>
  </si>
  <si>
    <t>PREMI043351</t>
  </si>
  <si>
    <t xml:space="preserve">W859493368 </t>
  </si>
  <si>
    <t xml:space="preserve">Y641127966 </t>
  </si>
  <si>
    <t>124OB095044</t>
  </si>
  <si>
    <t>ESSEN304640</t>
  </si>
  <si>
    <t xml:space="preserve">T118520282 </t>
  </si>
  <si>
    <t xml:space="preserve">V985159709 </t>
  </si>
  <si>
    <t xml:space="preserve">P119061837 </t>
  </si>
  <si>
    <t xml:space="preserve">F119484960 </t>
  </si>
  <si>
    <t xml:space="preserve">W109140218 </t>
  </si>
  <si>
    <t xml:space="preserve">B859486266 </t>
  </si>
  <si>
    <t xml:space="preserve">W119405762 </t>
  </si>
  <si>
    <t xml:space="preserve">N985975582 </t>
  </si>
  <si>
    <t xml:space="preserve">Y985291525 </t>
  </si>
  <si>
    <t xml:space="preserve">B118724047 </t>
  </si>
  <si>
    <t>PREMI218738</t>
  </si>
  <si>
    <t xml:space="preserve">G104057665 </t>
  </si>
  <si>
    <t xml:space="preserve">G111068157 </t>
  </si>
  <si>
    <t>ESSEN417007</t>
  </si>
  <si>
    <t xml:space="preserve">F985544049 </t>
  </si>
  <si>
    <t>PREMI052250</t>
  </si>
  <si>
    <t xml:space="preserve">J118793997 </t>
  </si>
  <si>
    <t xml:space="preserve">N641192702 </t>
  </si>
  <si>
    <t>PREMI052254</t>
  </si>
  <si>
    <t xml:space="preserve">H119082508 </t>
  </si>
  <si>
    <t xml:space="preserve">N125014029 </t>
  </si>
  <si>
    <t xml:space="preserve">E419197798 </t>
  </si>
  <si>
    <t xml:space="preserve">U642281619 </t>
  </si>
  <si>
    <t>INFIN044901</t>
  </si>
  <si>
    <t xml:space="preserve">L125276871 </t>
  </si>
  <si>
    <t xml:space="preserve">S125276876 </t>
  </si>
  <si>
    <t xml:space="preserve">W418150600 </t>
  </si>
  <si>
    <t>ESSEN142559</t>
  </si>
  <si>
    <t xml:space="preserve">G950166025 </t>
  </si>
  <si>
    <t xml:space="preserve">M109141912 </t>
  </si>
  <si>
    <t xml:space="preserve">X641054894 </t>
  </si>
  <si>
    <t xml:space="preserve">S119059976 </t>
  </si>
  <si>
    <t xml:space="preserve">N644005349 </t>
  </si>
  <si>
    <t xml:space="preserve">H641050511 </t>
  </si>
  <si>
    <t xml:space="preserve">T939325583 </t>
  </si>
  <si>
    <t xml:space="preserve">G950177870 </t>
  </si>
  <si>
    <t xml:space="preserve">H119305631 </t>
  </si>
  <si>
    <t xml:space="preserve">U643048324 </t>
  </si>
  <si>
    <t xml:space="preserve">E119458233 </t>
  </si>
  <si>
    <t xml:space="preserve">Y642415322 </t>
  </si>
  <si>
    <t>INFIN045596</t>
  </si>
  <si>
    <t xml:space="preserve">R656797583 </t>
  </si>
  <si>
    <t xml:space="preserve">W642447612 </t>
  </si>
  <si>
    <t xml:space="preserve">C984006082 </t>
  </si>
  <si>
    <t>PREMI215468</t>
  </si>
  <si>
    <t xml:space="preserve">N125303185 </t>
  </si>
  <si>
    <t xml:space="preserve">U642889716 </t>
  </si>
  <si>
    <t xml:space="preserve">W125303192 </t>
  </si>
  <si>
    <t xml:space="preserve">C119132781 </t>
  </si>
  <si>
    <t xml:space="preserve">T118854127 </t>
  </si>
  <si>
    <t>INFIN044018</t>
  </si>
  <si>
    <t xml:space="preserve">R642622016 </t>
  </si>
  <si>
    <t xml:space="preserve">406035315  </t>
  </si>
  <si>
    <t xml:space="preserve">U643045449 </t>
  </si>
  <si>
    <t xml:space="preserve">L118119501 </t>
  </si>
  <si>
    <t xml:space="preserve">T950177397 </t>
  </si>
  <si>
    <t xml:space="preserve">D644266804 </t>
  </si>
  <si>
    <t xml:space="preserve">Y641406013 </t>
  </si>
  <si>
    <t xml:space="preserve">D718092158 </t>
  </si>
  <si>
    <t>PREMI218020</t>
  </si>
  <si>
    <t xml:space="preserve">L985872057 </t>
  </si>
  <si>
    <t xml:space="preserve">T985081438 </t>
  </si>
  <si>
    <t>PREMI063929</t>
  </si>
  <si>
    <t xml:space="preserve">W985492152 </t>
  </si>
  <si>
    <t xml:space="preserve">C119491857 </t>
  </si>
  <si>
    <t xml:space="preserve">L118756946 </t>
  </si>
  <si>
    <t xml:space="preserve">F119119950 </t>
  </si>
  <si>
    <t xml:space="preserve">B859484058 </t>
  </si>
  <si>
    <t>PREMI051777</t>
  </si>
  <si>
    <t xml:space="preserve">K656773704 </t>
  </si>
  <si>
    <t xml:space="preserve">P950165710 </t>
  </si>
  <si>
    <t>PREMI117845</t>
  </si>
  <si>
    <t>ESSEN132534</t>
  </si>
  <si>
    <t>124OB103439</t>
  </si>
  <si>
    <t xml:space="preserve">E859497539 </t>
  </si>
  <si>
    <t xml:space="preserve">K180157975 </t>
  </si>
  <si>
    <t>PREMI198409</t>
  </si>
  <si>
    <t xml:space="preserve">G804199193 </t>
  </si>
  <si>
    <t xml:space="preserve">M642817766 </t>
  </si>
  <si>
    <t xml:space="preserve">M760381990 </t>
  </si>
  <si>
    <t xml:space="preserve">M118134843 </t>
  </si>
  <si>
    <t xml:space="preserve">B916488132 </t>
  </si>
  <si>
    <t xml:space="preserve">E403730988 </t>
  </si>
  <si>
    <t xml:space="preserve">C403                </t>
  </si>
  <si>
    <t>ASSUR ECUREUIL</t>
  </si>
  <si>
    <t xml:space="preserve">G050349047 </t>
  </si>
  <si>
    <t xml:space="preserve">P642415429 </t>
  </si>
  <si>
    <t xml:space="preserve">T119110071 </t>
  </si>
  <si>
    <t xml:space="preserve">U119110072 </t>
  </si>
  <si>
    <t xml:space="preserve">A643000168 </t>
  </si>
  <si>
    <t xml:space="preserve">A642722190 </t>
  </si>
  <si>
    <t xml:space="preserve">E119113325 </t>
  </si>
  <si>
    <t>PREMI067767</t>
  </si>
  <si>
    <t xml:space="preserve">P119458265 </t>
  </si>
  <si>
    <t xml:space="preserve">T636755661 </t>
  </si>
  <si>
    <t xml:space="preserve">U119042751 </t>
  </si>
  <si>
    <t>PREMI135597</t>
  </si>
  <si>
    <t xml:space="preserve">G642269579 </t>
  </si>
  <si>
    <t xml:space="preserve">W760301015 </t>
  </si>
  <si>
    <t>PREMI052128</t>
  </si>
  <si>
    <t>PREMI051906</t>
  </si>
  <si>
    <t xml:space="preserve">R119113220 </t>
  </si>
  <si>
    <t xml:space="preserve">M119498605 </t>
  </si>
  <si>
    <t xml:space="preserve">N119071243 </t>
  </si>
  <si>
    <t xml:space="preserve">Y419141856 </t>
  </si>
  <si>
    <t>PREMI214539</t>
  </si>
  <si>
    <t>INFIN034479</t>
  </si>
  <si>
    <t xml:space="preserve">F119271083 </t>
  </si>
  <si>
    <t>PREMI056285</t>
  </si>
  <si>
    <t xml:space="preserve">406037279  </t>
  </si>
  <si>
    <t xml:space="preserve">A166181717 </t>
  </si>
  <si>
    <t xml:space="preserve">G950430594 </t>
  </si>
  <si>
    <t>PREMI145618</t>
  </si>
  <si>
    <t xml:space="preserve">S916486306 </t>
  </si>
  <si>
    <t xml:space="preserve">Y109193212 </t>
  </si>
  <si>
    <t>124OB103441</t>
  </si>
  <si>
    <t>INFIN043463</t>
  </si>
  <si>
    <t xml:space="preserve">P119490327 </t>
  </si>
  <si>
    <t xml:space="preserve">Y641166928 </t>
  </si>
  <si>
    <t xml:space="preserve">Y119218958 </t>
  </si>
  <si>
    <t xml:space="preserve">D119274715 </t>
  </si>
  <si>
    <t>PERCE011481</t>
  </si>
  <si>
    <t>PREMI065675</t>
  </si>
  <si>
    <t xml:space="preserve">X681750772 </t>
  </si>
  <si>
    <t>PREMI185052</t>
  </si>
  <si>
    <t>PREMI185060</t>
  </si>
  <si>
    <t xml:space="preserve">P166217380 </t>
  </si>
  <si>
    <t>PREMI213794</t>
  </si>
  <si>
    <t>PREMI198407</t>
  </si>
  <si>
    <t xml:space="preserve">F859497540 </t>
  </si>
  <si>
    <t xml:space="preserve">P180157979 </t>
  </si>
  <si>
    <t xml:space="preserve">C985650421 </t>
  </si>
  <si>
    <t>PREMI053078</t>
  </si>
  <si>
    <t xml:space="preserve">U419133917 </t>
  </si>
  <si>
    <t xml:space="preserve">Y642241948 </t>
  </si>
  <si>
    <t xml:space="preserve">M419133934 </t>
  </si>
  <si>
    <t xml:space="preserve">T985834228 </t>
  </si>
  <si>
    <t xml:space="preserve">P119120372 </t>
  </si>
  <si>
    <t xml:space="preserve">M643068029 </t>
  </si>
  <si>
    <t xml:space="preserve">H119181914 </t>
  </si>
  <si>
    <t xml:space="preserve">K119385144 </t>
  </si>
  <si>
    <t>PREMI186026</t>
  </si>
  <si>
    <t>PREMI220898</t>
  </si>
  <si>
    <t xml:space="preserve">A119246008 </t>
  </si>
  <si>
    <t xml:space="preserve">B119246009 </t>
  </si>
  <si>
    <t xml:space="preserve">K633751463 </t>
  </si>
  <si>
    <t>PREMI060058</t>
  </si>
  <si>
    <t xml:space="preserve">H119198520 </t>
  </si>
  <si>
    <t xml:space="preserve">M940398643 </t>
  </si>
  <si>
    <t xml:space="preserve">E636752245 </t>
  </si>
  <si>
    <t>PREMI186015</t>
  </si>
  <si>
    <t>ESSEN040661</t>
  </si>
  <si>
    <t xml:space="preserve">G419169970 </t>
  </si>
  <si>
    <t xml:space="preserve">J119498372 </t>
  </si>
  <si>
    <t xml:space="preserve">W940398628 </t>
  </si>
  <si>
    <t xml:space="preserve">K119319847 </t>
  </si>
  <si>
    <t>PREMI200632</t>
  </si>
  <si>
    <t>PREMI200636</t>
  </si>
  <si>
    <t xml:space="preserve">C118137318 </t>
  </si>
  <si>
    <t xml:space="preserve">W119389869 </t>
  </si>
  <si>
    <t xml:space="preserve">P119308650 </t>
  </si>
  <si>
    <t xml:space="preserve">K119044560 </t>
  </si>
  <si>
    <t xml:space="preserve">A641181052 </t>
  </si>
  <si>
    <t>PREMI221377</t>
  </si>
  <si>
    <t xml:space="preserve">V119462755 </t>
  </si>
  <si>
    <t>PREMI121579</t>
  </si>
  <si>
    <t>PREMI050967</t>
  </si>
  <si>
    <t>PREMI050963</t>
  </si>
  <si>
    <t>PREMI093915</t>
  </si>
  <si>
    <t>PREMI098589</t>
  </si>
  <si>
    <t>PREMI098594</t>
  </si>
  <si>
    <t xml:space="preserve">A985891620 </t>
  </si>
  <si>
    <t xml:space="preserve">V643007086 </t>
  </si>
  <si>
    <t xml:space="preserve">G119459132 </t>
  </si>
  <si>
    <t>INFIN009604</t>
  </si>
  <si>
    <t>PREMI068189</t>
  </si>
  <si>
    <t xml:space="preserve">B985111231 </t>
  </si>
  <si>
    <t xml:space="preserve">M636751171 </t>
  </si>
  <si>
    <t>ESSEN326887</t>
  </si>
  <si>
    <t xml:space="preserve">D641002828 </t>
  </si>
  <si>
    <t xml:space="preserve">T656573404 </t>
  </si>
  <si>
    <t>PREMI079107</t>
  </si>
  <si>
    <t xml:space="preserve">M985022116 </t>
  </si>
  <si>
    <t xml:space="preserve">C118503064 </t>
  </si>
  <si>
    <t>PREMI145569</t>
  </si>
  <si>
    <t>124OB076549</t>
  </si>
  <si>
    <t>124OB089037</t>
  </si>
  <si>
    <t xml:space="preserve">S644418363 </t>
  </si>
  <si>
    <t xml:space="preserve">V118303716 </t>
  </si>
  <si>
    <t xml:space="preserve">C119323566 </t>
  </si>
  <si>
    <t>PREMI199555</t>
  </si>
  <si>
    <t xml:space="preserve">L859489311 </t>
  </si>
  <si>
    <t xml:space="preserve">B940901942 </t>
  </si>
  <si>
    <t xml:space="preserve">R119271115 </t>
  </si>
  <si>
    <t xml:space="preserve">N985735301 </t>
  </si>
  <si>
    <t xml:space="preserve">C118671102 </t>
  </si>
  <si>
    <t xml:space="preserve">J419264548 </t>
  </si>
  <si>
    <t xml:space="preserve">R119496446 </t>
  </si>
  <si>
    <t>ESSEN417221</t>
  </si>
  <si>
    <t xml:space="preserve">H642374115 </t>
  </si>
  <si>
    <t xml:space="preserve">Y656697678 </t>
  </si>
  <si>
    <t xml:space="preserve">R119258856 </t>
  </si>
  <si>
    <t xml:space="preserve">Y119220775 </t>
  </si>
  <si>
    <t>PREMI191555</t>
  </si>
  <si>
    <t xml:space="preserve">P642320324 </t>
  </si>
  <si>
    <t>PREMI067888</t>
  </si>
  <si>
    <t>PREMI130012</t>
  </si>
  <si>
    <t>INFIN039700</t>
  </si>
  <si>
    <t>INFIN043656</t>
  </si>
  <si>
    <t xml:space="preserve">M858296026 </t>
  </si>
  <si>
    <t xml:space="preserve">K656666846 </t>
  </si>
  <si>
    <t xml:space="preserve">N656156272 </t>
  </si>
  <si>
    <t xml:space="preserve">X119390284 </t>
  </si>
  <si>
    <t>PREMI098598</t>
  </si>
  <si>
    <t>PREMI098603</t>
  </si>
  <si>
    <t xml:space="preserve">U419267386 </t>
  </si>
  <si>
    <t xml:space="preserve">P985601741 </t>
  </si>
  <si>
    <t>ESSEN417402</t>
  </si>
  <si>
    <t xml:space="preserve">B985891621 </t>
  </si>
  <si>
    <t>PREMI197076</t>
  </si>
  <si>
    <t>ESSEN117002</t>
  </si>
  <si>
    <t>PREMI222116</t>
  </si>
  <si>
    <t xml:space="preserve">P643058325 </t>
  </si>
  <si>
    <t>INFIN043446</t>
  </si>
  <si>
    <t>PREMI043802</t>
  </si>
  <si>
    <t xml:space="preserve">F118571515 </t>
  </si>
  <si>
    <t xml:space="preserve">M985804369 </t>
  </si>
  <si>
    <t>PREMI229428</t>
  </si>
  <si>
    <t>ESSEN132940</t>
  </si>
  <si>
    <t>INITI017421</t>
  </si>
  <si>
    <t xml:space="preserve">T125163832 </t>
  </si>
  <si>
    <t xml:space="preserve">M760382726 </t>
  </si>
  <si>
    <t>PREMI202245</t>
  </si>
  <si>
    <t xml:space="preserve">X125163836 </t>
  </si>
  <si>
    <t xml:space="preserve">S119308307 </t>
  </si>
  <si>
    <t xml:space="preserve">K125218680 </t>
  </si>
  <si>
    <t xml:space="preserve">P125277265 </t>
  </si>
  <si>
    <t xml:space="preserve">N125277264 </t>
  </si>
  <si>
    <t>INFIN038308</t>
  </si>
  <si>
    <t xml:space="preserve">N125303944 </t>
  </si>
  <si>
    <t xml:space="preserve">L125309646 </t>
  </si>
  <si>
    <t>INITI003095</t>
  </si>
  <si>
    <t>INITI003099</t>
  </si>
  <si>
    <t xml:space="preserve">V985660557 </t>
  </si>
  <si>
    <t>INITI014755</t>
  </si>
  <si>
    <t xml:space="preserve">L118104344 </t>
  </si>
  <si>
    <t xml:space="preserve">C641427614 </t>
  </si>
  <si>
    <t xml:space="preserve">X119008668 </t>
  </si>
  <si>
    <t>ESSEN159687</t>
  </si>
  <si>
    <t xml:space="preserve">L118460844 </t>
  </si>
  <si>
    <t xml:space="preserve">R644458911 </t>
  </si>
  <si>
    <t xml:space="preserve">N718013921 </t>
  </si>
  <si>
    <t>PREMI219676</t>
  </si>
  <si>
    <t xml:space="preserve">J119058014 </t>
  </si>
  <si>
    <t xml:space="preserve">Y119008669 </t>
  </si>
  <si>
    <t xml:space="preserve">M643083899 </t>
  </si>
  <si>
    <t xml:space="preserve">T642735270 </t>
  </si>
  <si>
    <t xml:space="preserve">C643094217 </t>
  </si>
  <si>
    <t xml:space="preserve">E636755580 </t>
  </si>
  <si>
    <t xml:space="preserve">K118147077 </t>
  </si>
  <si>
    <t xml:space="preserve">E643001138 </t>
  </si>
  <si>
    <t>ESSEN109935</t>
  </si>
  <si>
    <t xml:space="preserve">Y643092672 </t>
  </si>
  <si>
    <t xml:space="preserve">W642921136 </t>
  </si>
  <si>
    <t xml:space="preserve">C119301371 </t>
  </si>
  <si>
    <t>124OB084278</t>
  </si>
  <si>
    <t>PREMI065674</t>
  </si>
  <si>
    <t xml:space="preserve">T118022056 </t>
  </si>
  <si>
    <t xml:space="preserve">C985651272 </t>
  </si>
  <si>
    <t xml:space="preserve">P858090569 </t>
  </si>
  <si>
    <t>PREMI114793</t>
  </si>
  <si>
    <t xml:space="preserve">Y119244695 </t>
  </si>
  <si>
    <t>PREMI159061</t>
  </si>
  <si>
    <t xml:space="preserve">U656809086 </t>
  </si>
  <si>
    <t>PREMI216548</t>
  </si>
  <si>
    <t xml:space="preserve">V940818308 </t>
  </si>
  <si>
    <t xml:space="preserve">Z119112584 </t>
  </si>
  <si>
    <t xml:space="preserve">B985649477 </t>
  </si>
  <si>
    <t>PREMI202738</t>
  </si>
  <si>
    <t>ESSEN097230</t>
  </si>
  <si>
    <t xml:space="preserve">E859368072 </t>
  </si>
  <si>
    <t xml:space="preserve">F858091826 </t>
  </si>
  <si>
    <t xml:space="preserve">W641020784 </t>
  </si>
  <si>
    <t xml:space="preserve">L642891664 </t>
  </si>
  <si>
    <t xml:space="preserve">D119485418 </t>
  </si>
  <si>
    <t>ESSEN095147</t>
  </si>
  <si>
    <t xml:space="preserve">S641058615 </t>
  </si>
  <si>
    <t xml:space="preserve">G985300181 </t>
  </si>
  <si>
    <t xml:space="preserve">F656720570 </t>
  </si>
  <si>
    <t xml:space="preserve">A916484773 </t>
  </si>
  <si>
    <t xml:space="preserve">C642294576 </t>
  </si>
  <si>
    <t xml:space="preserve">E166191473 </t>
  </si>
  <si>
    <t xml:space="preserve">J117031139 </t>
  </si>
  <si>
    <t xml:space="preserve">C954                </t>
  </si>
  <si>
    <t>ASSISTANCE OBSEQUE</t>
  </si>
  <si>
    <t xml:space="preserve">M636754644 </t>
  </si>
  <si>
    <t xml:space="preserve">U940729826 </t>
  </si>
  <si>
    <t xml:space="preserve">V118498296 </t>
  </si>
  <si>
    <t xml:space="preserve">Z119295595 </t>
  </si>
  <si>
    <t xml:space="preserve">Z804149138 </t>
  </si>
  <si>
    <t xml:space="preserve">J760240905 </t>
  </si>
  <si>
    <t xml:space="preserve">R118100622 </t>
  </si>
  <si>
    <t>INFIN034378</t>
  </si>
  <si>
    <t xml:space="preserve">T939322593 </t>
  </si>
  <si>
    <t xml:space="preserve">C642103262 </t>
  </si>
  <si>
    <t xml:space="preserve">W916483757 </t>
  </si>
  <si>
    <t xml:space="preserve">Y940729830 </t>
  </si>
  <si>
    <t xml:space="preserve">R940988389 </t>
  </si>
  <si>
    <t xml:space="preserve">F641208910 </t>
  </si>
  <si>
    <t xml:space="preserve">J118412611 </t>
  </si>
  <si>
    <t xml:space="preserve">P656090677 </t>
  </si>
  <si>
    <t>124OB082206</t>
  </si>
  <si>
    <t xml:space="preserve">K119102359 </t>
  </si>
  <si>
    <t>124OB082210</t>
  </si>
  <si>
    <t xml:space="preserve">V119071203 </t>
  </si>
  <si>
    <t xml:space="preserve">H985572042 </t>
  </si>
  <si>
    <t xml:space="preserve">W940094683 </t>
  </si>
  <si>
    <t>PREMI191997</t>
  </si>
  <si>
    <t>PREMI212065</t>
  </si>
  <si>
    <t>PREMI183623</t>
  </si>
  <si>
    <t xml:space="preserve">T118224341 </t>
  </si>
  <si>
    <t>PREMI203968</t>
  </si>
  <si>
    <t xml:space="preserve">P642034848 </t>
  </si>
  <si>
    <t xml:space="preserve">Y119156559 </t>
  </si>
  <si>
    <t xml:space="preserve">K118493365 </t>
  </si>
  <si>
    <t>INFIN034997</t>
  </si>
  <si>
    <t xml:space="preserve">B119186554 </t>
  </si>
  <si>
    <t xml:space="preserve">V119486905 </t>
  </si>
  <si>
    <t>PREMI213754</t>
  </si>
  <si>
    <t>PREMI044118</t>
  </si>
  <si>
    <t>PREMI187374</t>
  </si>
  <si>
    <t>ESSEN034163</t>
  </si>
  <si>
    <t xml:space="preserve">C119315102 </t>
  </si>
  <si>
    <t xml:space="preserve">K419347326 </t>
  </si>
  <si>
    <t xml:space="preserve">V656852028 </t>
  </si>
  <si>
    <t>PREMI196801</t>
  </si>
  <si>
    <t xml:space="preserve">D642034838 </t>
  </si>
  <si>
    <t xml:space="preserve">H109126544 </t>
  </si>
  <si>
    <t>PREMI232100</t>
  </si>
  <si>
    <t>ESSEN173717</t>
  </si>
  <si>
    <t>ESSEN092198</t>
  </si>
  <si>
    <t xml:space="preserve">N119085549 </t>
  </si>
  <si>
    <t>INFIN007849</t>
  </si>
  <si>
    <t xml:space="preserve">S119067175 </t>
  </si>
  <si>
    <t xml:space="preserve">E119410715 </t>
  </si>
  <si>
    <t xml:space="preserve">G119435557 </t>
  </si>
  <si>
    <t xml:space="preserve">U119411625 </t>
  </si>
  <si>
    <t xml:space="preserve">G656611252 </t>
  </si>
  <si>
    <t>PREMI216406</t>
  </si>
  <si>
    <t>PREMI216564</t>
  </si>
  <si>
    <t xml:space="preserve">C119293206 </t>
  </si>
  <si>
    <t>PREMI154630</t>
  </si>
  <si>
    <t>ESSEN137789</t>
  </si>
  <si>
    <t>INFIN020417</t>
  </si>
  <si>
    <t xml:space="preserve">J119108315 </t>
  </si>
  <si>
    <t xml:space="preserve">B644011709 </t>
  </si>
  <si>
    <t>PERCE004716</t>
  </si>
  <si>
    <t xml:space="preserve">Z642865364 </t>
  </si>
  <si>
    <t xml:space="preserve">D119063138 </t>
  </si>
  <si>
    <t xml:space="preserve">G642615062 </t>
  </si>
  <si>
    <t>INFIN040875</t>
  </si>
  <si>
    <t>PREMI203065</t>
  </si>
  <si>
    <t>PERCE009347</t>
  </si>
  <si>
    <t xml:space="preserve">Y119390952 </t>
  </si>
  <si>
    <t>ESSEN140278</t>
  </si>
  <si>
    <t>PERCE004665</t>
  </si>
  <si>
    <t xml:space="preserve">B119250356 </t>
  </si>
  <si>
    <t>PREMI030948</t>
  </si>
  <si>
    <t xml:space="preserve">D642899293 </t>
  </si>
  <si>
    <t xml:space="preserve">V119000754 </t>
  </si>
  <si>
    <t xml:space="preserve">U119319694 </t>
  </si>
  <si>
    <t xml:space="preserve">A119362917 </t>
  </si>
  <si>
    <t xml:space="preserve">V118734161 </t>
  </si>
  <si>
    <t xml:space="preserve">K119257885 </t>
  </si>
  <si>
    <t xml:space="preserve">H119347767 </t>
  </si>
  <si>
    <t>PREMI187642</t>
  </si>
  <si>
    <t xml:space="preserve">A119497628 </t>
  </si>
  <si>
    <t xml:space="preserve">F119136096 </t>
  </si>
  <si>
    <t>ESSEN116316</t>
  </si>
  <si>
    <t xml:space="preserve">U407344163 </t>
  </si>
  <si>
    <t xml:space="preserve">X985329819 </t>
  </si>
  <si>
    <t>ESSEN203005</t>
  </si>
  <si>
    <t>ESSEN419052</t>
  </si>
  <si>
    <t xml:space="preserve">G090134254 </t>
  </si>
  <si>
    <t xml:space="preserve">Y119463908 </t>
  </si>
  <si>
    <t xml:space="preserve">D656792926 </t>
  </si>
  <si>
    <t xml:space="preserve">F118100130 </t>
  </si>
  <si>
    <t xml:space="preserve">F641109757 </t>
  </si>
  <si>
    <t>INFIN041784</t>
  </si>
  <si>
    <t>PREMI185584</t>
  </si>
  <si>
    <t>INFIN039143</t>
  </si>
  <si>
    <t>INFIN037836</t>
  </si>
  <si>
    <t>PREMI223368</t>
  </si>
  <si>
    <t xml:space="preserve">B642437704 </t>
  </si>
  <si>
    <t>INFIN041783</t>
  </si>
  <si>
    <t xml:space="preserve">R636752853 </t>
  </si>
  <si>
    <t xml:space="preserve">J985620665 </t>
  </si>
  <si>
    <t xml:space="preserve">M119035431 </t>
  </si>
  <si>
    <t>PREMI222051</t>
  </si>
  <si>
    <t xml:space="preserve">X643074570 </t>
  </si>
  <si>
    <t>PREMI035202</t>
  </si>
  <si>
    <t>PREMI219401</t>
  </si>
  <si>
    <t xml:space="preserve">W119291383 </t>
  </si>
  <si>
    <t>INFIN014567</t>
  </si>
  <si>
    <t>PREMI042155</t>
  </si>
  <si>
    <t>PREMI042116</t>
  </si>
  <si>
    <t xml:space="preserve">A641085947 </t>
  </si>
  <si>
    <t xml:space="preserve">N118074262 </t>
  </si>
  <si>
    <t xml:space="preserve">V859243242 </t>
  </si>
  <si>
    <t xml:space="preserve">R985009837 </t>
  </si>
  <si>
    <t xml:space="preserve">P642765052 </t>
  </si>
  <si>
    <t xml:space="preserve">G641034686 </t>
  </si>
  <si>
    <t xml:space="preserve">C118793761 </t>
  </si>
  <si>
    <t xml:space="preserve">S119420179 </t>
  </si>
  <si>
    <t>PREMI166261</t>
  </si>
  <si>
    <t>PREMI205604</t>
  </si>
  <si>
    <t xml:space="preserve">W985050989 </t>
  </si>
  <si>
    <t xml:space="preserve">E656775378 </t>
  </si>
  <si>
    <t>PREMI031127</t>
  </si>
  <si>
    <t xml:space="preserve">P641053691 </t>
  </si>
  <si>
    <t xml:space="preserve">W118144741 </t>
  </si>
  <si>
    <t>ESSEN097454</t>
  </si>
  <si>
    <t xml:space="preserve">T641045437 </t>
  </si>
  <si>
    <t xml:space="preserve">H118455781 </t>
  </si>
  <si>
    <t>ESSEN100479</t>
  </si>
  <si>
    <t xml:space="preserve">N180155563 </t>
  </si>
  <si>
    <t xml:space="preserve">U105004034 </t>
  </si>
  <si>
    <t xml:space="preserve">J119333600 </t>
  </si>
  <si>
    <t xml:space="preserve">M118198254 </t>
  </si>
  <si>
    <t>ESSEN128409</t>
  </si>
  <si>
    <t>PREMI061995</t>
  </si>
  <si>
    <t>ESSEN128447</t>
  </si>
  <si>
    <t>ESSEN011911</t>
  </si>
  <si>
    <t>ESSEN011981</t>
  </si>
  <si>
    <t xml:space="preserve">W985619043 </t>
  </si>
  <si>
    <t xml:space="preserve">A119462024 </t>
  </si>
  <si>
    <t>AV000022178</t>
  </si>
  <si>
    <t>AV000022993</t>
  </si>
  <si>
    <t xml:space="preserve">D642386232 </t>
  </si>
  <si>
    <t xml:space="preserve">C642746940 </t>
  </si>
  <si>
    <t xml:space="preserve">P119251725 </t>
  </si>
  <si>
    <t>AV000022181</t>
  </si>
  <si>
    <t>PREMI201480</t>
  </si>
  <si>
    <t xml:space="preserve">A119434217 </t>
  </si>
  <si>
    <t xml:space="preserve">B119411011 </t>
  </si>
  <si>
    <t xml:space="preserve">C118243946 </t>
  </si>
  <si>
    <t xml:space="preserve">H643055513 </t>
  </si>
  <si>
    <t xml:space="preserve">Z118084898 </t>
  </si>
  <si>
    <t>ESSEN096519</t>
  </si>
  <si>
    <t xml:space="preserve">M859488622 </t>
  </si>
  <si>
    <t xml:space="preserve">Z656604943 </t>
  </si>
  <si>
    <t xml:space="preserve">A859353095 </t>
  </si>
  <si>
    <t>INFIN045677</t>
  </si>
  <si>
    <t>PREMI106398</t>
  </si>
  <si>
    <t xml:space="preserve">U119413304 </t>
  </si>
  <si>
    <t xml:space="preserve">G119248682 </t>
  </si>
  <si>
    <t xml:space="preserve">J118659516 </t>
  </si>
  <si>
    <t xml:space="preserve">L656689594 </t>
  </si>
  <si>
    <t xml:space="preserve">S119077226 </t>
  </si>
  <si>
    <t xml:space="preserve">X119077231 </t>
  </si>
  <si>
    <t xml:space="preserve">C419172473 </t>
  </si>
  <si>
    <t xml:space="preserve">N119502309 </t>
  </si>
  <si>
    <t>PREMI050080</t>
  </si>
  <si>
    <t xml:space="preserve">G119340590 </t>
  </si>
  <si>
    <t xml:space="preserve">A656325264 </t>
  </si>
  <si>
    <t xml:space="preserve">D760291845 </t>
  </si>
  <si>
    <t xml:space="preserve">K642110100 </t>
  </si>
  <si>
    <t>INFIN036625</t>
  </si>
  <si>
    <t>124OB051122</t>
  </si>
  <si>
    <t>PREMI222203</t>
  </si>
  <si>
    <t xml:space="preserve">G643000588 </t>
  </si>
  <si>
    <t xml:space="preserve">L119467048 </t>
  </si>
  <si>
    <t xml:space="preserve">X119345802 </t>
  </si>
  <si>
    <t xml:space="preserve">A642094405 </t>
  </si>
  <si>
    <t xml:space="preserve">D644422997 </t>
  </si>
  <si>
    <t xml:space="preserve">G119282331 </t>
  </si>
  <si>
    <t xml:space="preserve">G641014929 </t>
  </si>
  <si>
    <t xml:space="preserve">S760149717 </t>
  </si>
  <si>
    <t xml:space="preserve">D985054055 </t>
  </si>
  <si>
    <t xml:space="preserve">B119345806 </t>
  </si>
  <si>
    <t xml:space="preserve">J985082143 </t>
  </si>
  <si>
    <t>PREMI186269</t>
  </si>
  <si>
    <t xml:space="preserve">Y119347781 </t>
  </si>
  <si>
    <t xml:space="preserve">M119185621 </t>
  </si>
  <si>
    <t>ESSEN200536</t>
  </si>
  <si>
    <t xml:space="preserve">C939325753 </t>
  </si>
  <si>
    <t xml:space="preserve">N642532797 </t>
  </si>
  <si>
    <t>PREMI035234</t>
  </si>
  <si>
    <t xml:space="preserve">Z940093628 </t>
  </si>
  <si>
    <t>PREMI139313</t>
  </si>
  <si>
    <t>ESSEN200032</t>
  </si>
  <si>
    <t xml:space="preserve">F119351560 </t>
  </si>
  <si>
    <t xml:space="preserve">K760277522 </t>
  </si>
  <si>
    <t xml:space="preserve">U180171346 </t>
  </si>
  <si>
    <t xml:space="preserve">H180224144 </t>
  </si>
  <si>
    <t>INFIN040084</t>
  </si>
  <si>
    <t>PREMI192857</t>
  </si>
  <si>
    <t xml:space="preserve">A118785548 </t>
  </si>
  <si>
    <t xml:space="preserve">N643007011 </t>
  </si>
  <si>
    <t xml:space="preserve">L643004640 </t>
  </si>
  <si>
    <t xml:space="preserve">V118785451 </t>
  </si>
  <si>
    <t xml:space="preserve">M985546240 </t>
  </si>
  <si>
    <t xml:space="preserve">U642863151 </t>
  </si>
  <si>
    <t>PREMI087257</t>
  </si>
  <si>
    <t xml:space="preserve">Y859485182 </t>
  </si>
  <si>
    <t xml:space="preserve">L407110729 </t>
  </si>
  <si>
    <t xml:space="preserve">Z119301023 </t>
  </si>
  <si>
    <t>INFIN028835</t>
  </si>
  <si>
    <t xml:space="preserve">D119340426 </t>
  </si>
  <si>
    <t xml:space="preserve">J939259174 </t>
  </si>
  <si>
    <t xml:space="preserve">N119422476 </t>
  </si>
  <si>
    <t xml:space="preserve">H939324217 </t>
  </si>
  <si>
    <t>ESSEN114892</t>
  </si>
  <si>
    <t xml:space="preserve">X641003029 </t>
  </si>
  <si>
    <t xml:space="preserve">406054329  </t>
  </si>
  <si>
    <t xml:space="preserve">X109090033 </t>
  </si>
  <si>
    <t>124OB022773</t>
  </si>
  <si>
    <t>PREMI055164</t>
  </si>
  <si>
    <t xml:space="preserve">A985866734 </t>
  </si>
  <si>
    <t xml:space="preserve">K119081268 </t>
  </si>
  <si>
    <t xml:space="preserve">W119066443 </t>
  </si>
  <si>
    <t xml:space="preserve">C119293850 </t>
  </si>
  <si>
    <t xml:space="preserve">C643051552 </t>
  </si>
  <si>
    <t xml:space="preserve">G118176928 </t>
  </si>
  <si>
    <t xml:space="preserve">G140386385 </t>
  </si>
  <si>
    <t xml:space="preserve">K642523755 </t>
  </si>
  <si>
    <t xml:space="preserve">Z118295233 </t>
  </si>
  <si>
    <t xml:space="preserve">D166201385 </t>
  </si>
  <si>
    <t xml:space="preserve">Y939325634 </t>
  </si>
  <si>
    <t xml:space="preserve">L643064854 </t>
  </si>
  <si>
    <t xml:space="preserve">L119023194 </t>
  </si>
  <si>
    <t xml:space="preserve">H642716539 </t>
  </si>
  <si>
    <t xml:space="preserve">D119131954 </t>
  </si>
  <si>
    <t xml:space="preserve">D641150304 </t>
  </si>
  <si>
    <t xml:space="preserve">K118202346 </t>
  </si>
  <si>
    <t>PREMI041155</t>
  </si>
  <si>
    <t xml:space="preserve">J643079963 </t>
  </si>
  <si>
    <t xml:space="preserve">E859021807 </t>
  </si>
  <si>
    <t xml:space="preserve">E118530114 </t>
  </si>
  <si>
    <t>INFIN029912</t>
  </si>
  <si>
    <t xml:space="preserve">M641013186 </t>
  </si>
  <si>
    <t>AV000016172</t>
  </si>
  <si>
    <t>INFIN014675</t>
  </si>
  <si>
    <t xml:space="preserve">A760349756 </t>
  </si>
  <si>
    <t xml:space="preserve">Y119371862 </t>
  </si>
  <si>
    <t>PREMI075361</t>
  </si>
  <si>
    <t xml:space="preserve">N641114249 </t>
  </si>
  <si>
    <t xml:space="preserve">T119185695 </t>
  </si>
  <si>
    <t xml:space="preserve">D950175567 </t>
  </si>
  <si>
    <t xml:space="preserve">P641114250 </t>
  </si>
  <si>
    <t xml:space="preserve">R119185693 </t>
  </si>
  <si>
    <t xml:space="preserve">T939324847 </t>
  </si>
  <si>
    <t xml:space="preserve">C118637752 </t>
  </si>
  <si>
    <t xml:space="preserve">C641116378 </t>
  </si>
  <si>
    <t xml:space="preserve">A119281796 </t>
  </si>
  <si>
    <t xml:space="preserve">R939324960 </t>
  </si>
  <si>
    <t xml:space="preserve">G118130100 </t>
  </si>
  <si>
    <t xml:space="preserve">K641186581 </t>
  </si>
  <si>
    <t xml:space="preserve">J119199809 </t>
  </si>
  <si>
    <t xml:space="preserve">P119190614 </t>
  </si>
  <si>
    <t xml:space="preserve">E119062012 </t>
  </si>
  <si>
    <t xml:space="preserve">C119062010 </t>
  </si>
  <si>
    <t xml:space="preserve">A119402638 </t>
  </si>
  <si>
    <t xml:space="preserve">S118724061 </t>
  </si>
  <si>
    <t xml:space="preserve">U985179764 </t>
  </si>
  <si>
    <t xml:space="preserve">Z644283406 </t>
  </si>
  <si>
    <t xml:space="preserve">N119167889 </t>
  </si>
  <si>
    <t xml:space="preserve">U718009257 </t>
  </si>
  <si>
    <t xml:space="preserve">R939293197 </t>
  </si>
  <si>
    <t xml:space="preserve">F119496736 </t>
  </si>
  <si>
    <t xml:space="preserve">L407479534 </t>
  </si>
  <si>
    <t xml:space="preserve">N641132879 </t>
  </si>
  <si>
    <t xml:space="preserve">W118755828 </t>
  </si>
  <si>
    <t>PREMI193247</t>
  </si>
  <si>
    <t xml:space="preserve">R119075569 </t>
  </si>
  <si>
    <t xml:space="preserve">L119292202 </t>
  </si>
  <si>
    <t xml:space="preserve">R119295817 </t>
  </si>
  <si>
    <t xml:space="preserve">L643085738 </t>
  </si>
  <si>
    <t>PREMI158990</t>
  </si>
  <si>
    <t xml:space="preserve">G985070043 </t>
  </si>
  <si>
    <t xml:space="preserve">U119158625 </t>
  </si>
  <si>
    <t xml:space="preserve">G656569093 </t>
  </si>
  <si>
    <t xml:space="preserve">Y118656562 </t>
  </si>
  <si>
    <t xml:space="preserve">M643072031 </t>
  </si>
  <si>
    <t>PREMI154675</t>
  </si>
  <si>
    <t xml:space="preserve">G119004514 </t>
  </si>
  <si>
    <t xml:space="preserve">N118805593 </t>
  </si>
  <si>
    <t>PREMI217561</t>
  </si>
  <si>
    <t>INFIN001595</t>
  </si>
  <si>
    <t>PREMI202133</t>
  </si>
  <si>
    <t xml:space="preserve">G642774843 </t>
  </si>
  <si>
    <t xml:space="preserve">R642477599 </t>
  </si>
  <si>
    <t xml:space="preserve">D656302635 </t>
  </si>
  <si>
    <t xml:space="preserve">W859005239 </t>
  </si>
  <si>
    <t xml:space="preserve">H642514691 </t>
  </si>
  <si>
    <t>PREMI188457</t>
  </si>
  <si>
    <t xml:space="preserve">R985771804 </t>
  </si>
  <si>
    <t>ESSEN084260</t>
  </si>
  <si>
    <t xml:space="preserve">P118554411 </t>
  </si>
  <si>
    <t xml:space="preserve">M119332798 </t>
  </si>
  <si>
    <t xml:space="preserve">P760308346 </t>
  </si>
  <si>
    <t xml:space="preserve">S119118143 </t>
  </si>
  <si>
    <t xml:space="preserve">A859353532 </t>
  </si>
  <si>
    <t xml:space="preserve">E119110105 </t>
  </si>
  <si>
    <t xml:space="preserve">B985361034 </t>
  </si>
  <si>
    <t xml:space="preserve">F109187998 </t>
  </si>
  <si>
    <t>PREMI091624</t>
  </si>
  <si>
    <t>PREMI081985</t>
  </si>
  <si>
    <t xml:space="preserve">J641003155 </t>
  </si>
  <si>
    <t xml:space="preserve">L118036655 </t>
  </si>
  <si>
    <t xml:space="preserve">M118072582 </t>
  </si>
  <si>
    <t>PREMI219862</t>
  </si>
  <si>
    <t xml:space="preserve">X109183160 </t>
  </si>
  <si>
    <t xml:space="preserve">P985367417 </t>
  </si>
  <si>
    <t xml:space="preserve">F656173492 </t>
  </si>
  <si>
    <t xml:space="preserve">L656130740 </t>
  </si>
  <si>
    <t xml:space="preserve">Z760374986 </t>
  </si>
  <si>
    <t xml:space="preserve">F118313202 </t>
  </si>
  <si>
    <t>PREMI207757</t>
  </si>
  <si>
    <t xml:space="preserve">V104026811 </t>
  </si>
  <si>
    <t>PREMI190070</t>
  </si>
  <si>
    <t xml:space="preserve">T656733921 </t>
  </si>
  <si>
    <t xml:space="preserve">E642563977 </t>
  </si>
  <si>
    <t>PREMI198287</t>
  </si>
  <si>
    <t xml:space="preserve">T118148073 </t>
  </si>
  <si>
    <t xml:space="preserve">N119002473 </t>
  </si>
  <si>
    <t xml:space="preserve">M119002472 </t>
  </si>
  <si>
    <t xml:space="preserve">P642746698 </t>
  </si>
  <si>
    <t xml:space="preserve">M641002238 </t>
  </si>
  <si>
    <t xml:space="preserve">K643082103 </t>
  </si>
  <si>
    <t>ESSEN419915</t>
  </si>
  <si>
    <t>PREMI005563</t>
  </si>
  <si>
    <t xml:space="preserve">Y119074058 </t>
  </si>
  <si>
    <t xml:space="preserve">M985207588 </t>
  </si>
  <si>
    <t xml:space="preserve">P656302645 </t>
  </si>
  <si>
    <t xml:space="preserve">R118562278 </t>
  </si>
  <si>
    <t xml:space="preserve">X641199909 </t>
  </si>
  <si>
    <t>INFIN043280</t>
  </si>
  <si>
    <t xml:space="preserve">G118092679 </t>
  </si>
  <si>
    <t xml:space="preserve">L119205837 </t>
  </si>
  <si>
    <t xml:space="preserve">M109152009 </t>
  </si>
  <si>
    <t xml:space="preserve">V407551210 </t>
  </si>
  <si>
    <t xml:space="preserve">W939233034 </t>
  </si>
  <si>
    <t>ESSEN317895</t>
  </si>
  <si>
    <t>124OB085256</t>
  </si>
  <si>
    <t xml:space="preserve">B641310359 </t>
  </si>
  <si>
    <t>INFIN022958</t>
  </si>
  <si>
    <t xml:space="preserve">L119497270 </t>
  </si>
  <si>
    <t xml:space="preserve">Z644213141 </t>
  </si>
  <si>
    <t>PREMI141170</t>
  </si>
  <si>
    <t xml:space="preserve">V118090092 </t>
  </si>
  <si>
    <t xml:space="preserve">B119195708 </t>
  </si>
  <si>
    <t xml:space="preserve">W643080641 </t>
  </si>
  <si>
    <t xml:space="preserve">A644342241 </t>
  </si>
  <si>
    <t>ESSEN166674</t>
  </si>
  <si>
    <t>PREMI191946</t>
  </si>
  <si>
    <t>PREMI198110</t>
  </si>
  <si>
    <t>PREMI120999</t>
  </si>
  <si>
    <t>ESSEN233006</t>
  </si>
  <si>
    <t xml:space="preserve">K760376905 </t>
  </si>
  <si>
    <t xml:space="preserve">U109207169 </t>
  </si>
  <si>
    <t xml:space="preserve">J939233046 </t>
  </si>
  <si>
    <t xml:space="preserve">C119418280 </t>
  </si>
  <si>
    <t>PREMI098427</t>
  </si>
  <si>
    <t>124OB090028</t>
  </si>
  <si>
    <t>124OB090811</t>
  </si>
  <si>
    <t>INFIN021111</t>
  </si>
  <si>
    <t>ESSEN008845</t>
  </si>
  <si>
    <t>PREMI192039</t>
  </si>
  <si>
    <t xml:space="preserve">S985982278 </t>
  </si>
  <si>
    <t xml:space="preserve">T656820608 </t>
  </si>
  <si>
    <t>ESSEN140586</t>
  </si>
  <si>
    <t>ESSEN165720</t>
  </si>
  <si>
    <t>INFIN035863</t>
  </si>
  <si>
    <t xml:space="preserve">U656820609 </t>
  </si>
  <si>
    <t>INFIN037701</t>
  </si>
  <si>
    <t xml:space="preserve">F119282307 </t>
  </si>
  <si>
    <t xml:space="preserve">J119484135 </t>
  </si>
  <si>
    <t>PREMI198108</t>
  </si>
  <si>
    <t xml:space="preserve">N119137230 </t>
  </si>
  <si>
    <t xml:space="preserve">Y118672317 </t>
  </si>
  <si>
    <t xml:space="preserve">Y118656585 </t>
  </si>
  <si>
    <t xml:space="preserve">K985066987 </t>
  </si>
  <si>
    <t>PREMI010370</t>
  </si>
  <si>
    <t xml:space="preserve">C119005568 </t>
  </si>
  <si>
    <t>ESSEN216633</t>
  </si>
  <si>
    <t xml:space="preserve">S985543484 </t>
  </si>
  <si>
    <t xml:space="preserve">T118805597 </t>
  </si>
  <si>
    <t>ESSEN144083</t>
  </si>
  <si>
    <t xml:space="preserve">S125212591 </t>
  </si>
  <si>
    <t xml:space="preserve">A656340490 </t>
  </si>
  <si>
    <t>PREMI204537</t>
  </si>
  <si>
    <t>PREMI163456</t>
  </si>
  <si>
    <t xml:space="preserve">V125268852 </t>
  </si>
  <si>
    <t xml:space="preserve">N642567573 </t>
  </si>
  <si>
    <t xml:space="preserve">A644066862 </t>
  </si>
  <si>
    <t>PREMI210207</t>
  </si>
  <si>
    <t xml:space="preserve">G150094769 </t>
  </si>
  <si>
    <t>INFIN022446</t>
  </si>
  <si>
    <t xml:space="preserve">M119156250 </t>
  </si>
  <si>
    <t xml:space="preserve">W118061550 </t>
  </si>
  <si>
    <t xml:space="preserve">F118329946 </t>
  </si>
  <si>
    <t xml:space="preserve">N166191573 </t>
  </si>
  <si>
    <t xml:space="preserve">T119015357 </t>
  </si>
  <si>
    <t xml:space="preserve">K119191806 </t>
  </si>
  <si>
    <t xml:space="preserve">S718379946 </t>
  </si>
  <si>
    <t>INFIN041848</t>
  </si>
  <si>
    <t xml:space="preserve">T644328135 </t>
  </si>
  <si>
    <t xml:space="preserve">R118904932 </t>
  </si>
  <si>
    <t xml:space="preserve">W656468458 </t>
  </si>
  <si>
    <t xml:space="preserve">A644066816 </t>
  </si>
  <si>
    <t xml:space="preserve">L985005049 </t>
  </si>
  <si>
    <t xml:space="preserve">B718058277 </t>
  </si>
  <si>
    <t>INFIN044017</t>
  </si>
  <si>
    <t xml:space="preserve">Z642818582 </t>
  </si>
  <si>
    <t>ESSEN285733</t>
  </si>
  <si>
    <t xml:space="preserve">H641177356 </t>
  </si>
  <si>
    <t>PREMI125405</t>
  </si>
  <si>
    <t xml:space="preserve">U125268851 </t>
  </si>
  <si>
    <t xml:space="preserve">L643091074 </t>
  </si>
  <si>
    <t xml:space="preserve">H419183127 </t>
  </si>
  <si>
    <t>PREMI215317</t>
  </si>
  <si>
    <t xml:space="preserve">C419057864 </t>
  </si>
  <si>
    <t xml:space="preserve">A119119462 </t>
  </si>
  <si>
    <t>ESSEN161471</t>
  </si>
  <si>
    <t xml:space="preserve">G641005154 </t>
  </si>
  <si>
    <t xml:space="preserve">Z760235123 </t>
  </si>
  <si>
    <t>PREMI192769</t>
  </si>
  <si>
    <t xml:space="preserve">F407161071 </t>
  </si>
  <si>
    <t>ESSEN287653</t>
  </si>
  <si>
    <t xml:space="preserve">T118089906 </t>
  </si>
  <si>
    <t xml:space="preserve">W641018093 </t>
  </si>
  <si>
    <t>PREMI094870</t>
  </si>
  <si>
    <t xml:space="preserve">V111000802 </t>
  </si>
  <si>
    <t>ESSEN224065</t>
  </si>
  <si>
    <t xml:space="preserve">X656664074 </t>
  </si>
  <si>
    <t xml:space="preserve">R119221504 </t>
  </si>
  <si>
    <t xml:space="preserve">T119357022 </t>
  </si>
  <si>
    <t xml:space="preserve">C643062431 </t>
  </si>
  <si>
    <t xml:space="preserve">A119321954 </t>
  </si>
  <si>
    <t xml:space="preserve">S105000375 </t>
  </si>
  <si>
    <t xml:space="preserve">L656705648 </t>
  </si>
  <si>
    <t xml:space="preserve">T985091627 </t>
  </si>
  <si>
    <t xml:space="preserve">U985100138 </t>
  </si>
  <si>
    <t>PREMI185048</t>
  </si>
  <si>
    <t xml:space="preserve">N643089374 </t>
  </si>
  <si>
    <t xml:space="preserve">F656939691 </t>
  </si>
  <si>
    <t xml:space="preserve">P407120254 </t>
  </si>
  <si>
    <t xml:space="preserve">V109003321 </t>
  </si>
  <si>
    <t xml:space="preserve">Z643098285 </t>
  </si>
  <si>
    <t xml:space="preserve">X119017385 </t>
  </si>
  <si>
    <t>INFIN036652</t>
  </si>
  <si>
    <t xml:space="preserve">W641199011 </t>
  </si>
  <si>
    <t xml:space="preserve">N985341679 </t>
  </si>
  <si>
    <t xml:space="preserve">M116197093 </t>
  </si>
  <si>
    <t xml:space="preserve">P419078667 </t>
  </si>
  <si>
    <t xml:space="preserve">U642413823 </t>
  </si>
  <si>
    <t xml:space="preserve">K985930752 </t>
  </si>
  <si>
    <t xml:space="preserve">N643056484 </t>
  </si>
  <si>
    <t xml:space="preserve">J119061487 </t>
  </si>
  <si>
    <t xml:space="preserve">L119233092 </t>
  </si>
  <si>
    <t xml:space="preserve">X656583045 </t>
  </si>
  <si>
    <t>PREMI092509</t>
  </si>
  <si>
    <t xml:space="preserve">K643004271 </t>
  </si>
  <si>
    <t xml:space="preserve">E119332331 </t>
  </si>
  <si>
    <t>PREMI068805</t>
  </si>
  <si>
    <t xml:space="preserve">Y940378689 </t>
  </si>
  <si>
    <t>PREMI009660</t>
  </si>
  <si>
    <t xml:space="preserve">D656224435 </t>
  </si>
  <si>
    <t xml:space="preserve">H641160612 </t>
  </si>
  <si>
    <t>PREMI218857</t>
  </si>
  <si>
    <t xml:space="preserve">M118353688 </t>
  </si>
  <si>
    <t xml:space="preserve">E119387600 </t>
  </si>
  <si>
    <t xml:space="preserve">L641015071 </t>
  </si>
  <si>
    <t>PERCE004359</t>
  </si>
  <si>
    <t>ESSEN295384</t>
  </si>
  <si>
    <t xml:space="preserve">W642577999 </t>
  </si>
  <si>
    <t xml:space="preserve">B689750935 </t>
  </si>
  <si>
    <t xml:space="preserve">A119391782 </t>
  </si>
  <si>
    <t xml:space="preserve">N119033247 </t>
  </si>
  <si>
    <t xml:space="preserve">Y119040409 </t>
  </si>
  <si>
    <t xml:space="preserve">J119132833 </t>
  </si>
  <si>
    <t>PREMI200476</t>
  </si>
  <si>
    <t xml:space="preserve">H166119072 </t>
  </si>
  <si>
    <t xml:space="preserve">Y643000649 </t>
  </si>
  <si>
    <t xml:space="preserve">C119359584 </t>
  </si>
  <si>
    <t xml:space="preserve">T950256310 </t>
  </si>
  <si>
    <t xml:space="preserve">Y641197794 </t>
  </si>
  <si>
    <t>INFIN019706</t>
  </si>
  <si>
    <t>ESSEN042533</t>
  </si>
  <si>
    <t xml:space="preserve">B119121050 </t>
  </si>
  <si>
    <t xml:space="preserve">J110000683 </t>
  </si>
  <si>
    <t xml:space="preserve">K118787880 </t>
  </si>
  <si>
    <t xml:space="preserve">D642251429 </t>
  </si>
  <si>
    <t xml:space="preserve">J642231769 </t>
  </si>
  <si>
    <t xml:space="preserve">N858043234 </t>
  </si>
  <si>
    <t>PREMI222135</t>
  </si>
  <si>
    <t xml:space="preserve">N119333673 </t>
  </si>
  <si>
    <t>PREMI048277</t>
  </si>
  <si>
    <t xml:space="preserve">D119132828 </t>
  </si>
  <si>
    <t>PREMI200454</t>
  </si>
  <si>
    <t xml:space="preserve">X119166885 </t>
  </si>
  <si>
    <t>PREMI170545</t>
  </si>
  <si>
    <t xml:space="preserve">E642283906 </t>
  </si>
  <si>
    <t xml:space="preserve">D119122754 </t>
  </si>
  <si>
    <t xml:space="preserve">M419346063 </t>
  </si>
  <si>
    <t xml:space="preserve">Z985939114 </t>
  </si>
  <si>
    <t xml:space="preserve">S985215389 </t>
  </si>
  <si>
    <t>PREMI132350</t>
  </si>
  <si>
    <t xml:space="preserve">J985025793 </t>
  </si>
  <si>
    <t xml:space="preserve">K118459831 </t>
  </si>
  <si>
    <t xml:space="preserve">U760378385 </t>
  </si>
  <si>
    <t xml:space="preserve">C985651433 </t>
  </si>
  <si>
    <t>ESSEN172503</t>
  </si>
  <si>
    <t>PREMI189678</t>
  </si>
  <si>
    <t>PREMI195014</t>
  </si>
  <si>
    <t xml:space="preserve">E119116085 </t>
  </si>
  <si>
    <t>INFIN027069</t>
  </si>
  <si>
    <t xml:space="preserve">T119026581 </t>
  </si>
  <si>
    <t xml:space="preserve">F985469966 </t>
  </si>
  <si>
    <t xml:space="preserve">F642301755 </t>
  </si>
  <si>
    <t xml:space="preserve">H985701578 </t>
  </si>
  <si>
    <t xml:space="preserve">L940033287 </t>
  </si>
  <si>
    <t xml:space="preserve">R642031928 </t>
  </si>
  <si>
    <t>ESSEN174125</t>
  </si>
  <si>
    <t xml:space="preserve">T119029341 </t>
  </si>
  <si>
    <t>PREMI100100</t>
  </si>
  <si>
    <t xml:space="preserve">E985533882 </t>
  </si>
  <si>
    <t>INFIN037294</t>
  </si>
  <si>
    <t xml:space="preserve">D119016540 </t>
  </si>
  <si>
    <t xml:space="preserve">C119016539 </t>
  </si>
  <si>
    <t xml:space="preserve">B119016538 </t>
  </si>
  <si>
    <t xml:space="preserve">S643058212 </t>
  </si>
  <si>
    <t xml:space="preserve">C119115002 </t>
  </si>
  <si>
    <t>ESSEN256698</t>
  </si>
  <si>
    <t xml:space="preserve">M119037041 </t>
  </si>
  <si>
    <t>ESSEN241817</t>
  </si>
  <si>
    <t xml:space="preserve">R642495056 </t>
  </si>
  <si>
    <t xml:space="preserve">A118374699 </t>
  </si>
  <si>
    <t>PREMI097118</t>
  </si>
  <si>
    <t xml:space="preserve">E119046326 </t>
  </si>
  <si>
    <t xml:space="preserve">M940189251 </t>
  </si>
  <si>
    <t xml:space="preserve">J858087022 </t>
  </si>
  <si>
    <t xml:space="preserve">B8344      </t>
  </si>
  <si>
    <t xml:space="preserve">M641012979 </t>
  </si>
  <si>
    <t xml:space="preserve">N118471771 </t>
  </si>
  <si>
    <t xml:space="preserve">C119102720 </t>
  </si>
  <si>
    <t xml:space="preserve">L642883430 </t>
  </si>
  <si>
    <t xml:space="preserve">B119068610 </t>
  </si>
  <si>
    <t xml:space="preserve">C950418607 </t>
  </si>
  <si>
    <t xml:space="preserve">H119025031 </t>
  </si>
  <si>
    <t>ESSEN178062</t>
  </si>
  <si>
    <t xml:space="preserve">B110000630 </t>
  </si>
  <si>
    <t xml:space="preserve">F950095207 </t>
  </si>
  <si>
    <t xml:space="preserve">J119027585 </t>
  </si>
  <si>
    <t xml:space="preserve">N419185869 </t>
  </si>
  <si>
    <t>PREMI058653</t>
  </si>
  <si>
    <t xml:space="preserve">X642957431 </t>
  </si>
  <si>
    <t>INFIN010688</t>
  </si>
  <si>
    <t>INFIN038712</t>
  </si>
  <si>
    <t>INFIN043818</t>
  </si>
  <si>
    <t xml:space="preserve">J985477789 </t>
  </si>
  <si>
    <t xml:space="preserve">X760315046 </t>
  </si>
  <si>
    <t xml:space="preserve">Y119167438 </t>
  </si>
  <si>
    <t xml:space="preserve">L109008465 </t>
  </si>
  <si>
    <t xml:space="preserve">C642544402 </t>
  </si>
  <si>
    <t>INFIN015901</t>
  </si>
  <si>
    <t xml:space="preserve">W166207404 </t>
  </si>
  <si>
    <t xml:space="preserve">X718073200 </t>
  </si>
  <si>
    <t xml:space="preserve">U642691525 </t>
  </si>
  <si>
    <t>ESSEN138777</t>
  </si>
  <si>
    <t>PREMI199194</t>
  </si>
  <si>
    <t xml:space="preserve">U985843176 </t>
  </si>
  <si>
    <t xml:space="preserve">X119340742 </t>
  </si>
  <si>
    <t xml:space="preserve">Z642472432 </t>
  </si>
  <si>
    <t xml:space="preserve">G118443728 </t>
  </si>
  <si>
    <t xml:space="preserve">L950159635 </t>
  </si>
  <si>
    <t>ESSEN376333</t>
  </si>
  <si>
    <t xml:space="preserve">G643069634 </t>
  </si>
  <si>
    <t>PREMI059611</t>
  </si>
  <si>
    <t>ESSEN104418</t>
  </si>
  <si>
    <t>PREMI192072</t>
  </si>
  <si>
    <t xml:space="preserve">U166206206 </t>
  </si>
  <si>
    <t>ESSEN132402</t>
  </si>
  <si>
    <t xml:space="preserve">A118092765 </t>
  </si>
  <si>
    <t xml:space="preserve">F641363884 </t>
  </si>
  <si>
    <t>ESSEN291297</t>
  </si>
  <si>
    <t>INFIN035199</t>
  </si>
  <si>
    <t xml:space="preserve">W760308927 </t>
  </si>
  <si>
    <t>INFIN001773</t>
  </si>
  <si>
    <t xml:space="preserve">F119042095 </t>
  </si>
  <si>
    <t xml:space="preserve">C119289112 </t>
  </si>
  <si>
    <t>ESSEN172066</t>
  </si>
  <si>
    <t xml:space="preserve">W642123611 </t>
  </si>
  <si>
    <t xml:space="preserve">Y643061461 </t>
  </si>
  <si>
    <t>INFIN037933</t>
  </si>
  <si>
    <t xml:space="preserve">R119462820 </t>
  </si>
  <si>
    <t xml:space="preserve">Y641343568 </t>
  </si>
  <si>
    <t xml:space="preserve">F641121073 </t>
  </si>
  <si>
    <t xml:space="preserve">V119156924 </t>
  </si>
  <si>
    <t xml:space="preserve">V166209887 </t>
  </si>
  <si>
    <t xml:space="preserve">Z119162494 </t>
  </si>
  <si>
    <t>ESSEN174330</t>
  </si>
  <si>
    <t>INFIN038993</t>
  </si>
  <si>
    <t xml:space="preserve">X641205268 </t>
  </si>
  <si>
    <t xml:space="preserve">U119224060 </t>
  </si>
  <si>
    <t>PREMI207233</t>
  </si>
  <si>
    <t xml:space="preserve">J118392279 </t>
  </si>
  <si>
    <t>124OB091072</t>
  </si>
  <si>
    <t xml:space="preserve">Z985085377 </t>
  </si>
  <si>
    <t xml:space="preserve">E644098997 </t>
  </si>
  <si>
    <t>ESSEN262639</t>
  </si>
  <si>
    <t xml:space="preserve">F119356896 </t>
  </si>
  <si>
    <t xml:space="preserve">Y119356889 </t>
  </si>
  <si>
    <t xml:space="preserve">E125182174 </t>
  </si>
  <si>
    <t>INFIN039991</t>
  </si>
  <si>
    <t>INFIN046187</t>
  </si>
  <si>
    <t>INFIN046203</t>
  </si>
  <si>
    <t xml:space="preserve">K939325116 </t>
  </si>
  <si>
    <t xml:space="preserve">T985067201 </t>
  </si>
  <si>
    <t>ESSEN170180</t>
  </si>
  <si>
    <t>INFIN040771</t>
  </si>
  <si>
    <t xml:space="preserve">N642080824 </t>
  </si>
  <si>
    <t xml:space="preserve">G160534737 </t>
  </si>
  <si>
    <t>ESSEN168677</t>
  </si>
  <si>
    <t>INFIN022303</t>
  </si>
  <si>
    <t xml:space="preserve">S950095263 </t>
  </si>
  <si>
    <t>ESSEN268436</t>
  </si>
  <si>
    <t>INFIN019606</t>
  </si>
  <si>
    <t>ESSEN281928</t>
  </si>
  <si>
    <t>INFIN040008</t>
  </si>
  <si>
    <t>PREMI202206</t>
  </si>
  <si>
    <t xml:space="preserve">M643058898 </t>
  </si>
  <si>
    <t xml:space="preserve">T641175939 </t>
  </si>
  <si>
    <t xml:space="preserve">U119201750 </t>
  </si>
  <si>
    <t xml:space="preserve">X859038981 </t>
  </si>
  <si>
    <t>INFIN040025</t>
  </si>
  <si>
    <t>PREMI037394</t>
  </si>
  <si>
    <t xml:space="preserve">K643075709 </t>
  </si>
  <si>
    <t>PREMI188449</t>
  </si>
  <si>
    <t>ESSEN342187</t>
  </si>
  <si>
    <t xml:space="preserve">S119406678 </t>
  </si>
  <si>
    <t>INFIN042199</t>
  </si>
  <si>
    <t>ESSEN342227</t>
  </si>
  <si>
    <t xml:space="preserve">X858090392 </t>
  </si>
  <si>
    <t xml:space="preserve">W119371699 </t>
  </si>
  <si>
    <t xml:space="preserve">X118699479 </t>
  </si>
  <si>
    <t xml:space="preserve">Z110000628 </t>
  </si>
  <si>
    <t>ESSEN286058</t>
  </si>
  <si>
    <t>INFIN042423</t>
  </si>
  <si>
    <t>PREMI102243</t>
  </si>
  <si>
    <t>PREMI102238</t>
  </si>
  <si>
    <t xml:space="preserve">A119225561 </t>
  </si>
  <si>
    <t xml:space="preserve">M760380771 </t>
  </si>
  <si>
    <t>INFIN039361</t>
  </si>
  <si>
    <t xml:space="preserve">Z858087496 </t>
  </si>
  <si>
    <t>ESSEN188015</t>
  </si>
  <si>
    <t>ESSEN188030</t>
  </si>
  <si>
    <t>ESSEN188040</t>
  </si>
  <si>
    <t xml:space="preserve">H656385945 </t>
  </si>
  <si>
    <t xml:space="preserve">M859023654 </t>
  </si>
  <si>
    <t>INFIN035848</t>
  </si>
  <si>
    <t>PERCE000133</t>
  </si>
  <si>
    <t>PERCE000132</t>
  </si>
  <si>
    <t>PREMI230172</t>
  </si>
  <si>
    <t xml:space="preserve">S119415763 </t>
  </si>
  <si>
    <t>PREMI199209</t>
  </si>
  <si>
    <t xml:space="preserve">U119200117 </t>
  </si>
  <si>
    <t>PREMI062941</t>
  </si>
  <si>
    <t xml:space="preserve">S718176465 </t>
  </si>
  <si>
    <t>AV000009612</t>
  </si>
  <si>
    <t>PREMI052528</t>
  </si>
  <si>
    <t xml:space="preserve">G119048674 </t>
  </si>
  <si>
    <t xml:space="preserve">S939233444 </t>
  </si>
  <si>
    <t>124OB087021</t>
  </si>
  <si>
    <t>ESSEN124782</t>
  </si>
  <si>
    <t>PREMI201831</t>
  </si>
  <si>
    <t>PREMI223425</t>
  </si>
  <si>
    <t xml:space="preserve">F119052123 </t>
  </si>
  <si>
    <t>ESSEN348530</t>
  </si>
  <si>
    <t xml:space="preserve">V656625501 </t>
  </si>
  <si>
    <t>PREMI224538</t>
  </si>
  <si>
    <t>ESSEN042762</t>
  </si>
  <si>
    <t>ESSEN011133</t>
  </si>
  <si>
    <t xml:space="preserve">N109202817 </t>
  </si>
  <si>
    <t xml:space="preserve">S656678099 </t>
  </si>
  <si>
    <t>ESSEN113463</t>
  </si>
  <si>
    <t>PREMI199996</t>
  </si>
  <si>
    <t>PREMI214214</t>
  </si>
  <si>
    <t>PREMI214223</t>
  </si>
  <si>
    <t>PREMI214232</t>
  </si>
  <si>
    <t>PREMI227070</t>
  </si>
  <si>
    <t xml:space="preserve">C656797824 </t>
  </si>
  <si>
    <t xml:space="preserve">K656797831 </t>
  </si>
  <si>
    <t xml:space="preserve">T642637773 </t>
  </si>
  <si>
    <t>PREMI211950</t>
  </si>
  <si>
    <t xml:space="preserve">B643003596 </t>
  </si>
  <si>
    <t>PREMI197241</t>
  </si>
  <si>
    <t>AV000035749</t>
  </si>
  <si>
    <t>INFIN001811</t>
  </si>
  <si>
    <t xml:space="preserve">P118576652 </t>
  </si>
  <si>
    <t xml:space="preserve">X119165321 </t>
  </si>
  <si>
    <t xml:space="preserve">T119053376 </t>
  </si>
  <si>
    <t xml:space="preserve">R119269022 </t>
  </si>
  <si>
    <t>124OB092987</t>
  </si>
  <si>
    <t xml:space="preserve">E641013777 </t>
  </si>
  <si>
    <t xml:space="preserve">J110000016 </t>
  </si>
  <si>
    <t>INFIN035362</t>
  </si>
  <si>
    <t>INFIN020901</t>
  </si>
  <si>
    <t>PREMI168579</t>
  </si>
  <si>
    <t>PREMI191643</t>
  </si>
  <si>
    <t xml:space="preserve">R119222447 </t>
  </si>
  <si>
    <t xml:space="preserve">U985837380 </t>
  </si>
  <si>
    <t xml:space="preserve">Z119212450 </t>
  </si>
  <si>
    <t>INFIN042155</t>
  </si>
  <si>
    <t xml:space="preserve">W118862318 </t>
  </si>
  <si>
    <t xml:space="preserve">B119185082 </t>
  </si>
  <si>
    <t xml:space="preserve">A119113275 </t>
  </si>
  <si>
    <t xml:space="preserve">Z119061363 </t>
  </si>
  <si>
    <t xml:space="preserve">E118556288 </t>
  </si>
  <si>
    <t xml:space="preserve">H644466609 </t>
  </si>
  <si>
    <t xml:space="preserve">G642518853 </t>
  </si>
  <si>
    <t>124OB086979</t>
  </si>
  <si>
    <t>PREMI192753</t>
  </si>
  <si>
    <t xml:space="preserve">M119322793 </t>
  </si>
  <si>
    <t xml:space="preserve">V643083193 </t>
  </si>
  <si>
    <t xml:space="preserve">B641336878 </t>
  </si>
  <si>
    <t>INFIN031871</t>
  </si>
  <si>
    <t xml:space="preserve">R119048912 </t>
  </si>
  <si>
    <t>INFIN046357</t>
  </si>
  <si>
    <t xml:space="preserve">B119146028 </t>
  </si>
  <si>
    <t>INFIN037044</t>
  </si>
  <si>
    <t>PREMI213849</t>
  </si>
  <si>
    <t xml:space="preserve">J643066094 </t>
  </si>
  <si>
    <t xml:space="preserve">P119044610 </t>
  </si>
  <si>
    <t xml:space="preserve">C985634068 </t>
  </si>
  <si>
    <t xml:space="preserve">K985634052 </t>
  </si>
  <si>
    <t xml:space="preserve">A643064959 </t>
  </si>
  <si>
    <t xml:space="preserve">T641339032 </t>
  </si>
  <si>
    <t xml:space="preserve">Y119183584 </t>
  </si>
  <si>
    <t>PREMI197218</t>
  </si>
  <si>
    <t xml:space="preserve">W643003361 </t>
  </si>
  <si>
    <t xml:space="preserve">G656797851 </t>
  </si>
  <si>
    <t xml:space="preserve">Z656797844 </t>
  </si>
  <si>
    <t xml:space="preserve">T985836781 </t>
  </si>
  <si>
    <t xml:space="preserve">Y119336534 </t>
  </si>
  <si>
    <t xml:space="preserve">D985793390 </t>
  </si>
  <si>
    <t xml:space="preserve">N166112476 </t>
  </si>
  <si>
    <t>INFIN046359</t>
  </si>
  <si>
    <t xml:space="preserve">X119189218 </t>
  </si>
  <si>
    <t>INFIN007432</t>
  </si>
  <si>
    <t xml:space="preserve">F641421407 </t>
  </si>
  <si>
    <t xml:space="preserve">S643059408 </t>
  </si>
  <si>
    <t xml:space="preserve">Y940369190 </t>
  </si>
  <si>
    <t>ESSEN337190</t>
  </si>
  <si>
    <t xml:space="preserve">X119212448 </t>
  </si>
  <si>
    <t xml:space="preserve">U119249084 </t>
  </si>
  <si>
    <t xml:space="preserve">Y119052185 </t>
  </si>
  <si>
    <t xml:space="preserve">R643059775 </t>
  </si>
  <si>
    <t xml:space="preserve">Y641327997 </t>
  </si>
  <si>
    <t xml:space="preserve">R125007062 </t>
  </si>
  <si>
    <t xml:space="preserve">M642518881 </t>
  </si>
  <si>
    <t xml:space="preserve">F119016703 </t>
  </si>
  <si>
    <t xml:space="preserve">B641086523 </t>
  </si>
  <si>
    <t xml:space="preserve">B125045022 </t>
  </si>
  <si>
    <t xml:space="preserve">F643060249 </t>
  </si>
  <si>
    <t xml:space="preserve">R125007039 </t>
  </si>
  <si>
    <t>PREMI219103</t>
  </si>
  <si>
    <t xml:space="preserve">E718141701 </t>
  </si>
  <si>
    <t xml:space="preserve">W718142429 </t>
  </si>
  <si>
    <t>ESSEN228071</t>
  </si>
  <si>
    <t xml:space="preserve">E642065498 </t>
  </si>
  <si>
    <t xml:space="preserve">C642833742 </t>
  </si>
  <si>
    <t xml:space="preserve">J642652922 </t>
  </si>
  <si>
    <t xml:space="preserve">K118145375 </t>
  </si>
  <si>
    <t>PREMI224769</t>
  </si>
  <si>
    <t xml:space="preserve">D119107298 </t>
  </si>
  <si>
    <t xml:space="preserve">J125107221 </t>
  </si>
  <si>
    <t xml:space="preserve">H119141710 </t>
  </si>
  <si>
    <t xml:space="preserve">C643091066 </t>
  </si>
  <si>
    <t xml:space="preserve">D643091067 </t>
  </si>
  <si>
    <t>AV000010204</t>
  </si>
  <si>
    <t>PREMI223207</t>
  </si>
  <si>
    <t xml:space="preserve">M119208529 </t>
  </si>
  <si>
    <t xml:space="preserve">A985696580 </t>
  </si>
  <si>
    <t>PREMI204500</t>
  </si>
  <si>
    <t>AV000011862</t>
  </si>
  <si>
    <t xml:space="preserve">H643066093 </t>
  </si>
  <si>
    <t>INFIN045838</t>
  </si>
  <si>
    <t xml:space="preserve">D859352891 </t>
  </si>
  <si>
    <t>AV000034030</t>
  </si>
  <si>
    <t>ESSEN352706</t>
  </si>
  <si>
    <t xml:space="preserve">F642130773 </t>
  </si>
  <si>
    <t>PREMI205818</t>
  </si>
  <si>
    <t xml:space="preserve">F119012770 </t>
  </si>
  <si>
    <t>PREMI150918</t>
  </si>
  <si>
    <t xml:space="preserve">T118104465 </t>
  </si>
  <si>
    <t>PREMI135760</t>
  </si>
  <si>
    <t xml:space="preserve">D118141666 </t>
  </si>
  <si>
    <t>AV000016082</t>
  </si>
  <si>
    <t xml:space="preserve">E118414677 </t>
  </si>
  <si>
    <t xml:space="preserve">J119113467 </t>
  </si>
  <si>
    <t xml:space="preserve">K166200103 </t>
  </si>
  <si>
    <t>PREMI194675</t>
  </si>
  <si>
    <t>INFIN044849</t>
  </si>
  <si>
    <t xml:space="preserve">R642556650 </t>
  </si>
  <si>
    <t>ESSEN338975</t>
  </si>
  <si>
    <t>PREMI215392</t>
  </si>
  <si>
    <t>PREMI200189</t>
  </si>
  <si>
    <t xml:space="preserve">Z656892696 </t>
  </si>
  <si>
    <t>ESSEN115711</t>
  </si>
  <si>
    <t>PREMI190937</t>
  </si>
  <si>
    <t>ESSEN106300</t>
  </si>
  <si>
    <t>PREMI187056</t>
  </si>
  <si>
    <t>PREMI204737</t>
  </si>
  <si>
    <t xml:space="preserve">W656759983 </t>
  </si>
  <si>
    <t>PREMI042417</t>
  </si>
  <si>
    <t>AV000033569</t>
  </si>
  <si>
    <t>INFIN022310</t>
  </si>
  <si>
    <t xml:space="preserve">B939256223 </t>
  </si>
  <si>
    <t xml:space="preserve">G858088423 </t>
  </si>
  <si>
    <t xml:space="preserve">F858088422 </t>
  </si>
  <si>
    <t xml:space="preserve">X939256219 </t>
  </si>
  <si>
    <t xml:space="preserve">L116082000 </t>
  </si>
  <si>
    <t xml:space="preserve">T118328899 </t>
  </si>
  <si>
    <t>PREMI194661</t>
  </si>
  <si>
    <t xml:space="preserve">S119324430 </t>
  </si>
  <si>
    <t>PREMI183237</t>
  </si>
  <si>
    <t xml:space="preserve">H641091796 </t>
  </si>
  <si>
    <t>PREMI217389</t>
  </si>
  <si>
    <t>INFIN042196</t>
  </si>
  <si>
    <t>PREMI187053</t>
  </si>
  <si>
    <t>PREMI144067</t>
  </si>
  <si>
    <t>PREMI144048</t>
  </si>
  <si>
    <t xml:space="preserve">N104095529 </t>
  </si>
  <si>
    <t>INITI012916</t>
  </si>
  <si>
    <t>INITI012918</t>
  </si>
  <si>
    <t>INFIN042910</t>
  </si>
  <si>
    <t>PREMI216094</t>
  </si>
  <si>
    <t>ESSEN339000</t>
  </si>
  <si>
    <t>INFIN046528</t>
  </si>
  <si>
    <t xml:space="preserve">T119173873 </t>
  </si>
  <si>
    <t xml:space="preserve">S760356441 </t>
  </si>
  <si>
    <t xml:space="preserve">S642609988 </t>
  </si>
  <si>
    <t xml:space="preserve">F642131279 </t>
  </si>
  <si>
    <t xml:space="preserve">K760335988 </t>
  </si>
  <si>
    <t xml:space="preserve">C119309651 </t>
  </si>
  <si>
    <t xml:space="preserve">C636754336 </t>
  </si>
  <si>
    <t xml:space="preserve">Y110000328 </t>
  </si>
  <si>
    <t xml:space="preserve">Z119043239 </t>
  </si>
  <si>
    <t xml:space="preserve">E641421843 </t>
  </si>
  <si>
    <t>PREMI185007</t>
  </si>
  <si>
    <t>PREMI083758</t>
  </si>
  <si>
    <t xml:space="preserve">F760347691 </t>
  </si>
  <si>
    <t xml:space="preserve">K119264509 </t>
  </si>
  <si>
    <t>PERCE001032</t>
  </si>
  <si>
    <t xml:space="preserve">D118561784 </t>
  </si>
  <si>
    <t>PERCE001033</t>
  </si>
  <si>
    <t xml:space="preserve">U760347703 </t>
  </si>
  <si>
    <t xml:space="preserve">R642058286 </t>
  </si>
  <si>
    <t xml:space="preserve">F407088759 </t>
  </si>
  <si>
    <t xml:space="preserve">S119350949 </t>
  </si>
  <si>
    <t>PREMI165868</t>
  </si>
  <si>
    <t xml:space="preserve">C641421841 </t>
  </si>
  <si>
    <t>INFIN042757</t>
  </si>
  <si>
    <t>INFIN046603</t>
  </si>
  <si>
    <t>INFIN035881</t>
  </si>
  <si>
    <t>PREMI217051</t>
  </si>
  <si>
    <t xml:space="preserve">D718073643 </t>
  </si>
  <si>
    <t xml:space="preserve">G643057720 </t>
  </si>
  <si>
    <t>PREMI217032</t>
  </si>
  <si>
    <t>PREMI217035</t>
  </si>
  <si>
    <t xml:space="preserve">B119141589 </t>
  </si>
  <si>
    <t xml:space="preserve">C641113572 </t>
  </si>
  <si>
    <t xml:space="preserve">M119205999 </t>
  </si>
  <si>
    <t>PREMI208059</t>
  </si>
  <si>
    <t xml:space="preserve">G119256755 </t>
  </si>
  <si>
    <t xml:space="preserve">S119140361 </t>
  </si>
  <si>
    <t xml:space="preserve">S119231832 </t>
  </si>
  <si>
    <t xml:space="preserve">B119185151 </t>
  </si>
  <si>
    <t xml:space="preserve">K760270323 </t>
  </si>
  <si>
    <t>ESSEN293801</t>
  </si>
  <si>
    <t>PREMI206924</t>
  </si>
  <si>
    <t xml:space="preserve">Z119139448 </t>
  </si>
  <si>
    <t>INFIN034859</t>
  </si>
  <si>
    <t xml:space="preserve">J419177723 </t>
  </si>
  <si>
    <t>PREMI213564</t>
  </si>
  <si>
    <t xml:space="preserve">L119157813 </t>
  </si>
  <si>
    <t xml:space="preserve">T119181946 </t>
  </si>
  <si>
    <t xml:space="preserve">E985454302 </t>
  </si>
  <si>
    <t>INFIN043449</t>
  </si>
  <si>
    <t xml:space="preserve">P119158276 </t>
  </si>
  <si>
    <t>PREMI215266</t>
  </si>
  <si>
    <t>AV000035039</t>
  </si>
  <si>
    <t>CCAPI011618</t>
  </si>
  <si>
    <t xml:space="preserve">N858088406 </t>
  </si>
  <si>
    <t xml:space="preserve">U119205821 </t>
  </si>
  <si>
    <t xml:space="preserve">G119016221 </t>
  </si>
  <si>
    <t xml:space="preserve">V642183318 </t>
  </si>
  <si>
    <t>INFIN006244</t>
  </si>
  <si>
    <t>INFIN046644</t>
  </si>
  <si>
    <t>124OB087737</t>
  </si>
  <si>
    <t xml:space="preserve">X939226204 </t>
  </si>
  <si>
    <t xml:space="preserve">L940523624 </t>
  </si>
  <si>
    <t>PREMI046972</t>
  </si>
  <si>
    <t xml:space="preserve">Y642560981 </t>
  </si>
  <si>
    <t xml:space="preserve">R643060304 </t>
  </si>
  <si>
    <t xml:space="preserve">J688751546 </t>
  </si>
  <si>
    <t xml:space="preserve">G119021557 </t>
  </si>
  <si>
    <t xml:space="preserve">K641236560 </t>
  </si>
  <si>
    <t xml:space="preserve">Z119160769 </t>
  </si>
  <si>
    <t>AV000035290</t>
  </si>
  <si>
    <t>AV000035295</t>
  </si>
  <si>
    <t>AV000035296</t>
  </si>
  <si>
    <t>AV000035298</t>
  </si>
  <si>
    <t>INFIN035434</t>
  </si>
  <si>
    <t>INFIN036669</t>
  </si>
  <si>
    <t xml:space="preserve">N641002561 </t>
  </si>
  <si>
    <t>ESSEN319682</t>
  </si>
  <si>
    <t xml:space="preserve">N642742373 </t>
  </si>
  <si>
    <t>INFIN046266</t>
  </si>
  <si>
    <t xml:space="preserve">E110000863 </t>
  </si>
  <si>
    <t xml:space="preserve">E643002564 </t>
  </si>
  <si>
    <t>ESSEN319681</t>
  </si>
  <si>
    <t>INFIN046268</t>
  </si>
  <si>
    <t>PREMI154444</t>
  </si>
  <si>
    <t xml:space="preserve">Y119203111 </t>
  </si>
  <si>
    <t>PERCE011171</t>
  </si>
  <si>
    <t>PREMI187043</t>
  </si>
  <si>
    <t xml:space="preserve">W760310744 </t>
  </si>
  <si>
    <t>INFIN013790</t>
  </si>
  <si>
    <t>INFIN013791</t>
  </si>
  <si>
    <t xml:space="preserve">A118389718 </t>
  </si>
  <si>
    <t xml:space="preserve">D118673334 </t>
  </si>
  <si>
    <t xml:space="preserve">N118673366 </t>
  </si>
  <si>
    <t xml:space="preserve">N643006137 </t>
  </si>
  <si>
    <t xml:space="preserve">S119035113 </t>
  </si>
  <si>
    <t xml:space="preserve">U718119335 </t>
  </si>
  <si>
    <t xml:space="preserve">A641337889 </t>
  </si>
  <si>
    <t xml:space="preserve">K939228930 </t>
  </si>
  <si>
    <t xml:space="preserve">N643001721 </t>
  </si>
  <si>
    <t xml:space="preserve">H119234285 </t>
  </si>
  <si>
    <t xml:space="preserve">Y642064526 </t>
  </si>
  <si>
    <t xml:space="preserve">B643066156 </t>
  </si>
  <si>
    <t xml:space="preserve">D643062685 </t>
  </si>
  <si>
    <t>INFIN016188</t>
  </si>
  <si>
    <t xml:space="preserve">N643050895 </t>
  </si>
  <si>
    <t>PREMI210650</t>
  </si>
  <si>
    <t>PREMI064563</t>
  </si>
  <si>
    <t xml:space="preserve">M119075152 </t>
  </si>
  <si>
    <t xml:space="preserve">W642940134 </t>
  </si>
  <si>
    <t xml:space="preserve">J642683857 </t>
  </si>
  <si>
    <t>PREMI042808</t>
  </si>
  <si>
    <t xml:space="preserve">T119201887 </t>
  </si>
  <si>
    <t xml:space="preserve">E940538338 </t>
  </si>
  <si>
    <t>INFIN038784</t>
  </si>
  <si>
    <t xml:space="preserve">M940701323 </t>
  </si>
  <si>
    <t xml:space="preserve">K119200247 </t>
  </si>
  <si>
    <t xml:space="preserve">T643071001 </t>
  </si>
  <si>
    <t xml:space="preserve">R8298      </t>
  </si>
  <si>
    <t xml:space="preserve">Y119218176 </t>
  </si>
  <si>
    <t xml:space="preserve">A985120913 </t>
  </si>
  <si>
    <t>PREMI056956</t>
  </si>
  <si>
    <t xml:space="preserve">S940701327 </t>
  </si>
  <si>
    <t>AV000035508</t>
  </si>
  <si>
    <t>AV000035509</t>
  </si>
  <si>
    <t>PREMI191982</t>
  </si>
  <si>
    <t xml:space="preserve">L760240240 </t>
  </si>
  <si>
    <t xml:space="preserve">V985077139 </t>
  </si>
  <si>
    <t xml:space="preserve">F641295436 </t>
  </si>
  <si>
    <t xml:space="preserve">T118887753 </t>
  </si>
  <si>
    <t>PREMI218776</t>
  </si>
  <si>
    <t xml:space="preserve">S119136060 </t>
  </si>
  <si>
    <t>INFIN041735</t>
  </si>
  <si>
    <t xml:space="preserve">C656159091 </t>
  </si>
  <si>
    <t xml:space="preserve">H119074435 </t>
  </si>
  <si>
    <t>PREMI204129</t>
  </si>
  <si>
    <t xml:space="preserve">X718123547 </t>
  </si>
  <si>
    <t>ESSEN179388</t>
  </si>
  <si>
    <t xml:space="preserve">G985102358 </t>
  </si>
  <si>
    <t xml:space="preserve">B641341892 </t>
  </si>
  <si>
    <t xml:space="preserve">F985267382 </t>
  </si>
  <si>
    <t>PREMI045316</t>
  </si>
  <si>
    <t xml:space="preserve">E985117766 </t>
  </si>
  <si>
    <t>PREMI199889</t>
  </si>
  <si>
    <t xml:space="preserve">B985925799 </t>
  </si>
  <si>
    <t xml:space="preserve">H119238264 </t>
  </si>
  <si>
    <t xml:space="preserve">W859489366 </t>
  </si>
  <si>
    <t>AV000035138</t>
  </si>
  <si>
    <t>INFIN041867</t>
  </si>
  <si>
    <t>PREMI190484</t>
  </si>
  <si>
    <t xml:space="preserve">C642685806 </t>
  </si>
  <si>
    <t>INFIN037635</t>
  </si>
  <si>
    <t>PREMI036528</t>
  </si>
  <si>
    <t xml:space="preserve">X916481320 </t>
  </si>
  <si>
    <t xml:space="preserve">G020367605 </t>
  </si>
  <si>
    <t>INFIN037300</t>
  </si>
  <si>
    <t xml:space="preserve">V642692262 </t>
  </si>
  <si>
    <t xml:space="preserve">A641214655 </t>
  </si>
  <si>
    <t>PREMI125322</t>
  </si>
  <si>
    <t xml:space="preserve">S985871372 </t>
  </si>
  <si>
    <t xml:space="preserve">L940523072 </t>
  </si>
  <si>
    <t xml:space="preserve">X950418809 </t>
  </si>
  <si>
    <t>PREMI057515</t>
  </si>
  <si>
    <t>PREMI057546</t>
  </si>
  <si>
    <t xml:space="preserve">N718123700 </t>
  </si>
  <si>
    <t xml:space="preserve">M119216326 </t>
  </si>
  <si>
    <t>PREMI039320</t>
  </si>
  <si>
    <t>ESSEN144465</t>
  </si>
  <si>
    <t xml:space="preserve">P643081601 </t>
  </si>
  <si>
    <t xml:space="preserve">D641019181 </t>
  </si>
  <si>
    <t>PREMI013123</t>
  </si>
  <si>
    <t>PREMI049730</t>
  </si>
  <si>
    <t xml:space="preserve">U985810999 </t>
  </si>
  <si>
    <t xml:space="preserve">B118728187 </t>
  </si>
  <si>
    <t>PREMI190312</t>
  </si>
  <si>
    <t>INFIN023070</t>
  </si>
  <si>
    <t xml:space="preserve">Y656159317 </t>
  </si>
  <si>
    <t>AV000035886</t>
  </si>
  <si>
    <t>AV000035888</t>
  </si>
  <si>
    <t>INFIN032173</t>
  </si>
  <si>
    <t xml:space="preserve">C641357993 </t>
  </si>
  <si>
    <t xml:space="preserve">L985925670 </t>
  </si>
  <si>
    <t xml:space="preserve">V119329447 </t>
  </si>
  <si>
    <t>ESSEN416977</t>
  </si>
  <si>
    <t>PREMI013497</t>
  </si>
  <si>
    <t xml:space="preserve">K689750230 </t>
  </si>
  <si>
    <t xml:space="preserve">U859489410 </t>
  </si>
  <si>
    <t xml:space="preserve">W718123546 </t>
  </si>
  <si>
    <t xml:space="preserve">V985242509 </t>
  </si>
  <si>
    <t>PREMI045289</t>
  </si>
  <si>
    <t xml:space="preserve">X119410317 </t>
  </si>
  <si>
    <t xml:space="preserve">K119218348 </t>
  </si>
  <si>
    <t xml:space="preserve">L119329439 </t>
  </si>
  <si>
    <t xml:space="preserve">K118553096 </t>
  </si>
  <si>
    <t xml:space="preserve">A419204924 </t>
  </si>
  <si>
    <t xml:space="preserve">E116292122 </t>
  </si>
  <si>
    <t xml:space="preserve">P656757102 </t>
  </si>
  <si>
    <t xml:space="preserve">U940546562 </t>
  </si>
  <si>
    <t xml:space="preserve">V718378684 </t>
  </si>
  <si>
    <t xml:space="preserve">J118887745 </t>
  </si>
  <si>
    <t xml:space="preserve">T642205327 </t>
  </si>
  <si>
    <t>PREMI095751</t>
  </si>
  <si>
    <t>ESSEN152326</t>
  </si>
  <si>
    <t xml:space="preserve">R656440485 </t>
  </si>
  <si>
    <t xml:space="preserve">L656440481 </t>
  </si>
  <si>
    <t>INFIN042414</t>
  </si>
  <si>
    <t>INFIN045128</t>
  </si>
  <si>
    <t xml:space="preserve">J642627691 </t>
  </si>
  <si>
    <t xml:space="preserve">J656832560 </t>
  </si>
  <si>
    <t xml:space="preserve">J656835987 </t>
  </si>
  <si>
    <t>ESSEN332663</t>
  </si>
  <si>
    <t>PREMI136847</t>
  </si>
  <si>
    <t>124OB082540</t>
  </si>
  <si>
    <t>ESSEN339625</t>
  </si>
  <si>
    <t>ESSEN375279</t>
  </si>
  <si>
    <t>INFIN045459</t>
  </si>
  <si>
    <t xml:space="preserve">W985498086 </t>
  </si>
  <si>
    <t>PREMI226906</t>
  </si>
  <si>
    <t xml:space="preserve">V985046227 </t>
  </si>
  <si>
    <t xml:space="preserve">D859485394 </t>
  </si>
  <si>
    <t>PREMI154651</t>
  </si>
  <si>
    <t xml:space="preserve">E119358597 </t>
  </si>
  <si>
    <t xml:space="preserve">K642117598 </t>
  </si>
  <si>
    <t xml:space="preserve">C859485393 </t>
  </si>
  <si>
    <t>PREMI156656</t>
  </si>
  <si>
    <t xml:space="preserve">B119250977 </t>
  </si>
  <si>
    <t xml:space="preserve">V119208812 </t>
  </si>
  <si>
    <t xml:space="preserve">G985498096 </t>
  </si>
  <si>
    <t xml:space="preserve">E859485395 </t>
  </si>
  <si>
    <t>PREMI156652</t>
  </si>
  <si>
    <t xml:space="preserve">D644398548 </t>
  </si>
  <si>
    <t>INFIN043242</t>
  </si>
  <si>
    <t xml:space="preserve">E119353560 </t>
  </si>
  <si>
    <t xml:space="preserve">L985514269 </t>
  </si>
  <si>
    <t xml:space="preserve">G641359998 </t>
  </si>
  <si>
    <t>PREMI117118</t>
  </si>
  <si>
    <t xml:space="preserve">V642082969 </t>
  </si>
  <si>
    <t>ESSEN133892</t>
  </si>
  <si>
    <t xml:space="preserve">Y985300932 </t>
  </si>
  <si>
    <t xml:space="preserve">N119224561 </t>
  </si>
  <si>
    <t xml:space="preserve">T641302462 </t>
  </si>
  <si>
    <t>PREMI198891</t>
  </si>
  <si>
    <t xml:space="preserve">S641026921 </t>
  </si>
  <si>
    <t>PREMI052484</t>
  </si>
  <si>
    <t xml:space="preserve">R859106963 </t>
  </si>
  <si>
    <t xml:space="preserve">E118387376 </t>
  </si>
  <si>
    <t>PREMI117116</t>
  </si>
  <si>
    <t>PREMI173139</t>
  </si>
  <si>
    <t>PREMI190385</t>
  </si>
  <si>
    <t>INFIN034331</t>
  </si>
  <si>
    <t>PREMI152707</t>
  </si>
  <si>
    <t>PREMI204233</t>
  </si>
  <si>
    <t xml:space="preserve">W119376069 </t>
  </si>
  <si>
    <t xml:space="preserve">E109185191 </t>
  </si>
  <si>
    <t xml:space="preserve">Y642429743 </t>
  </si>
  <si>
    <t>PREMI063487</t>
  </si>
  <si>
    <t>INFIN026945</t>
  </si>
  <si>
    <t xml:space="preserve">X119241566 </t>
  </si>
  <si>
    <t xml:space="preserve">S119136819 </t>
  </si>
  <si>
    <t xml:space="preserve">L940396066 </t>
  </si>
  <si>
    <t>PREMI160041</t>
  </si>
  <si>
    <t xml:space="preserve">W760332134 </t>
  </si>
  <si>
    <t xml:space="preserve">H118145649 </t>
  </si>
  <si>
    <t xml:space="preserve">U642107900 </t>
  </si>
  <si>
    <t>PREMI077037</t>
  </si>
  <si>
    <t>PREMI118630</t>
  </si>
  <si>
    <t>PREMI051439</t>
  </si>
  <si>
    <t xml:space="preserve">C119017252 </t>
  </si>
  <si>
    <t xml:space="preserve">N119102339 </t>
  </si>
  <si>
    <t xml:space="preserve">L985625865 </t>
  </si>
  <si>
    <t>PREMI226567</t>
  </si>
  <si>
    <t>INFIN035457</t>
  </si>
  <si>
    <t>INFIN012367</t>
  </si>
  <si>
    <t xml:space="preserve">X119280551 </t>
  </si>
  <si>
    <t>INFIN017743</t>
  </si>
  <si>
    <t xml:space="preserve">F643078695 </t>
  </si>
  <si>
    <t xml:space="preserve">Z119307026 </t>
  </si>
  <si>
    <t xml:space="preserve">T119003558 </t>
  </si>
  <si>
    <t xml:space="preserve">N119176054 </t>
  </si>
  <si>
    <t xml:space="preserve">N119162967 </t>
  </si>
  <si>
    <t>AV000035893</t>
  </si>
  <si>
    <t>PREMI113426</t>
  </si>
  <si>
    <t xml:space="preserve">M118149034 </t>
  </si>
  <si>
    <t xml:space="preserve">T119165225 </t>
  </si>
  <si>
    <t>PREMI220701</t>
  </si>
  <si>
    <t xml:space="preserve">Y642277483 </t>
  </si>
  <si>
    <t xml:space="preserve">G642876917 </t>
  </si>
  <si>
    <t xml:space="preserve">K656807951 </t>
  </si>
  <si>
    <t xml:space="preserve">M643074975 </t>
  </si>
  <si>
    <t>INFIN041186</t>
  </si>
  <si>
    <t xml:space="preserve">D419180294 </t>
  </si>
  <si>
    <t>INFIN039550</t>
  </si>
  <si>
    <t>INFIN040756</t>
  </si>
  <si>
    <t>INFIN039560</t>
  </si>
  <si>
    <t xml:space="preserve">W419111126 </t>
  </si>
  <si>
    <t xml:space="preserve">W985105637 </t>
  </si>
  <si>
    <t xml:space="preserve">G130040694 </t>
  </si>
  <si>
    <t>PREMI121490</t>
  </si>
  <si>
    <t xml:space="preserve">G118851748 </t>
  </si>
  <si>
    <t xml:space="preserve">K689750598 </t>
  </si>
  <si>
    <t xml:space="preserve">Y642129915 </t>
  </si>
  <si>
    <t>PREMI031107</t>
  </si>
  <si>
    <t xml:space="preserve">D118373299 </t>
  </si>
  <si>
    <t>PREMI062171</t>
  </si>
  <si>
    <t xml:space="preserve">B643001089 </t>
  </si>
  <si>
    <t xml:space="preserve">N859491084 </t>
  </si>
  <si>
    <t xml:space="preserve">R916484005 </t>
  </si>
  <si>
    <t xml:space="preserve">X119466667 </t>
  </si>
  <si>
    <t>INFIN041218</t>
  </si>
  <si>
    <t xml:space="preserve">S643050714 </t>
  </si>
  <si>
    <t>PREMI125711</t>
  </si>
  <si>
    <t>INFIN001294</t>
  </si>
  <si>
    <t xml:space="preserve">A119223790 </t>
  </si>
  <si>
    <t xml:space="preserve">H642513702 </t>
  </si>
  <si>
    <t>PREMI092930</t>
  </si>
  <si>
    <t>INFIN044920</t>
  </si>
  <si>
    <t xml:space="preserve">K119167426 </t>
  </si>
  <si>
    <t>PREMI213675</t>
  </si>
  <si>
    <t>INFIN006672</t>
  </si>
  <si>
    <t xml:space="preserve">K118439453 </t>
  </si>
  <si>
    <t xml:space="preserve">K760369936 </t>
  </si>
  <si>
    <t>PREMI125496</t>
  </si>
  <si>
    <t>PREMI118572</t>
  </si>
  <si>
    <t xml:space="preserve">A419165180 </t>
  </si>
  <si>
    <t>PREMI064905</t>
  </si>
  <si>
    <t xml:space="preserve">A643080737 </t>
  </si>
  <si>
    <t xml:space="preserve">M985591021 </t>
  </si>
  <si>
    <t xml:space="preserve">G718121463 </t>
  </si>
  <si>
    <t xml:space="preserve">R118288440 </t>
  </si>
  <si>
    <t xml:space="preserve">C939227267 </t>
  </si>
  <si>
    <t xml:space="preserve">T985654920 </t>
  </si>
  <si>
    <t>PREMI222228</t>
  </si>
  <si>
    <t>PREMI036685</t>
  </si>
  <si>
    <t>INFIN037940</t>
  </si>
  <si>
    <t xml:space="preserve">W950180183 </t>
  </si>
  <si>
    <t xml:space="preserve">H119084854 </t>
  </si>
  <si>
    <t>PREMI046479</t>
  </si>
  <si>
    <t xml:space="preserve">J118840825 </t>
  </si>
  <si>
    <t xml:space="preserve">S642179980 </t>
  </si>
  <si>
    <t xml:space="preserve">E760155226 </t>
  </si>
  <si>
    <t xml:space="preserve">406054608  </t>
  </si>
  <si>
    <t xml:space="preserve">U119414247 </t>
  </si>
  <si>
    <t>PREMI223062</t>
  </si>
  <si>
    <t xml:space="preserve">E118289971 </t>
  </si>
  <si>
    <t xml:space="preserve">J119028827 </t>
  </si>
  <si>
    <t>PREMI041563</t>
  </si>
  <si>
    <t>PREMI141288</t>
  </si>
  <si>
    <t xml:space="preserve">W643067876 </t>
  </si>
  <si>
    <t xml:space="preserve">W644445875 </t>
  </si>
  <si>
    <t xml:space="preserve">M985710644 </t>
  </si>
  <si>
    <t xml:space="preserve">N656583336 </t>
  </si>
  <si>
    <t xml:space="preserve">T642555640 </t>
  </si>
  <si>
    <t>PREMI076832</t>
  </si>
  <si>
    <t xml:space="preserve">N125025575 </t>
  </si>
  <si>
    <t xml:space="preserve">F644422056 </t>
  </si>
  <si>
    <t>PREMI149117</t>
  </si>
  <si>
    <t xml:space="preserve">C760351529 </t>
  </si>
  <si>
    <t xml:space="preserve">C656342332 </t>
  </si>
  <si>
    <t>PREMI046722</t>
  </si>
  <si>
    <t>PERCE010862</t>
  </si>
  <si>
    <t>PERCE010917</t>
  </si>
  <si>
    <t xml:space="preserve">W119319305 </t>
  </si>
  <si>
    <t xml:space="preserve">P643049608 </t>
  </si>
  <si>
    <t>PREMI042517</t>
  </si>
  <si>
    <t xml:space="preserve">M407393216 </t>
  </si>
  <si>
    <t>INFIN001292</t>
  </si>
  <si>
    <t>PREMI223054</t>
  </si>
  <si>
    <t xml:space="preserve">Z119196258 </t>
  </si>
  <si>
    <t>INFIN045620</t>
  </si>
  <si>
    <t>PREMI067052</t>
  </si>
  <si>
    <t xml:space="preserve">K641337806 </t>
  </si>
  <si>
    <t>PREMI134953</t>
  </si>
  <si>
    <t>PREMI109491</t>
  </si>
  <si>
    <t>PREMI109493</t>
  </si>
  <si>
    <t>AV000037139</t>
  </si>
  <si>
    <t>INFIN016213</t>
  </si>
  <si>
    <t xml:space="preserve">J642271881 </t>
  </si>
  <si>
    <t>AV000036006</t>
  </si>
  <si>
    <t>AV000036012</t>
  </si>
  <si>
    <t>AV000036014</t>
  </si>
  <si>
    <t>AV000036019</t>
  </si>
  <si>
    <t>AV000036176</t>
  </si>
  <si>
    <t>INFIN039335</t>
  </si>
  <si>
    <t>INFIN039589</t>
  </si>
  <si>
    <t>INFIN035004</t>
  </si>
  <si>
    <t>PREMI144078</t>
  </si>
  <si>
    <t>INFIN046119</t>
  </si>
  <si>
    <t>PREMI047546</t>
  </si>
  <si>
    <t>INFIN041367</t>
  </si>
  <si>
    <t xml:space="preserve">F950179962 </t>
  </si>
  <si>
    <t xml:space="preserve">X760382781 </t>
  </si>
  <si>
    <t xml:space="preserve">J119255147 </t>
  </si>
  <si>
    <t>PREMI192822</t>
  </si>
  <si>
    <t>AV000016941</t>
  </si>
  <si>
    <t xml:space="preserve">H119283689 </t>
  </si>
  <si>
    <t xml:space="preserve">J641041450 </t>
  </si>
  <si>
    <t xml:space="preserve">W858092507 </t>
  </si>
  <si>
    <t xml:space="preserve">J760380975 </t>
  </si>
  <si>
    <t>ESSEN137043</t>
  </si>
  <si>
    <t>PREMI144619</t>
  </si>
  <si>
    <t>PREMI144620</t>
  </si>
  <si>
    <t xml:space="preserve">U119411418 </t>
  </si>
  <si>
    <t xml:space="preserve">F125094683 </t>
  </si>
  <si>
    <t xml:space="preserve">406031123  </t>
  </si>
  <si>
    <t xml:space="preserve">C643077542 </t>
  </si>
  <si>
    <t xml:space="preserve">J119052954 </t>
  </si>
  <si>
    <t>PREMI078727</t>
  </si>
  <si>
    <t xml:space="preserve">B119012421 </t>
  </si>
  <si>
    <t>PREMI221915</t>
  </si>
  <si>
    <t xml:space="preserve">Y643077538 </t>
  </si>
  <si>
    <t xml:space="preserve">G118084284 </t>
  </si>
  <si>
    <t>PREMI061517</t>
  </si>
  <si>
    <t xml:space="preserve">B119248424 </t>
  </si>
  <si>
    <t xml:space="preserve">V419177181 </t>
  </si>
  <si>
    <t>AV000025037</t>
  </si>
  <si>
    <t>INFIN043123</t>
  </si>
  <si>
    <t>INFIN038944</t>
  </si>
  <si>
    <t xml:space="preserve">A119039560 </t>
  </si>
  <si>
    <t>PREMI222284</t>
  </si>
  <si>
    <t>INFIN003636</t>
  </si>
  <si>
    <t>PERCE010889</t>
  </si>
  <si>
    <t xml:space="preserve">V119136546 </t>
  </si>
  <si>
    <t xml:space="preserve">W985901506 </t>
  </si>
  <si>
    <t>PREMI042598</t>
  </si>
  <si>
    <t>PREMI043311</t>
  </si>
  <si>
    <t xml:space="preserve">W119128175 </t>
  </si>
  <si>
    <t>PREMI220184</t>
  </si>
  <si>
    <t>PREMI219359</t>
  </si>
  <si>
    <t>INFIN030356</t>
  </si>
  <si>
    <t>PREMI102061</t>
  </si>
  <si>
    <t>AV000029004</t>
  </si>
  <si>
    <t>AV000036690</t>
  </si>
  <si>
    <t xml:space="preserve">B643049366 </t>
  </si>
  <si>
    <t xml:space="preserve">P119033754 </t>
  </si>
  <si>
    <t xml:space="preserve">H642529181 </t>
  </si>
  <si>
    <t>INFIN041584</t>
  </si>
  <si>
    <t xml:space="preserve">H760348935 </t>
  </si>
  <si>
    <t>PREMI199470</t>
  </si>
  <si>
    <t>PREMI201171</t>
  </si>
  <si>
    <t>AV000037577</t>
  </si>
  <si>
    <t xml:space="preserve">F641007913 </t>
  </si>
  <si>
    <t xml:space="preserve">J110000568 </t>
  </si>
  <si>
    <t>PREMI101285</t>
  </si>
  <si>
    <t xml:space="preserve">T642238516 </t>
  </si>
  <si>
    <t xml:space="preserve">W985076887 </t>
  </si>
  <si>
    <t xml:space="preserve">Z643080690 </t>
  </si>
  <si>
    <t>PREMI010871</t>
  </si>
  <si>
    <t xml:space="preserve">K119398047 </t>
  </si>
  <si>
    <t xml:space="preserve">L119398048 </t>
  </si>
  <si>
    <t>PREMI016414</t>
  </si>
  <si>
    <t>PREMI014363</t>
  </si>
  <si>
    <t xml:space="preserve">X119201109 </t>
  </si>
  <si>
    <t>ESSEN385984</t>
  </si>
  <si>
    <t xml:space="preserve">Y119395621 </t>
  </si>
  <si>
    <t xml:space="preserve">E118577310 </t>
  </si>
  <si>
    <t>PREMI200493</t>
  </si>
  <si>
    <t>PREMI057991</t>
  </si>
  <si>
    <t xml:space="preserve">H119189826 </t>
  </si>
  <si>
    <t xml:space="preserve">E641110124 </t>
  </si>
  <si>
    <t>PREMI144679</t>
  </si>
  <si>
    <t xml:space="preserve">C119334974 </t>
  </si>
  <si>
    <t xml:space="preserve">J118360493 </t>
  </si>
  <si>
    <t>ESSEN285685</t>
  </si>
  <si>
    <t>ESSEN123757</t>
  </si>
  <si>
    <t xml:space="preserve">A119073117 </t>
  </si>
  <si>
    <t xml:space="preserve">E642077090 </t>
  </si>
  <si>
    <t>PREMI189701</t>
  </si>
  <si>
    <t xml:space="preserve">B119349233 </t>
  </si>
  <si>
    <t xml:space="preserve">K643077940 </t>
  </si>
  <si>
    <t>ESSEN298209</t>
  </si>
  <si>
    <t xml:space="preserve">C760352104 </t>
  </si>
  <si>
    <t xml:space="preserve">Z119067573 </t>
  </si>
  <si>
    <t xml:space="preserve">D418155529 </t>
  </si>
  <si>
    <t>INFIN005840</t>
  </si>
  <si>
    <t>PREMI189710</t>
  </si>
  <si>
    <t xml:space="preserve">M119292341 </t>
  </si>
  <si>
    <t xml:space="preserve">B119364551 </t>
  </si>
  <si>
    <t xml:space="preserve">X119161158 </t>
  </si>
  <si>
    <t>PREMI025772</t>
  </si>
  <si>
    <t>INFIN005839</t>
  </si>
  <si>
    <t xml:space="preserve">T119184016 </t>
  </si>
  <si>
    <t xml:space="preserve">W641044152 </t>
  </si>
  <si>
    <t>ESSEN251764</t>
  </si>
  <si>
    <t xml:space="preserve">M119128052 </t>
  </si>
  <si>
    <t>AV000037037</t>
  </si>
  <si>
    <t>INFIN037808</t>
  </si>
  <si>
    <t>ESSEN343805</t>
  </si>
  <si>
    <t xml:space="preserve">G656795896 </t>
  </si>
  <si>
    <t xml:space="preserve">G125082862 </t>
  </si>
  <si>
    <t xml:space="preserve">Z125082878 </t>
  </si>
  <si>
    <t>PREMI116202</t>
  </si>
  <si>
    <t xml:space="preserve">S656411207 </t>
  </si>
  <si>
    <t>INFIN030006</t>
  </si>
  <si>
    <t>PREMI188841</t>
  </si>
  <si>
    <t>PREMI232608</t>
  </si>
  <si>
    <t xml:space="preserve">L985758069 </t>
  </si>
  <si>
    <t>PREMI193075</t>
  </si>
  <si>
    <t xml:space="preserve">A985613435 </t>
  </si>
  <si>
    <t xml:space="preserve">F105000457 </t>
  </si>
  <si>
    <t xml:space="preserve">Y656561449 </t>
  </si>
  <si>
    <t xml:space="preserve">H985393562 </t>
  </si>
  <si>
    <t xml:space="preserve">J644042743 </t>
  </si>
  <si>
    <t xml:space="preserve">G985603574 </t>
  </si>
  <si>
    <t xml:space="preserve">K641338197 </t>
  </si>
  <si>
    <t xml:space="preserve">S119041093 </t>
  </si>
  <si>
    <t xml:space="preserve">R119261593 </t>
  </si>
  <si>
    <t xml:space="preserve">M641338199 </t>
  </si>
  <si>
    <t xml:space="preserve">P125107548 </t>
  </si>
  <si>
    <t>PREMI006643</t>
  </si>
  <si>
    <t xml:space="preserve">R119182795 </t>
  </si>
  <si>
    <t>INFIN001468</t>
  </si>
  <si>
    <t>PREMI116059</t>
  </si>
  <si>
    <t xml:space="preserve">L118204233 </t>
  </si>
  <si>
    <t xml:space="preserve">V642513322 </t>
  </si>
  <si>
    <t xml:space="preserve">X118872140 </t>
  </si>
  <si>
    <t xml:space="preserve">J110000154 </t>
  </si>
  <si>
    <t xml:space="preserve">D985033378 </t>
  </si>
  <si>
    <t xml:space="preserve">H119428658 </t>
  </si>
  <si>
    <t xml:space="preserve">Y118545564 </t>
  </si>
  <si>
    <t xml:space="preserve">A119020171 </t>
  </si>
  <si>
    <t xml:space="preserve">C985114314 </t>
  </si>
  <si>
    <t xml:space="preserve">D985114338 </t>
  </si>
  <si>
    <t>ESSEN373530</t>
  </si>
  <si>
    <t>PREMI232454</t>
  </si>
  <si>
    <t xml:space="preserve">D118706661 </t>
  </si>
  <si>
    <t xml:space="preserve">W760268999 </t>
  </si>
  <si>
    <t>PREMI171261</t>
  </si>
  <si>
    <t xml:space="preserve">V656756670 </t>
  </si>
  <si>
    <t xml:space="preserve">J118194548 </t>
  </si>
  <si>
    <t>PREMI122371</t>
  </si>
  <si>
    <t xml:space="preserve">S656820860 </t>
  </si>
  <si>
    <t xml:space="preserve">U119466250 </t>
  </si>
  <si>
    <t xml:space="preserve">J118079456 </t>
  </si>
  <si>
    <t xml:space="preserve">C642031801 </t>
  </si>
  <si>
    <t xml:space="preserve">T642151208 </t>
  </si>
  <si>
    <t xml:space="preserve">T644219437 </t>
  </si>
  <si>
    <t xml:space="preserve">B109001694 </t>
  </si>
  <si>
    <t>PREMI201979</t>
  </si>
  <si>
    <t>ESSEN139259</t>
  </si>
  <si>
    <t>INFIN046208</t>
  </si>
  <si>
    <t>PREMI091198</t>
  </si>
  <si>
    <t xml:space="preserve">A118878284 </t>
  </si>
  <si>
    <t>ESSEN362109</t>
  </si>
  <si>
    <t xml:space="preserve">V641288365 </t>
  </si>
  <si>
    <t xml:space="preserve">D118844638 </t>
  </si>
  <si>
    <t xml:space="preserve">L642224549 </t>
  </si>
  <si>
    <t>PREMI190122</t>
  </si>
  <si>
    <t>PREMI212098</t>
  </si>
  <si>
    <t xml:space="preserve">C118904161 </t>
  </si>
  <si>
    <t xml:space="preserve">B642012457 </t>
  </si>
  <si>
    <t>PREMI044341</t>
  </si>
  <si>
    <t>INFIN015115</t>
  </si>
  <si>
    <t xml:space="preserve">E644012701 </t>
  </si>
  <si>
    <t>PREMI196834</t>
  </si>
  <si>
    <t xml:space="preserve">U985103220 </t>
  </si>
  <si>
    <t xml:space="preserve">C985090302 </t>
  </si>
  <si>
    <t xml:space="preserve">X166102410 </t>
  </si>
  <si>
    <t xml:space="preserve">C119357928 </t>
  </si>
  <si>
    <t xml:space="preserve">V985779674 </t>
  </si>
  <si>
    <t xml:space="preserve">A166226107 </t>
  </si>
  <si>
    <t xml:space="preserve">H644314372 </t>
  </si>
  <si>
    <t xml:space="preserve">D119200011 </t>
  </si>
  <si>
    <t xml:space="preserve">L642012558 </t>
  </si>
  <si>
    <t>PREMI200459</t>
  </si>
  <si>
    <t>ESSEN413925</t>
  </si>
  <si>
    <t>ESSEN140727</t>
  </si>
  <si>
    <t xml:space="preserve">F119022108 </t>
  </si>
  <si>
    <t xml:space="preserve">P656940435 </t>
  </si>
  <si>
    <t xml:space="preserve">Y118204313 </t>
  </si>
  <si>
    <t xml:space="preserve">B118075056 </t>
  </si>
  <si>
    <t xml:space="preserve">V118552277 </t>
  </si>
  <si>
    <t xml:space="preserve">G118051187 </t>
  </si>
  <si>
    <t xml:space="preserve">R125107365 </t>
  </si>
  <si>
    <t xml:space="preserve">T985770840 </t>
  </si>
  <si>
    <t xml:space="preserve">G118144912 </t>
  </si>
  <si>
    <t xml:space="preserve">Z125107373 </t>
  </si>
  <si>
    <t>PREMI131922</t>
  </si>
  <si>
    <t>PREMI188635</t>
  </si>
  <si>
    <t>INFIN016594</t>
  </si>
  <si>
    <t xml:space="preserve">S656702295 </t>
  </si>
  <si>
    <t>PREMI143691</t>
  </si>
  <si>
    <t>ESSEN360012</t>
  </si>
  <si>
    <t>PREMI220175</t>
  </si>
  <si>
    <t>ESSEN096896</t>
  </si>
  <si>
    <t>ESSEN058341</t>
  </si>
  <si>
    <t>AV000022598</t>
  </si>
  <si>
    <t>ESSEN095739</t>
  </si>
  <si>
    <t>PREMI090659</t>
  </si>
  <si>
    <t xml:space="preserve">Z985078293 </t>
  </si>
  <si>
    <t>ESSEN211069</t>
  </si>
  <si>
    <t xml:space="preserve">W119040292 </t>
  </si>
  <si>
    <t>PREMI020088</t>
  </si>
  <si>
    <t xml:space="preserve">E119226255 </t>
  </si>
  <si>
    <t>PREMI145893</t>
  </si>
  <si>
    <t xml:space="preserve">J985543362 </t>
  </si>
  <si>
    <t>PREMI145915</t>
  </si>
  <si>
    <t>INFIN036729</t>
  </si>
  <si>
    <t>INFIN036730</t>
  </si>
  <si>
    <t>PREMI199871</t>
  </si>
  <si>
    <t>INFIN042169</t>
  </si>
  <si>
    <t xml:space="preserve">A119367103 </t>
  </si>
  <si>
    <t xml:space="preserve">M940366972 </t>
  </si>
  <si>
    <t xml:space="preserve">C119046600 </t>
  </si>
  <si>
    <t>PREMI058430</t>
  </si>
  <si>
    <t xml:space="preserve">H119217725 </t>
  </si>
  <si>
    <t xml:space="preserve">W644251502 </t>
  </si>
  <si>
    <t xml:space="preserve">Z641407946 </t>
  </si>
  <si>
    <t xml:space="preserve">L118258076 </t>
  </si>
  <si>
    <t>ESSEN392833</t>
  </si>
  <si>
    <t xml:space="preserve">H950157355 </t>
  </si>
  <si>
    <t>PREMI222184</t>
  </si>
  <si>
    <t>PREMI222197</t>
  </si>
  <si>
    <t xml:space="preserve">D644041956 </t>
  </si>
  <si>
    <t>PREMI016498</t>
  </si>
  <si>
    <t xml:space="preserve">D985539033 </t>
  </si>
  <si>
    <t xml:space="preserve">A985650580 </t>
  </si>
  <si>
    <t>ESSEN145810</t>
  </si>
  <si>
    <t>INFIN034953</t>
  </si>
  <si>
    <t xml:space="preserve">J641061598 </t>
  </si>
  <si>
    <t>PREMI201379</t>
  </si>
  <si>
    <t xml:space="preserve">P641264854 </t>
  </si>
  <si>
    <t xml:space="preserve">T950483343 </t>
  </si>
  <si>
    <t>PREMI199991</t>
  </si>
  <si>
    <t xml:space="preserve">C858092398 </t>
  </si>
  <si>
    <t xml:space="preserve">E641078729 </t>
  </si>
  <si>
    <t xml:space="preserve">Z940202280 </t>
  </si>
  <si>
    <t>PREMI192794</t>
  </si>
  <si>
    <t xml:space="preserve">W642646631 </t>
  </si>
  <si>
    <t>PREMI011017</t>
  </si>
  <si>
    <t xml:space="preserve">T641077844 </t>
  </si>
  <si>
    <t>ESSEN200985</t>
  </si>
  <si>
    <t xml:space="preserve">F950483447 </t>
  </si>
  <si>
    <t>ESSEN320963</t>
  </si>
  <si>
    <t xml:space="preserve">Z985660193 </t>
  </si>
  <si>
    <t>PREMI150367</t>
  </si>
  <si>
    <t xml:space="preserve">M642955536 </t>
  </si>
  <si>
    <t xml:space="preserve">Z118420675 </t>
  </si>
  <si>
    <t xml:space="preserve">C643092584 </t>
  </si>
  <si>
    <t>INFIN040853</t>
  </si>
  <si>
    <t>PREMI127978</t>
  </si>
  <si>
    <t xml:space="preserve">V985019248 </t>
  </si>
  <si>
    <t xml:space="preserve">L110000869 </t>
  </si>
  <si>
    <t xml:space="preserve">B642457530 </t>
  </si>
  <si>
    <t>PREMI184405</t>
  </si>
  <si>
    <t xml:space="preserve">P119394210 </t>
  </si>
  <si>
    <t xml:space="preserve">V916668285 </t>
  </si>
  <si>
    <t>PREMI197199</t>
  </si>
  <si>
    <t>INFIN000812</t>
  </si>
  <si>
    <t xml:space="preserve">H116160542 </t>
  </si>
  <si>
    <t>PREMI220137</t>
  </si>
  <si>
    <t xml:space="preserve">V642769634 </t>
  </si>
  <si>
    <t xml:space="preserve">K718378859 </t>
  </si>
  <si>
    <t xml:space="preserve">K643049673 </t>
  </si>
  <si>
    <t xml:space="preserve">A119351049 </t>
  </si>
  <si>
    <t xml:space="preserve">E119028777 </t>
  </si>
  <si>
    <t xml:space="preserve">M118073640 </t>
  </si>
  <si>
    <t>PREMI015620</t>
  </si>
  <si>
    <t>PREMI213685</t>
  </si>
  <si>
    <t xml:space="preserve">Y119287613 </t>
  </si>
  <si>
    <t xml:space="preserve">Z985120797 </t>
  </si>
  <si>
    <t>PREMI230561</t>
  </si>
  <si>
    <t>INFIN043777</t>
  </si>
  <si>
    <t>PREMI221422</t>
  </si>
  <si>
    <t xml:space="preserve">C642080170 </t>
  </si>
  <si>
    <t>INFIN040724</t>
  </si>
  <si>
    <t xml:space="preserve">N109109598 </t>
  </si>
  <si>
    <t xml:space="preserve">E118087594 </t>
  </si>
  <si>
    <t xml:space="preserve">A656208102 </t>
  </si>
  <si>
    <t xml:space="preserve">X119166195 </t>
  </si>
  <si>
    <t xml:space="preserve">X119009105 </t>
  </si>
  <si>
    <t xml:space="preserve">L940341027 </t>
  </si>
  <si>
    <t xml:space="preserve">J643049672 </t>
  </si>
  <si>
    <t>INFIN034294</t>
  </si>
  <si>
    <t xml:space="preserve">A656413446 </t>
  </si>
  <si>
    <t>PREMI162115</t>
  </si>
  <si>
    <t xml:space="preserve">A656919998 </t>
  </si>
  <si>
    <t xml:space="preserve">E118284359 </t>
  </si>
  <si>
    <t>INFIN033904</t>
  </si>
  <si>
    <t>INFIN033958</t>
  </si>
  <si>
    <t xml:space="preserve">D656919978 </t>
  </si>
  <si>
    <t>INFIN044139</t>
  </si>
  <si>
    <t xml:space="preserve">N656919964 </t>
  </si>
  <si>
    <t xml:space="preserve">N119028785 </t>
  </si>
  <si>
    <t xml:space="preserve">W643058377 </t>
  </si>
  <si>
    <t xml:space="preserve">G119113304 </t>
  </si>
  <si>
    <t>INFIN034853</t>
  </si>
  <si>
    <t xml:space="preserve">J985479445 </t>
  </si>
  <si>
    <t>PREMI162122</t>
  </si>
  <si>
    <t>PREMI211147</t>
  </si>
  <si>
    <t>INFIN010432</t>
  </si>
  <si>
    <t>INFIN010431</t>
  </si>
  <si>
    <t>INFIN003973</t>
  </si>
  <si>
    <t xml:space="preserve">B643049435 </t>
  </si>
  <si>
    <t xml:space="preserve">F119355631 </t>
  </si>
  <si>
    <t xml:space="preserve">C118708362 </t>
  </si>
  <si>
    <t xml:space="preserve">R118708374 </t>
  </si>
  <si>
    <t xml:space="preserve">E119149228 </t>
  </si>
  <si>
    <t>PREMI042327</t>
  </si>
  <si>
    <t>AV000019516</t>
  </si>
  <si>
    <t>ESSEN182929</t>
  </si>
  <si>
    <t xml:space="preserve">M985033984 </t>
  </si>
  <si>
    <t xml:space="preserve">M985034007 </t>
  </si>
  <si>
    <t xml:space="preserve">S985033252 </t>
  </si>
  <si>
    <t xml:space="preserve">W119270959 </t>
  </si>
  <si>
    <t xml:space="preserve">S643057844 </t>
  </si>
  <si>
    <t xml:space="preserve">U410153820 </t>
  </si>
  <si>
    <t>PREMI042325</t>
  </si>
  <si>
    <t xml:space="preserve">N859381903 </t>
  </si>
  <si>
    <t xml:space="preserve">R119192823 </t>
  </si>
  <si>
    <t>PREMI084322</t>
  </si>
  <si>
    <t xml:space="preserve">R940940733 </t>
  </si>
  <si>
    <t xml:space="preserve">M119206850 </t>
  </si>
  <si>
    <t>124OB082782</t>
  </si>
  <si>
    <t>PREMI184795</t>
  </si>
  <si>
    <t xml:space="preserve">U118470235 </t>
  </si>
  <si>
    <t>INFIN001782</t>
  </si>
  <si>
    <t xml:space="preserve">M119192360 </t>
  </si>
  <si>
    <t>PREMI159178</t>
  </si>
  <si>
    <t>INFIN041564</t>
  </si>
  <si>
    <t xml:space="preserve">T118787634 </t>
  </si>
  <si>
    <t xml:space="preserve">M118701448 </t>
  </si>
  <si>
    <t xml:space="preserve">T119405529 </t>
  </si>
  <si>
    <t xml:space="preserve">J855737181 </t>
  </si>
  <si>
    <t xml:space="preserve">B689107142 </t>
  </si>
  <si>
    <t xml:space="preserve">G000111590 </t>
  </si>
  <si>
    <t xml:space="preserve">W118296587 </t>
  </si>
  <si>
    <t xml:space="preserve">A118704450 </t>
  </si>
  <si>
    <t xml:space="preserve">X642596078 </t>
  </si>
  <si>
    <t xml:space="preserve">F119501681 </t>
  </si>
  <si>
    <t xml:space="preserve">H116360021 </t>
  </si>
  <si>
    <t>PREMI224645</t>
  </si>
  <si>
    <t>INFIN042232</t>
  </si>
  <si>
    <t xml:space="preserve">D642642728 </t>
  </si>
  <si>
    <t xml:space="preserve">D118074460 </t>
  </si>
  <si>
    <t xml:space="preserve">X109126120 </t>
  </si>
  <si>
    <t xml:space="preserve">X118631008 </t>
  </si>
  <si>
    <t>PREMI221653</t>
  </si>
  <si>
    <t xml:space="preserve">S656005050 </t>
  </si>
  <si>
    <t xml:space="preserve">B641128153 </t>
  </si>
  <si>
    <t xml:space="preserve">D760261209 </t>
  </si>
  <si>
    <t xml:space="preserve">M950241470 </t>
  </si>
  <si>
    <t>INFIN028240</t>
  </si>
  <si>
    <t>PREMI231908</t>
  </si>
  <si>
    <t xml:space="preserve">A116362107 </t>
  </si>
  <si>
    <t xml:space="preserve">C119498297 </t>
  </si>
  <si>
    <t xml:space="preserve">A656512047 </t>
  </si>
  <si>
    <t xml:space="preserve">R118394953 </t>
  </si>
  <si>
    <t>INFIN044368</t>
  </si>
  <si>
    <t>INFIN046634</t>
  </si>
  <si>
    <t>PREMI232126</t>
  </si>
  <si>
    <t xml:space="preserve">F642590014 </t>
  </si>
  <si>
    <t xml:space="preserve">V642128072 </t>
  </si>
  <si>
    <t xml:space="preserve">B119085607 </t>
  </si>
  <si>
    <t xml:space="preserve">M643049928 </t>
  </si>
  <si>
    <t xml:space="preserve">P642148606 </t>
  </si>
  <si>
    <t xml:space="preserve">A642413093 </t>
  </si>
  <si>
    <t>INFIN045275</t>
  </si>
  <si>
    <t xml:space="preserve">G010125460 </t>
  </si>
  <si>
    <t xml:space="preserve">U681138256 </t>
  </si>
  <si>
    <t xml:space="preserve">A760163571 </t>
  </si>
  <si>
    <t xml:space="preserve">L642517362 </t>
  </si>
  <si>
    <t>INFIN037183</t>
  </si>
  <si>
    <t xml:space="preserve">C118785619 </t>
  </si>
  <si>
    <t xml:space="preserve">K109174754 </t>
  </si>
  <si>
    <t>INFIN039308</t>
  </si>
  <si>
    <t>INFIN044433</t>
  </si>
  <si>
    <t>PREMI132404</t>
  </si>
  <si>
    <t xml:space="preserve">X643062587 </t>
  </si>
  <si>
    <t xml:space="preserve">E118058430 </t>
  </si>
  <si>
    <t>PREMI136524</t>
  </si>
  <si>
    <t xml:space="preserve">F950170233 </t>
  </si>
  <si>
    <t>PREMI065038</t>
  </si>
  <si>
    <t>PREMI122748</t>
  </si>
  <si>
    <t xml:space="preserve">C656873034 </t>
  </si>
  <si>
    <t xml:space="preserve">M119483379 </t>
  </si>
  <si>
    <t xml:space="preserve">G985035405 </t>
  </si>
  <si>
    <t xml:space="preserve">S633158092 </t>
  </si>
  <si>
    <t xml:space="preserve">J119125358 </t>
  </si>
  <si>
    <t>PREMI193096</t>
  </si>
  <si>
    <t xml:space="preserve">V689106239 </t>
  </si>
  <si>
    <t xml:space="preserve">C940503583 </t>
  </si>
  <si>
    <t>AV000019849</t>
  </si>
  <si>
    <t xml:space="preserve">P642698559 </t>
  </si>
  <si>
    <t>PREMI133827</t>
  </si>
  <si>
    <t xml:space="preserve">H681100319 </t>
  </si>
  <si>
    <t>AV000012193</t>
  </si>
  <si>
    <t xml:space="preserve">W644020191 </t>
  </si>
  <si>
    <t>INFIN043356</t>
  </si>
  <si>
    <t>PREMI059044</t>
  </si>
  <si>
    <t>PREMI070484</t>
  </si>
  <si>
    <t xml:space="preserve">G681129712 </t>
  </si>
  <si>
    <t xml:space="preserve">L419080757 </t>
  </si>
  <si>
    <t xml:space="preserve">X636100372 </t>
  </si>
  <si>
    <t xml:space="preserve">Y119221166 </t>
  </si>
  <si>
    <t xml:space="preserve">F119478221 </t>
  </si>
  <si>
    <t xml:space="preserve">M642548022 </t>
  </si>
  <si>
    <t>PREMI223065</t>
  </si>
  <si>
    <t>PREMI223071</t>
  </si>
  <si>
    <t xml:space="preserve">G140111581 </t>
  </si>
  <si>
    <t xml:space="preserve">P642265262 </t>
  </si>
  <si>
    <t xml:space="preserve">R118223074 </t>
  </si>
  <si>
    <t xml:space="preserve">E118289833 </t>
  </si>
  <si>
    <t xml:space="preserve">B118601779 </t>
  </si>
  <si>
    <t>PREMI199635</t>
  </si>
  <si>
    <t xml:space="preserve">M656849376 </t>
  </si>
  <si>
    <t xml:space="preserve">R940233782 </t>
  </si>
  <si>
    <t>PREMI185260</t>
  </si>
  <si>
    <t>INFIN041492</t>
  </si>
  <si>
    <t>PREMI136360</t>
  </si>
  <si>
    <t xml:space="preserve">S641003875 </t>
  </si>
  <si>
    <t xml:space="preserve">T116461506 </t>
  </si>
  <si>
    <t xml:space="preserve">G119062244 </t>
  </si>
  <si>
    <t xml:space="preserve">P985849405 </t>
  </si>
  <si>
    <t xml:space="preserve">N950164329 </t>
  </si>
  <si>
    <t>PREMI151034</t>
  </si>
  <si>
    <t xml:space="preserve">G119242932 </t>
  </si>
  <si>
    <t>PREMI152398</t>
  </si>
  <si>
    <t xml:space="preserve">C641009060 </t>
  </si>
  <si>
    <t xml:space="preserve">J641009066 </t>
  </si>
  <si>
    <t xml:space="preserve">W119043167 </t>
  </si>
  <si>
    <t xml:space="preserve">P642766271 </t>
  </si>
  <si>
    <t>INFIN039654</t>
  </si>
  <si>
    <t>PREMI224798</t>
  </si>
  <si>
    <t xml:space="preserve">W642471256 </t>
  </si>
  <si>
    <t>INFIN002078</t>
  </si>
  <si>
    <t xml:space="preserve">K119501110 </t>
  </si>
  <si>
    <t xml:space="preserve">M633127429 </t>
  </si>
  <si>
    <t>PREMI219246</t>
  </si>
  <si>
    <t xml:space="preserve">Z118050329 </t>
  </si>
  <si>
    <t>124OB097202</t>
  </si>
  <si>
    <t>INFIN039982</t>
  </si>
  <si>
    <t xml:space="preserve">G407359355 </t>
  </si>
  <si>
    <t>INFIN042527</t>
  </si>
  <si>
    <t xml:space="preserve">W407198529 </t>
  </si>
  <si>
    <t xml:space="preserve">W643098420 </t>
  </si>
  <si>
    <t xml:space="preserve">X643098421 </t>
  </si>
  <si>
    <t xml:space="preserve">V118708562 </t>
  </si>
  <si>
    <t xml:space="preserve">Y950222988 </t>
  </si>
  <si>
    <t xml:space="preserve">L985971624 </t>
  </si>
  <si>
    <t xml:space="preserve">D642757544 </t>
  </si>
  <si>
    <t>PREMI127840</t>
  </si>
  <si>
    <t xml:space="preserve">D642091303 </t>
  </si>
  <si>
    <t>INFIN021734</t>
  </si>
  <si>
    <t xml:space="preserve">C985666590 </t>
  </si>
  <si>
    <t xml:space="preserve">A418155227 </t>
  </si>
  <si>
    <t>INFIN046368</t>
  </si>
  <si>
    <t xml:space="preserve">F950170256 </t>
  </si>
  <si>
    <t xml:space="preserve">G040049770 </t>
  </si>
  <si>
    <t>INFIN040314</t>
  </si>
  <si>
    <t xml:space="preserve">U641346531 </t>
  </si>
  <si>
    <t xml:space="preserve">Y985632109 </t>
  </si>
  <si>
    <t xml:space="preserve">H119458305 </t>
  </si>
  <si>
    <t xml:space="preserve">U119495552 </t>
  </si>
  <si>
    <t xml:space="preserve">U419082949 </t>
  </si>
  <si>
    <t xml:space="preserve">C119140072 </t>
  </si>
  <si>
    <t>AV000033070</t>
  </si>
  <si>
    <t xml:space="preserve">D2727      </t>
  </si>
  <si>
    <t xml:space="preserve">S916110233 </t>
  </si>
  <si>
    <t>PREMI231976</t>
  </si>
  <si>
    <t>AV000012231</t>
  </si>
  <si>
    <t>PREMI096277</t>
  </si>
  <si>
    <t xml:space="preserve">C855120959 </t>
  </si>
  <si>
    <t>INFIN013871</t>
  </si>
  <si>
    <t>PREMI023407</t>
  </si>
  <si>
    <t>PREMI063626</t>
  </si>
  <si>
    <t xml:space="preserve">D950237506 </t>
  </si>
  <si>
    <t>INFIN042617</t>
  </si>
  <si>
    <t xml:space="preserve">Z641008896 </t>
  </si>
  <si>
    <t>124OB100546</t>
  </si>
  <si>
    <t xml:space="preserve">E641006279 </t>
  </si>
  <si>
    <t>PREMI195430</t>
  </si>
  <si>
    <t xml:space="preserve">Y950163556 </t>
  </si>
  <si>
    <t xml:space="preserve">U118867100 </t>
  </si>
  <si>
    <t xml:space="preserve">W641279925 </t>
  </si>
  <si>
    <t>PREMI229096</t>
  </si>
  <si>
    <t xml:space="preserve">X641406702 </t>
  </si>
  <si>
    <t xml:space="preserve">J689106965 </t>
  </si>
  <si>
    <t xml:space="preserve">C760152142 </t>
  </si>
  <si>
    <t>PREMI045119</t>
  </si>
  <si>
    <t xml:space="preserve">D689108041 </t>
  </si>
  <si>
    <t xml:space="preserve">H119479419 </t>
  </si>
  <si>
    <t xml:space="preserve">G119064429 </t>
  </si>
  <si>
    <t xml:space="preserve">J119116641 </t>
  </si>
  <si>
    <t xml:space="preserve">X119060602 </t>
  </si>
  <si>
    <t xml:space="preserve">Y119064444 </t>
  </si>
  <si>
    <t xml:space="preserve">W985336603 </t>
  </si>
  <si>
    <t xml:space="preserve">D118157237 </t>
  </si>
  <si>
    <t xml:space="preserve">J689106827 </t>
  </si>
  <si>
    <t xml:space="preserve">B950187778 </t>
  </si>
  <si>
    <t xml:space="preserve">S641073772 </t>
  </si>
  <si>
    <t xml:space="preserve">Y641073801 </t>
  </si>
  <si>
    <t>INFIN042011</t>
  </si>
  <si>
    <t xml:space="preserve">M118442928 </t>
  </si>
  <si>
    <t xml:space="preserve">A950277293 </t>
  </si>
  <si>
    <t xml:space="preserve">R118160054 </t>
  </si>
  <si>
    <t>ESSEN030847</t>
  </si>
  <si>
    <t xml:space="preserve">H689104549 </t>
  </si>
  <si>
    <t xml:space="preserve">P642660816 </t>
  </si>
  <si>
    <t>INFIN042086</t>
  </si>
  <si>
    <t>PREMI207207</t>
  </si>
  <si>
    <t>PREMI207213</t>
  </si>
  <si>
    <t>PREMI185927</t>
  </si>
  <si>
    <t>PREMI185930</t>
  </si>
  <si>
    <t xml:space="preserve">C118774027 </t>
  </si>
  <si>
    <t xml:space="preserve">K689107449 </t>
  </si>
  <si>
    <t xml:space="preserve">W950006441 </t>
  </si>
  <si>
    <t xml:space="preserve">L641174576 </t>
  </si>
  <si>
    <t xml:space="preserve">F118900967 </t>
  </si>
  <si>
    <t xml:space="preserve">J940342451 </t>
  </si>
  <si>
    <t>AV000035806</t>
  </si>
  <si>
    <t xml:space="preserve">B116045191 </t>
  </si>
  <si>
    <t xml:space="preserve">V119499785 </t>
  </si>
  <si>
    <t xml:space="preserve">R116045250 </t>
  </si>
  <si>
    <t xml:space="preserve">W119499786 </t>
  </si>
  <si>
    <t xml:space="preserve">J950165084 </t>
  </si>
  <si>
    <t>PREMI037581</t>
  </si>
  <si>
    <t xml:space="preserve">T642019993 </t>
  </si>
  <si>
    <t xml:space="preserve">Z641004204 </t>
  </si>
  <si>
    <t xml:space="preserve">D642949617 </t>
  </si>
  <si>
    <t xml:space="preserve">X109158803 </t>
  </si>
  <si>
    <t xml:space="preserve">D119329915 </t>
  </si>
  <si>
    <t xml:space="preserve">D925077645 </t>
  </si>
  <si>
    <t xml:space="preserve">C925                </t>
  </si>
  <si>
    <t>PEP PREVOYANCE</t>
  </si>
  <si>
    <t xml:space="preserve">F985124253 </t>
  </si>
  <si>
    <t xml:space="preserve">R950170817 </t>
  </si>
  <si>
    <t xml:space="preserve">Z641172288 </t>
  </si>
  <si>
    <t>PREMI207481</t>
  </si>
  <si>
    <t xml:space="preserve">K643078561 </t>
  </si>
  <si>
    <t xml:space="preserve">B641253595 </t>
  </si>
  <si>
    <t xml:space="preserve">E642138891 </t>
  </si>
  <si>
    <t xml:space="preserve">F118300897 </t>
  </si>
  <si>
    <t xml:space="preserve">H118828887 </t>
  </si>
  <si>
    <t>PREMI121518</t>
  </si>
  <si>
    <t xml:space="preserve">S118636316 </t>
  </si>
  <si>
    <t xml:space="preserve">U118246882 </t>
  </si>
  <si>
    <t xml:space="preserve">U641009627 </t>
  </si>
  <si>
    <t xml:space="preserve">Y644348403 </t>
  </si>
  <si>
    <t xml:space="preserve">K116545771 </t>
  </si>
  <si>
    <t xml:space="preserve">G119136304 </t>
  </si>
  <si>
    <t xml:space="preserve">S109168895 </t>
  </si>
  <si>
    <t>PREMI198170</t>
  </si>
  <si>
    <t>PREMI108581</t>
  </si>
  <si>
    <t xml:space="preserve">C119213189 </t>
  </si>
  <si>
    <t>INFIN038737</t>
  </si>
  <si>
    <t xml:space="preserve">F119389418 </t>
  </si>
  <si>
    <t>PREMI203583</t>
  </si>
  <si>
    <t xml:space="preserve">T641009580 </t>
  </si>
  <si>
    <t xml:space="preserve">Z641253685 </t>
  </si>
  <si>
    <t xml:space="preserve">Z644348404 </t>
  </si>
  <si>
    <t xml:space="preserve">E950244062 </t>
  </si>
  <si>
    <t xml:space="preserve">H641021255 </t>
  </si>
  <si>
    <t>PREMI194362</t>
  </si>
  <si>
    <t xml:space="preserve">Z118294290 </t>
  </si>
  <si>
    <t xml:space="preserve">406036866  </t>
  </si>
  <si>
    <t xml:space="preserve">M119006083 </t>
  </si>
  <si>
    <t xml:space="preserve">R119006086 </t>
  </si>
  <si>
    <t xml:space="preserve">L119495430 </t>
  </si>
  <si>
    <t xml:space="preserve">V116575680 </t>
  </si>
  <si>
    <t xml:space="preserve">E418150447 </t>
  </si>
  <si>
    <t>INFIN037623</t>
  </si>
  <si>
    <t xml:space="preserve">L985057834 </t>
  </si>
  <si>
    <t xml:space="preserve">D641046114 </t>
  </si>
  <si>
    <t xml:space="preserve">H641046118 </t>
  </si>
  <si>
    <t xml:space="preserve">U102005409 </t>
  </si>
  <si>
    <t xml:space="preserve">C335                </t>
  </si>
  <si>
    <t>TENDANCES</t>
  </si>
  <si>
    <t xml:space="preserve">U119209846 </t>
  </si>
  <si>
    <t xml:space="preserve">D855137014 </t>
  </si>
  <si>
    <t xml:space="preserve">S642057574 </t>
  </si>
  <si>
    <t>INFIN037582</t>
  </si>
  <si>
    <t xml:space="preserve">Y419124445 </t>
  </si>
  <si>
    <t xml:space="preserve">E760101107 </t>
  </si>
  <si>
    <t xml:space="preserve">J760102629 </t>
  </si>
  <si>
    <t xml:space="preserve">S118704695 </t>
  </si>
  <si>
    <t xml:space="preserve">S855628858 </t>
  </si>
  <si>
    <t xml:space="preserve">T950188897 </t>
  </si>
  <si>
    <t xml:space="preserve">K641253971 </t>
  </si>
  <si>
    <t xml:space="preserve">T950279310 </t>
  </si>
  <si>
    <t xml:space="preserve">X119401554 </t>
  </si>
  <si>
    <t xml:space="preserve">A681104521 </t>
  </si>
  <si>
    <t xml:space="preserve">K985062916 </t>
  </si>
  <si>
    <t xml:space="preserve">P985003902 </t>
  </si>
  <si>
    <t>PREMI011195</t>
  </si>
  <si>
    <t xml:space="preserve">C643098380 </t>
  </si>
  <si>
    <t xml:space="preserve">M180156229 </t>
  </si>
  <si>
    <t xml:space="preserve">C119495123 </t>
  </si>
  <si>
    <t xml:space="preserve">P116134167 </t>
  </si>
  <si>
    <t xml:space="preserve">A985414807 </t>
  </si>
  <si>
    <t xml:space="preserve">K950184474 </t>
  </si>
  <si>
    <t xml:space="preserve">Y118901052 </t>
  </si>
  <si>
    <t>CCAPI011668</t>
  </si>
  <si>
    <t xml:space="preserve">J119124599 </t>
  </si>
  <si>
    <t xml:space="preserve">L641262206 </t>
  </si>
  <si>
    <t xml:space="preserve">S689109594 </t>
  </si>
  <si>
    <t xml:space="preserve">Z641262195 </t>
  </si>
  <si>
    <t xml:space="preserve">C109032009 </t>
  </si>
  <si>
    <t xml:space="preserve">B119225378 </t>
  </si>
  <si>
    <t>CCAPI011208</t>
  </si>
  <si>
    <t>CCAPI011211</t>
  </si>
  <si>
    <t xml:space="preserve">N119494282 </t>
  </si>
  <si>
    <t xml:space="preserve">L718178484 </t>
  </si>
  <si>
    <t xml:space="preserve">N985526185 </t>
  </si>
  <si>
    <t>PREMI203279</t>
  </si>
  <si>
    <t xml:space="preserve">D119499563 </t>
  </si>
  <si>
    <t xml:space="preserve">F950018617 </t>
  </si>
  <si>
    <t xml:space="preserve">K760238031 </t>
  </si>
  <si>
    <t xml:space="preserve">S104014480 </t>
  </si>
  <si>
    <t xml:space="preserve">U119380644 </t>
  </si>
  <si>
    <t xml:space="preserve">E641241155 </t>
  </si>
  <si>
    <t xml:space="preserve">J118264468 </t>
  </si>
  <si>
    <t xml:space="preserve">J950164141 </t>
  </si>
  <si>
    <t xml:space="preserve">H419018171 </t>
  </si>
  <si>
    <t xml:space="preserve">L180155400 </t>
  </si>
  <si>
    <t xml:space="preserve">V119496657 </t>
  </si>
  <si>
    <t xml:space="preserve">W119496658 </t>
  </si>
  <si>
    <t xml:space="preserve">V118844400 </t>
  </si>
  <si>
    <t xml:space="preserve">D641260313 </t>
  </si>
  <si>
    <t>INFIN037195</t>
  </si>
  <si>
    <t>AV000037377</t>
  </si>
  <si>
    <t xml:space="preserve">H642042593 </t>
  </si>
  <si>
    <t xml:space="preserve">R119225897 </t>
  </si>
  <si>
    <t xml:space="preserve">R642213122 </t>
  </si>
  <si>
    <t>PREMI207491</t>
  </si>
  <si>
    <t>PREMI198227</t>
  </si>
  <si>
    <t xml:space="preserve">U119221231 </t>
  </si>
  <si>
    <t xml:space="preserve">D950244061 </t>
  </si>
  <si>
    <t xml:space="preserve">E118267270 </t>
  </si>
  <si>
    <t xml:space="preserve">Y641014116 </t>
  </si>
  <si>
    <t xml:space="preserve">T950511564 </t>
  </si>
  <si>
    <t>PREMI004605</t>
  </si>
  <si>
    <t xml:space="preserve">X950511568 </t>
  </si>
  <si>
    <t>PREMI223099</t>
  </si>
  <si>
    <t xml:space="preserve">D940138298 </t>
  </si>
  <si>
    <t xml:space="preserve">D119273220 </t>
  </si>
  <si>
    <t xml:space="preserve">C641015270 </t>
  </si>
  <si>
    <t xml:space="preserve">T119496885 </t>
  </si>
  <si>
    <t xml:space="preserve">Y104013083 </t>
  </si>
  <si>
    <t xml:space="preserve">D641425637 </t>
  </si>
  <si>
    <t xml:space="preserve">R985082172 </t>
  </si>
  <si>
    <t>CCAPI013475</t>
  </si>
  <si>
    <t>PREMI220258</t>
  </si>
  <si>
    <t>INFIN034540</t>
  </si>
  <si>
    <t xml:space="preserve">A641262173 </t>
  </si>
  <si>
    <t xml:space="preserve">X119124611 </t>
  </si>
  <si>
    <t>AV000036781</t>
  </si>
  <si>
    <t>AV000036782</t>
  </si>
  <si>
    <t>AV000036783</t>
  </si>
  <si>
    <t>INFIN035067</t>
  </si>
  <si>
    <t>INFIN041259</t>
  </si>
  <si>
    <t>INFIN041260</t>
  </si>
  <si>
    <t xml:space="preserve">T119224059 </t>
  </si>
  <si>
    <t xml:space="preserve">W641254303 </t>
  </si>
  <si>
    <t xml:space="preserve">Z641254329 </t>
  </si>
  <si>
    <t>PREMI195214</t>
  </si>
  <si>
    <t xml:space="preserve">L643075319 </t>
  </si>
  <si>
    <t>INFIN027174</t>
  </si>
  <si>
    <t xml:space="preserve">N689107567 </t>
  </si>
  <si>
    <t xml:space="preserve">W119120562 </t>
  </si>
  <si>
    <t xml:space="preserve">G119224256 </t>
  </si>
  <si>
    <t xml:space="preserve">K419165327 </t>
  </si>
  <si>
    <t xml:space="preserve">T119501347 </t>
  </si>
  <si>
    <t xml:space="preserve">V119182109 </t>
  </si>
  <si>
    <t xml:space="preserve">J119227938 </t>
  </si>
  <si>
    <t>PREMI005335</t>
  </si>
  <si>
    <t xml:space="preserve">E641002369 </t>
  </si>
  <si>
    <t xml:space="preserve">H643092635 </t>
  </si>
  <si>
    <t xml:space="preserve">V985631531 </t>
  </si>
  <si>
    <t xml:space="preserve">Z118149919 </t>
  </si>
  <si>
    <t>CCAPI011304</t>
  </si>
  <si>
    <t>CCAPI011303</t>
  </si>
  <si>
    <t>PREMI204980</t>
  </si>
  <si>
    <t>PREMI209810</t>
  </si>
  <si>
    <t>PREMI204936</t>
  </si>
  <si>
    <t xml:space="preserve">S642346661 </t>
  </si>
  <si>
    <t>AV000037425</t>
  </si>
  <si>
    <t xml:space="preserve">L656667330 </t>
  </si>
  <si>
    <t>PREMI190255</t>
  </si>
  <si>
    <t xml:space="preserve">C119466879 </t>
  </si>
  <si>
    <t>AV000037017</t>
  </si>
  <si>
    <t xml:space="preserve">A656078658 </t>
  </si>
  <si>
    <t>PREMI205282</t>
  </si>
  <si>
    <t xml:space="preserve">Y643052997 </t>
  </si>
  <si>
    <t>INFIN043540</t>
  </si>
  <si>
    <t xml:space="preserve">K656877825 </t>
  </si>
  <si>
    <t xml:space="preserve">T641010845 </t>
  </si>
  <si>
    <t xml:space="preserve">T118705777 </t>
  </si>
  <si>
    <t xml:space="preserve">V985762631 </t>
  </si>
  <si>
    <t xml:space="preserve">S985403529 </t>
  </si>
  <si>
    <t xml:space="preserve">B118101000 </t>
  </si>
  <si>
    <t>INFIN037888</t>
  </si>
  <si>
    <t xml:space="preserve">D119123467 </t>
  </si>
  <si>
    <t>124OB097545</t>
  </si>
  <si>
    <t xml:space="preserve">C636103022 </t>
  </si>
  <si>
    <t xml:space="preserve">C641043790 </t>
  </si>
  <si>
    <t xml:space="preserve">G118716623 </t>
  </si>
  <si>
    <t xml:space="preserve">E985403564 </t>
  </si>
  <si>
    <t>INFIN035737</t>
  </si>
  <si>
    <t>PREMI215010</t>
  </si>
  <si>
    <t>PREMI223050</t>
  </si>
  <si>
    <t xml:space="preserve">D642337587 </t>
  </si>
  <si>
    <t xml:space="preserve">R950187538 </t>
  </si>
  <si>
    <t>PREMI189723</t>
  </si>
  <si>
    <t xml:space="preserve">G180236659 </t>
  </si>
  <si>
    <t>PREMI189713</t>
  </si>
  <si>
    <t>INFIN036230</t>
  </si>
  <si>
    <t xml:space="preserve">A119497858 </t>
  </si>
  <si>
    <t xml:space="preserve">W633127460 </t>
  </si>
  <si>
    <t xml:space="preserve">R985840137 </t>
  </si>
  <si>
    <t xml:space="preserve">G641022174 </t>
  </si>
  <si>
    <t xml:space="preserve">U116575219 </t>
  </si>
  <si>
    <t xml:space="preserve">W119501603 </t>
  </si>
  <si>
    <t xml:space="preserve">V643049176 </t>
  </si>
  <si>
    <t>INFIN036940</t>
  </si>
  <si>
    <t>PREMI185997</t>
  </si>
  <si>
    <t xml:space="preserve">J125239839 </t>
  </si>
  <si>
    <t xml:space="preserve">Z119364066 </t>
  </si>
  <si>
    <t xml:space="preserve">P116575238 </t>
  </si>
  <si>
    <t xml:space="preserve">X119501604 </t>
  </si>
  <si>
    <t xml:space="preserve">C633150029 </t>
  </si>
  <si>
    <t xml:space="preserve">P643063431 </t>
  </si>
  <si>
    <t xml:space="preserve">K689103217 </t>
  </si>
  <si>
    <t xml:space="preserve">G642253870 </t>
  </si>
  <si>
    <t xml:space="preserve">T119154898 </t>
  </si>
  <si>
    <t xml:space="preserve">D642408680 </t>
  </si>
  <si>
    <t xml:space="preserve">F119496805 </t>
  </si>
  <si>
    <t xml:space="preserve">L633111972 </t>
  </si>
  <si>
    <t xml:space="preserve">X643089083 </t>
  </si>
  <si>
    <t xml:space="preserve">X689104470 </t>
  </si>
  <si>
    <t xml:space="preserve">D950155810 </t>
  </si>
  <si>
    <t xml:space="preserve">P119488073 </t>
  </si>
  <si>
    <t>124OB102909</t>
  </si>
  <si>
    <t xml:space="preserve">A985962184 </t>
  </si>
  <si>
    <t xml:space="preserve">S985283745 </t>
  </si>
  <si>
    <t xml:space="preserve">C119496802 </t>
  </si>
  <si>
    <t xml:space="preserve">M633111973 </t>
  </si>
  <si>
    <t>PREMI104384</t>
  </si>
  <si>
    <t>PREMI202106</t>
  </si>
  <si>
    <t xml:space="preserve">D642531201 </t>
  </si>
  <si>
    <t>INFIN036211</t>
  </si>
  <si>
    <t xml:space="preserve">N642630179 </t>
  </si>
  <si>
    <t xml:space="preserve">L642646346 </t>
  </si>
  <si>
    <t xml:space="preserve">E642772840 </t>
  </si>
  <si>
    <t xml:space="preserve">D718097241 </t>
  </si>
  <si>
    <t xml:space="preserve">H760353351 </t>
  </si>
  <si>
    <t xml:space="preserve">V718097739 </t>
  </si>
  <si>
    <t xml:space="preserve">F118825757 </t>
  </si>
  <si>
    <t xml:space="preserve">C419094641 </t>
  </si>
  <si>
    <t xml:space="preserve">H689441384 </t>
  </si>
  <si>
    <t>PREMI186968</t>
  </si>
  <si>
    <t>INFIN017198</t>
  </si>
  <si>
    <t>PREMI213194</t>
  </si>
  <si>
    <t>PREMI223091</t>
  </si>
  <si>
    <t xml:space="preserve">D642620418 </t>
  </si>
  <si>
    <t xml:space="preserve">Y119151660 </t>
  </si>
  <si>
    <t xml:space="preserve">H119140238 </t>
  </si>
  <si>
    <t>INFIN041471</t>
  </si>
  <si>
    <t>PREMI107928</t>
  </si>
  <si>
    <t>INFIN044621</t>
  </si>
  <si>
    <t xml:space="preserve">G642768725 </t>
  </si>
  <si>
    <t>ESSEN028254</t>
  </si>
  <si>
    <t>ESSEN028261</t>
  </si>
  <si>
    <t xml:space="preserve">H118173893 </t>
  </si>
  <si>
    <t xml:space="preserve">Y641341337 </t>
  </si>
  <si>
    <t xml:space="preserve">L940141249 </t>
  </si>
  <si>
    <t>PREMI226025</t>
  </si>
  <si>
    <t xml:space="preserve">Z641241633 </t>
  </si>
  <si>
    <t xml:space="preserve">R119113519 </t>
  </si>
  <si>
    <t xml:space="preserve">E642768723 </t>
  </si>
  <si>
    <t xml:space="preserve">W950282441 </t>
  </si>
  <si>
    <t xml:space="preserve">K641043774 </t>
  </si>
  <si>
    <t>PREMI215610</t>
  </si>
  <si>
    <t xml:space="preserve">A641193633 </t>
  </si>
  <si>
    <t xml:space="preserve">X118219124 </t>
  </si>
  <si>
    <t>PREMI191878</t>
  </si>
  <si>
    <t xml:space="preserve">P119025014 </t>
  </si>
  <si>
    <t xml:space="preserve">V125177703 </t>
  </si>
  <si>
    <t xml:space="preserve">F125177713 </t>
  </si>
  <si>
    <t>PREMI186677</t>
  </si>
  <si>
    <t xml:space="preserve">K118634263 </t>
  </si>
  <si>
    <t>PREMI187802</t>
  </si>
  <si>
    <t>PREMI221969</t>
  </si>
  <si>
    <t>PREMI184925</t>
  </si>
  <si>
    <t xml:space="preserve">T642750013 </t>
  </si>
  <si>
    <t xml:space="preserve">V950002553 </t>
  </si>
  <si>
    <t xml:space="preserve">W119493622 </t>
  </si>
  <si>
    <t xml:space="preserve">N644352879 </t>
  </si>
  <si>
    <t xml:space="preserve">S119501530 </t>
  </si>
  <si>
    <t xml:space="preserve">W118517019 </t>
  </si>
  <si>
    <t xml:space="preserve">D642205958 </t>
  </si>
  <si>
    <t xml:space="preserve">G642094020 </t>
  </si>
  <si>
    <t xml:space="preserve">Y119336028 </t>
  </si>
  <si>
    <t xml:space="preserve">E118687756 </t>
  </si>
  <si>
    <t xml:space="preserve">E689101142 </t>
  </si>
  <si>
    <t>INFIN041508</t>
  </si>
  <si>
    <t xml:space="preserve">V644022260 </t>
  </si>
  <si>
    <t xml:space="preserve">D642573245 </t>
  </si>
  <si>
    <t>PREMI004249</t>
  </si>
  <si>
    <t xml:space="preserve">D985461086 </t>
  </si>
  <si>
    <t xml:space="preserve">G100353215 </t>
  </si>
  <si>
    <t xml:space="preserve">R119366795 </t>
  </si>
  <si>
    <t xml:space="preserve">X119492335 </t>
  </si>
  <si>
    <t>PREMI186706</t>
  </si>
  <si>
    <t xml:space="preserve">E643075106 </t>
  </si>
  <si>
    <t xml:space="preserve">E419075645 </t>
  </si>
  <si>
    <t xml:space="preserve">K119498672 </t>
  </si>
  <si>
    <t xml:space="preserve">T119125573 </t>
  </si>
  <si>
    <t>AV000031429</t>
  </si>
  <si>
    <t>AV000036234</t>
  </si>
  <si>
    <t xml:space="preserve">N118001467 </t>
  </si>
  <si>
    <t>PREMI226682</t>
  </si>
  <si>
    <t xml:space="preserve">T118001471 </t>
  </si>
  <si>
    <t>PREMI214452</t>
  </si>
  <si>
    <t xml:space="preserve">N119156895 </t>
  </si>
  <si>
    <t>PREMI216750</t>
  </si>
  <si>
    <t xml:space="preserve">D643051668 </t>
  </si>
  <si>
    <t xml:space="preserve">S119081251 </t>
  </si>
  <si>
    <t xml:space="preserve">C118265865 </t>
  </si>
  <si>
    <t>PREMI226828</t>
  </si>
  <si>
    <t>PREMI122093</t>
  </si>
  <si>
    <t xml:space="preserve">T119119271 </t>
  </si>
  <si>
    <t xml:space="preserve">Z119119093 </t>
  </si>
  <si>
    <t>PREMI224660</t>
  </si>
  <si>
    <t xml:space="preserve">J118413968 </t>
  </si>
  <si>
    <t xml:space="preserve">U642616637 </t>
  </si>
  <si>
    <t>PREMI199294</t>
  </si>
  <si>
    <t xml:space="preserve">F642711776 </t>
  </si>
  <si>
    <t>PREMI217620</t>
  </si>
  <si>
    <t xml:space="preserve">R644414015 </t>
  </si>
  <si>
    <t xml:space="preserve">C118488390 </t>
  </si>
  <si>
    <t xml:space="preserve">F116204309 </t>
  </si>
  <si>
    <t xml:space="preserve">T119496586 </t>
  </si>
  <si>
    <t xml:space="preserve">F119329181 </t>
  </si>
  <si>
    <t xml:space="preserve">C111008284 </t>
  </si>
  <si>
    <t xml:space="preserve">S859065610 </t>
  </si>
  <si>
    <t xml:space="preserve">S111008297 </t>
  </si>
  <si>
    <t xml:space="preserve">M656874791 </t>
  </si>
  <si>
    <t>PREMI226899</t>
  </si>
  <si>
    <t xml:space="preserve">P419075654 </t>
  </si>
  <si>
    <t xml:space="preserve">S119498678 </t>
  </si>
  <si>
    <t>ESSEN230867</t>
  </si>
  <si>
    <t xml:space="preserve">T642067603 </t>
  </si>
  <si>
    <t xml:space="preserve">Y119123485 </t>
  </si>
  <si>
    <t xml:space="preserve">E642200508 </t>
  </si>
  <si>
    <t>INFIN041190</t>
  </si>
  <si>
    <t xml:space="preserve">K641260388 </t>
  </si>
  <si>
    <t xml:space="preserve">L985575817 </t>
  </si>
  <si>
    <t xml:space="preserve">B419080035 </t>
  </si>
  <si>
    <t>PREMI205094</t>
  </si>
  <si>
    <t xml:space="preserve">M119336639 </t>
  </si>
  <si>
    <t>PREMI188187</t>
  </si>
  <si>
    <t>PREMI184422</t>
  </si>
  <si>
    <t>ESSEN092788</t>
  </si>
  <si>
    <t>PREMI213681</t>
  </si>
  <si>
    <t xml:space="preserve">N642611710 </t>
  </si>
  <si>
    <t>PREMI200746</t>
  </si>
  <si>
    <t>PREMI230549</t>
  </si>
  <si>
    <t>INFIN045623</t>
  </si>
  <si>
    <t>PREMI098635</t>
  </si>
  <si>
    <t xml:space="preserve">H104101458 </t>
  </si>
  <si>
    <t xml:space="preserve">L119499110 </t>
  </si>
  <si>
    <t>PREMI062864</t>
  </si>
  <si>
    <t>PREMI230068</t>
  </si>
  <si>
    <t xml:space="preserve">H119483973 </t>
  </si>
  <si>
    <t>INFIN043362</t>
  </si>
  <si>
    <t xml:space="preserve">B689107947 </t>
  </si>
  <si>
    <t>PREMI166040</t>
  </si>
  <si>
    <t xml:space="preserve">L118092085 </t>
  </si>
  <si>
    <t>INFIN036439</t>
  </si>
  <si>
    <t>PREMI102142</t>
  </si>
  <si>
    <t>PREMI102151</t>
  </si>
  <si>
    <t xml:space="preserve">D104064769 </t>
  </si>
  <si>
    <t xml:space="preserve">Z119499122 </t>
  </si>
  <si>
    <t>PREMI223358</t>
  </si>
  <si>
    <t xml:space="preserve">Z950239756 </t>
  </si>
  <si>
    <t xml:space="preserve">U119368454 </t>
  </si>
  <si>
    <t xml:space="preserve">B419070260 </t>
  </si>
  <si>
    <t xml:space="preserve">F119500577 </t>
  </si>
  <si>
    <t xml:space="preserve">K119466058 </t>
  </si>
  <si>
    <t>PREMI215426</t>
  </si>
  <si>
    <t>INFIN044158</t>
  </si>
  <si>
    <t>PREMI191799</t>
  </si>
  <si>
    <t>INFIN036921</t>
  </si>
  <si>
    <t xml:space="preserve">G950163587 </t>
  </si>
  <si>
    <t>PREMI201036</t>
  </si>
  <si>
    <t>INFIN038262</t>
  </si>
  <si>
    <t xml:space="preserve">Z109161335 </t>
  </si>
  <si>
    <t xml:space="preserve">S109162294 </t>
  </si>
  <si>
    <t xml:space="preserve">R118177327 </t>
  </si>
  <si>
    <t>INFIN046134</t>
  </si>
  <si>
    <t xml:space="preserve">G118566709 </t>
  </si>
  <si>
    <t>INFIN046580</t>
  </si>
  <si>
    <t>INFIN046583</t>
  </si>
  <si>
    <t xml:space="preserve">B118566727 </t>
  </si>
  <si>
    <t xml:space="preserve">T656092267 </t>
  </si>
  <si>
    <t xml:space="preserve">J760265331 </t>
  </si>
  <si>
    <t>INFIN041594</t>
  </si>
  <si>
    <t xml:space="preserve">P641030622 </t>
  </si>
  <si>
    <t xml:space="preserve">R118235448 </t>
  </si>
  <si>
    <t xml:space="preserve">L119055808 </t>
  </si>
  <si>
    <t xml:space="preserve">X116268287 </t>
  </si>
  <si>
    <t xml:space="preserve">F119244794 </t>
  </si>
  <si>
    <t xml:space="preserve">X119382096 </t>
  </si>
  <si>
    <t>AV000012315</t>
  </si>
  <si>
    <t>AV000012316</t>
  </si>
  <si>
    <t>PREMI213662</t>
  </si>
  <si>
    <t xml:space="preserve">U641038538 </t>
  </si>
  <si>
    <t xml:space="preserve">A642364402 </t>
  </si>
  <si>
    <t xml:space="preserve">A119052279 </t>
  </si>
  <si>
    <t>INFIN035726</t>
  </si>
  <si>
    <t xml:space="preserve">R119245930 </t>
  </si>
  <si>
    <t xml:space="preserve">F718020492 </t>
  </si>
  <si>
    <t>PREMI214731</t>
  </si>
  <si>
    <t xml:space="preserve">C633108836 </t>
  </si>
  <si>
    <t xml:space="preserve">F119047638 </t>
  </si>
  <si>
    <t xml:space="preserve">C119382814 </t>
  </si>
  <si>
    <t>INFIN046448</t>
  </si>
  <si>
    <t>PREMI200321</t>
  </si>
  <si>
    <t xml:space="preserve">H643004039 </t>
  </si>
  <si>
    <t xml:space="preserve">E118378130 </t>
  </si>
  <si>
    <t xml:space="preserve">F119101849 </t>
  </si>
  <si>
    <t>PREMI130222</t>
  </si>
  <si>
    <t xml:space="preserve">T119081965 </t>
  </si>
  <si>
    <t xml:space="preserve">X643083172 </t>
  </si>
  <si>
    <t xml:space="preserve">M642303647 </t>
  </si>
  <si>
    <t>PREMI139908</t>
  </si>
  <si>
    <t xml:space="preserve">Y760357965 </t>
  </si>
  <si>
    <t>INFIN042828</t>
  </si>
  <si>
    <t>INFIN043933</t>
  </si>
  <si>
    <t>PREMI185831</t>
  </si>
  <si>
    <t>PREMI185918</t>
  </si>
  <si>
    <t>PREMI215409</t>
  </si>
  <si>
    <t>PREMI185953</t>
  </si>
  <si>
    <t xml:space="preserve">J119056680 </t>
  </si>
  <si>
    <t>PREMI231865</t>
  </si>
  <si>
    <t xml:space="preserve">G642733719 </t>
  </si>
  <si>
    <t xml:space="preserve">H656581468 </t>
  </si>
  <si>
    <t xml:space="preserve">K642372599 </t>
  </si>
  <si>
    <t>INFIN042542</t>
  </si>
  <si>
    <t>PREMI188163</t>
  </si>
  <si>
    <t>AV000036371</t>
  </si>
  <si>
    <t xml:space="preserve">V119130934 </t>
  </si>
  <si>
    <t xml:space="preserve">Z118736028 </t>
  </si>
  <si>
    <t>ESSEN409044</t>
  </si>
  <si>
    <t>PREMI226715</t>
  </si>
  <si>
    <t xml:space="preserve">L985778493 </t>
  </si>
  <si>
    <t>PREMI227966</t>
  </si>
  <si>
    <t>PREMI231789</t>
  </si>
  <si>
    <t>PREMI204450</t>
  </si>
  <si>
    <t xml:space="preserve">Z950278212 </t>
  </si>
  <si>
    <t xml:space="preserve">G220418294 </t>
  </si>
  <si>
    <t xml:space="preserve">R109171079 </t>
  </si>
  <si>
    <t xml:space="preserve">R166180627 </t>
  </si>
  <si>
    <t xml:space="preserve">N643073872 </t>
  </si>
  <si>
    <t xml:space="preserve">T118116862 </t>
  </si>
  <si>
    <t>PREMI205539</t>
  </si>
  <si>
    <t xml:space="preserve">Y641355643 </t>
  </si>
  <si>
    <t xml:space="preserve">Y985172983 </t>
  </si>
  <si>
    <t>PREMI211504</t>
  </si>
  <si>
    <t xml:space="preserve">N119502332 </t>
  </si>
  <si>
    <t xml:space="preserve">P644320841 </t>
  </si>
  <si>
    <t>PREMI231395</t>
  </si>
  <si>
    <t xml:space="preserve">R119316149 </t>
  </si>
  <si>
    <t xml:space="preserve">Z125169404 </t>
  </si>
  <si>
    <t xml:space="preserve">B125169406 </t>
  </si>
  <si>
    <t xml:space="preserve">V125204222 </t>
  </si>
  <si>
    <t>PREMI187223</t>
  </si>
  <si>
    <t>PREMI225753</t>
  </si>
  <si>
    <t xml:space="preserve">E760102372 </t>
  </si>
  <si>
    <t>PREMI229365</t>
  </si>
  <si>
    <t xml:space="preserve">W644217899 </t>
  </si>
  <si>
    <t>PREMI231430</t>
  </si>
  <si>
    <t>ESSEN247188</t>
  </si>
  <si>
    <t>INFIN035730</t>
  </si>
  <si>
    <t>PREMI225739</t>
  </si>
  <si>
    <t>PREMI200850</t>
  </si>
  <si>
    <t xml:space="preserve">S119265504 </t>
  </si>
  <si>
    <t xml:space="preserve">S985208949 </t>
  </si>
  <si>
    <t>PREMI133875</t>
  </si>
  <si>
    <t>PREMI219156</t>
  </si>
  <si>
    <t xml:space="preserve">J119125680 </t>
  </si>
  <si>
    <t xml:space="preserve">M119500422 </t>
  </si>
  <si>
    <t xml:space="preserve">R419091364 </t>
  </si>
  <si>
    <t xml:space="preserve">V643079950 </t>
  </si>
  <si>
    <t>INFIN044995</t>
  </si>
  <si>
    <t xml:space="preserve">L641028112 </t>
  </si>
  <si>
    <t xml:space="preserve">R760102474 </t>
  </si>
  <si>
    <t xml:space="preserve">Y985312225 </t>
  </si>
  <si>
    <t xml:space="preserve">C180191525 </t>
  </si>
  <si>
    <t xml:space="preserve">H119497359 </t>
  </si>
  <si>
    <t xml:space="preserve">M642309535 </t>
  </si>
  <si>
    <t>INFIN038774</t>
  </si>
  <si>
    <t xml:space="preserve">X643083356 </t>
  </si>
  <si>
    <t xml:space="preserve">H419192994 </t>
  </si>
  <si>
    <t xml:space="preserve">L119498466 </t>
  </si>
  <si>
    <t xml:space="preserve">R119209222 </t>
  </si>
  <si>
    <t xml:space="preserve">F643002933 </t>
  </si>
  <si>
    <t xml:space="preserve">K119064363 </t>
  </si>
  <si>
    <t xml:space="preserve">U760102477 </t>
  </si>
  <si>
    <t xml:space="preserve">Y641028192 </t>
  </si>
  <si>
    <t>PREMI045889</t>
  </si>
  <si>
    <t>ESSEN376832</t>
  </si>
  <si>
    <t>INFIN041744</t>
  </si>
  <si>
    <t>ESSEN274834</t>
  </si>
  <si>
    <t>INFIN034833</t>
  </si>
  <si>
    <t xml:space="preserve">M118778728 </t>
  </si>
  <si>
    <t>INFIN029819</t>
  </si>
  <si>
    <t xml:space="preserve">S643003035 </t>
  </si>
  <si>
    <t xml:space="preserve">U642719976 </t>
  </si>
  <si>
    <t>INFIN044461</t>
  </si>
  <si>
    <t>INFIN044471</t>
  </si>
  <si>
    <t>INFIN036192</t>
  </si>
  <si>
    <t xml:space="preserve">F118500652 </t>
  </si>
  <si>
    <t xml:space="preserve">A166149080 </t>
  </si>
  <si>
    <t>PREMI222377</t>
  </si>
  <si>
    <t xml:space="preserve">J858037940 </t>
  </si>
  <si>
    <t>PREMI222366</t>
  </si>
  <si>
    <t xml:space="preserve">T642053274 </t>
  </si>
  <si>
    <t>INFIN044213</t>
  </si>
  <si>
    <t>INFIN039441</t>
  </si>
  <si>
    <t>124OB100163</t>
  </si>
  <si>
    <t xml:space="preserve">G119501567 </t>
  </si>
  <si>
    <t xml:space="preserve">N633108018 </t>
  </si>
  <si>
    <t>PREMI223303</t>
  </si>
  <si>
    <t>PREMI200560</t>
  </si>
  <si>
    <t xml:space="preserve">G119497289 </t>
  </si>
  <si>
    <t xml:space="preserve">T419037914 </t>
  </si>
  <si>
    <t xml:space="preserve">B119398522 </t>
  </si>
  <si>
    <t>ESSEN089412</t>
  </si>
  <si>
    <t>AV000037537</t>
  </si>
  <si>
    <t>PREMI226183</t>
  </si>
  <si>
    <t xml:space="preserve">N118059519 </t>
  </si>
  <si>
    <t xml:space="preserve">M118295705 </t>
  </si>
  <si>
    <t>PREMI014767</t>
  </si>
  <si>
    <t xml:space="preserve">X109022942 </t>
  </si>
  <si>
    <t>PREMI152150</t>
  </si>
  <si>
    <t xml:space="preserve">A643055690 </t>
  </si>
  <si>
    <t>INFIN036961</t>
  </si>
  <si>
    <t xml:space="preserve">V642037176 </t>
  </si>
  <si>
    <t xml:space="preserve">A119497191 </t>
  </si>
  <si>
    <t xml:space="preserve">C633145314 </t>
  </si>
  <si>
    <t xml:space="preserve">Y642148384 </t>
  </si>
  <si>
    <t xml:space="preserve">Y641036702 </t>
  </si>
  <si>
    <t>ESSEN153364</t>
  </si>
  <si>
    <t xml:space="preserve">G641082756 </t>
  </si>
  <si>
    <t xml:space="preserve">K118735210 </t>
  </si>
  <si>
    <t xml:space="preserve">U858133974 </t>
  </si>
  <si>
    <t xml:space="preserve">H119205880 </t>
  </si>
  <si>
    <t>PREMI151864</t>
  </si>
  <si>
    <t xml:space="preserve">T118234967 </t>
  </si>
  <si>
    <t>PREMI195310</t>
  </si>
  <si>
    <t>PREMI014762</t>
  </si>
  <si>
    <t>INFIN040627</t>
  </si>
  <si>
    <t>PREMI182851</t>
  </si>
  <si>
    <t xml:space="preserve">W985190599 </t>
  </si>
  <si>
    <t xml:space="preserve">K985282819 </t>
  </si>
  <si>
    <t xml:space="preserve">T119497506 </t>
  </si>
  <si>
    <t>ESSEN143736</t>
  </si>
  <si>
    <t>PREMI214827</t>
  </si>
  <si>
    <t>INFIN036470</t>
  </si>
  <si>
    <t>PREMI197741</t>
  </si>
  <si>
    <t>INFIN027981</t>
  </si>
  <si>
    <t xml:space="preserve">N985832913 </t>
  </si>
  <si>
    <t>INFIN039019</t>
  </si>
  <si>
    <t>ESSEN065374</t>
  </si>
  <si>
    <t xml:space="preserve">J119110316 </t>
  </si>
  <si>
    <t>ESSEN040248</t>
  </si>
  <si>
    <t xml:space="preserve">K119079267 </t>
  </si>
  <si>
    <t xml:space="preserve">P858131463 </t>
  </si>
  <si>
    <t>PREMI224673</t>
  </si>
  <si>
    <t xml:space="preserve">C642934689 </t>
  </si>
  <si>
    <t>PREMI186572</t>
  </si>
  <si>
    <t xml:space="preserve">F858136860 </t>
  </si>
  <si>
    <t>INFIN006030</t>
  </si>
  <si>
    <t xml:space="preserve">C642934666 </t>
  </si>
  <si>
    <t>PREMI186533</t>
  </si>
  <si>
    <t>INFIN029010</t>
  </si>
  <si>
    <t>PREMI225145</t>
  </si>
  <si>
    <t>PREMI004803</t>
  </si>
  <si>
    <t>PREMI087905</t>
  </si>
  <si>
    <t>PREMI039799</t>
  </si>
  <si>
    <t xml:space="preserve">Z858133979 </t>
  </si>
  <si>
    <t xml:space="preserve">L118694846 </t>
  </si>
  <si>
    <t xml:space="preserve">K641300776 </t>
  </si>
  <si>
    <t>PREMI200145</t>
  </si>
  <si>
    <t xml:space="preserve">W118895530 </t>
  </si>
  <si>
    <t xml:space="preserve">X119175004 </t>
  </si>
  <si>
    <t xml:space="preserve">S689105615 </t>
  </si>
  <si>
    <t xml:space="preserve">B642037205 </t>
  </si>
  <si>
    <t>INFIN037046</t>
  </si>
  <si>
    <t xml:space="preserve">B689104589 </t>
  </si>
  <si>
    <t xml:space="preserve">F109129049 </t>
  </si>
  <si>
    <t>PREMI071999</t>
  </si>
  <si>
    <t>PREMI219993</t>
  </si>
  <si>
    <t xml:space="preserve">V119252834 </t>
  </si>
  <si>
    <t>PREMI191848</t>
  </si>
  <si>
    <t xml:space="preserve">H642037234 </t>
  </si>
  <si>
    <t>INFIN039737</t>
  </si>
  <si>
    <t xml:space="preserve">L643061956 </t>
  </si>
  <si>
    <t xml:space="preserve">X118825128 </t>
  </si>
  <si>
    <t xml:space="preserve">D118665675 </t>
  </si>
  <si>
    <t xml:space="preserve">B985486476 </t>
  </si>
  <si>
    <t>ESSEN311092</t>
  </si>
  <si>
    <t>INFIN046387</t>
  </si>
  <si>
    <t xml:space="preserve">T643068264 </t>
  </si>
  <si>
    <t>PREMI125089</t>
  </si>
  <si>
    <t xml:space="preserve">K985297815 </t>
  </si>
  <si>
    <t>AV000035072</t>
  </si>
  <si>
    <t xml:space="preserve">M119343539 </t>
  </si>
  <si>
    <t xml:space="preserve">Y641018463 </t>
  </si>
  <si>
    <t xml:space="preserve">N119151950 </t>
  </si>
  <si>
    <t xml:space="preserve">B109171020 </t>
  </si>
  <si>
    <t>INFIN045786</t>
  </si>
  <si>
    <t>PREMI214286</t>
  </si>
  <si>
    <t xml:space="preserve">E642760052 </t>
  </si>
  <si>
    <t>PREMI197771</t>
  </si>
  <si>
    <t xml:space="preserve">E119499311 </t>
  </si>
  <si>
    <t xml:space="preserve">X939122543 </t>
  </si>
  <si>
    <t xml:space="preserve">J656924882 </t>
  </si>
  <si>
    <t>PREMI230447</t>
  </si>
  <si>
    <t>PREMI226551</t>
  </si>
  <si>
    <t xml:space="preserve">Y642210139 </t>
  </si>
  <si>
    <t xml:space="preserve">Z109219962 </t>
  </si>
  <si>
    <t>INFIN035041</t>
  </si>
  <si>
    <t>PREMI184924</t>
  </si>
  <si>
    <t xml:space="preserve">406033281  </t>
  </si>
  <si>
    <t xml:space="preserve">W109219959 </t>
  </si>
  <si>
    <t xml:space="preserve">T642755878 </t>
  </si>
  <si>
    <t>INFIN036275</t>
  </si>
  <si>
    <t>AV000036394</t>
  </si>
  <si>
    <t>INFIN046050</t>
  </si>
  <si>
    <t xml:space="preserve">W985168588 </t>
  </si>
  <si>
    <t>PREMI191140</t>
  </si>
  <si>
    <t xml:space="preserve">V116103214 </t>
  </si>
  <si>
    <t xml:space="preserve">F985537195 </t>
  </si>
  <si>
    <t xml:space="preserve">J119085637 </t>
  </si>
  <si>
    <t>PREMI215277</t>
  </si>
  <si>
    <t>PREMI215284</t>
  </si>
  <si>
    <t xml:space="preserve">D118677796 </t>
  </si>
  <si>
    <t xml:space="preserve">K118677756 </t>
  </si>
  <si>
    <t xml:space="preserve">F125164212 </t>
  </si>
  <si>
    <t xml:space="preserve">V125200565 </t>
  </si>
  <si>
    <t xml:space="preserve">P119261500 </t>
  </si>
  <si>
    <t>PREMI207458</t>
  </si>
  <si>
    <t xml:space="preserve">N109119304 </t>
  </si>
  <si>
    <t>PREMI210213</t>
  </si>
  <si>
    <t>INFIN037020</t>
  </si>
  <si>
    <t xml:space="preserve">M985640218 </t>
  </si>
  <si>
    <t>PREMI207424</t>
  </si>
  <si>
    <t xml:space="preserve">R858012784 </t>
  </si>
  <si>
    <t>PREMI220676</t>
  </si>
  <si>
    <t xml:space="preserve">X760361736 </t>
  </si>
  <si>
    <t>PREMI210429</t>
  </si>
  <si>
    <t>INFIN041612</t>
  </si>
  <si>
    <t xml:space="preserve">Z642044908 </t>
  </si>
  <si>
    <t xml:space="preserve">N119496789 </t>
  </si>
  <si>
    <t xml:space="preserve">V419038192 </t>
  </si>
  <si>
    <t>INFIN033104</t>
  </si>
  <si>
    <t>PREMI197001</t>
  </si>
  <si>
    <t>INFIN033101</t>
  </si>
  <si>
    <t xml:space="preserve">Z118105207 </t>
  </si>
  <si>
    <t>PREMI209302</t>
  </si>
  <si>
    <t xml:space="preserve">N858131347 </t>
  </si>
  <si>
    <t>PREMI097138</t>
  </si>
  <si>
    <t xml:space="preserve">A681149003 </t>
  </si>
  <si>
    <t xml:space="preserve">Z641288415 </t>
  </si>
  <si>
    <t>PREMI125680</t>
  </si>
  <si>
    <t xml:space="preserve">C119391853 </t>
  </si>
  <si>
    <t xml:space="preserve">A118282147 </t>
  </si>
  <si>
    <t>INFIN045857</t>
  </si>
  <si>
    <t>PREMI013639</t>
  </si>
  <si>
    <t xml:space="preserve">N419198105 </t>
  </si>
  <si>
    <t xml:space="preserve">F642400839 </t>
  </si>
  <si>
    <t>PREMI199107</t>
  </si>
  <si>
    <t xml:space="preserve">L419198103 </t>
  </si>
  <si>
    <t xml:space="preserve">L642044942 </t>
  </si>
  <si>
    <t xml:space="preserve">A858435165 </t>
  </si>
  <si>
    <t>INFIN044505</t>
  </si>
  <si>
    <t>INFIN003750</t>
  </si>
  <si>
    <t xml:space="preserve">B119305395 </t>
  </si>
  <si>
    <t xml:space="preserve">L119497500 </t>
  </si>
  <si>
    <t xml:space="preserve">T689104949 </t>
  </si>
  <si>
    <t>INFIN044079</t>
  </si>
  <si>
    <t xml:space="preserve">T119136452 </t>
  </si>
  <si>
    <t>INFIN042585</t>
  </si>
  <si>
    <t xml:space="preserve">C119497492 </t>
  </si>
  <si>
    <t>INFIN041610</t>
  </si>
  <si>
    <t>PREMI118966</t>
  </si>
  <si>
    <t>ESSEN129888</t>
  </si>
  <si>
    <t>PREMI182396</t>
  </si>
  <si>
    <t xml:space="preserve">D119143224 </t>
  </si>
  <si>
    <t>PREMI210333</t>
  </si>
  <si>
    <t xml:space="preserve">F119143226 </t>
  </si>
  <si>
    <t>PREMI209999</t>
  </si>
  <si>
    <t xml:space="preserve">R118428234 </t>
  </si>
  <si>
    <t xml:space="preserve">X118483210 </t>
  </si>
  <si>
    <t>PREMI219339</t>
  </si>
  <si>
    <t>PREMI212714</t>
  </si>
  <si>
    <t xml:space="preserve">H419038204 </t>
  </si>
  <si>
    <t xml:space="preserve">P119496790 </t>
  </si>
  <si>
    <t xml:space="preserve">V119136454 </t>
  </si>
  <si>
    <t>PREMI119379</t>
  </si>
  <si>
    <t>PREMI190379</t>
  </si>
  <si>
    <t xml:space="preserve">X642669425 </t>
  </si>
  <si>
    <t xml:space="preserve">B642342553 </t>
  </si>
  <si>
    <t>INFIN046152</t>
  </si>
  <si>
    <t xml:space="preserve">T419126303 </t>
  </si>
  <si>
    <t xml:space="preserve">E119434152 </t>
  </si>
  <si>
    <t>ESSEN019230</t>
  </si>
  <si>
    <t xml:space="preserve">V166118163 </t>
  </si>
  <si>
    <t xml:space="preserve">H166118175 </t>
  </si>
  <si>
    <t xml:space="preserve">K119499132 </t>
  </si>
  <si>
    <t xml:space="preserve">K760278143 </t>
  </si>
  <si>
    <t xml:space="preserve">L116356873 </t>
  </si>
  <si>
    <t xml:space="preserve">X116356860 </t>
  </si>
  <si>
    <t>PREMI224076</t>
  </si>
  <si>
    <t>PREMI195664</t>
  </si>
  <si>
    <t>NOGENT</t>
  </si>
  <si>
    <t xml:space="preserve">T119086404 </t>
  </si>
  <si>
    <t>INFIN023678</t>
  </si>
  <si>
    <t>ESSEN167415</t>
  </si>
  <si>
    <t>PREMI182548</t>
  </si>
  <si>
    <t>INFIN046351</t>
  </si>
  <si>
    <t xml:space="preserve">N689109683 </t>
  </si>
  <si>
    <t>INFIN046348</t>
  </si>
  <si>
    <t xml:space="preserve">R642148952 </t>
  </si>
  <si>
    <t xml:space="preserve">D760263026 </t>
  </si>
  <si>
    <t xml:space="preserve">H641043611 </t>
  </si>
  <si>
    <t xml:space="preserve">R858130429 </t>
  </si>
  <si>
    <t xml:space="preserve">G689109516 </t>
  </si>
  <si>
    <t xml:space="preserve">R119058158 </t>
  </si>
  <si>
    <t>ESSEN263028</t>
  </si>
  <si>
    <t xml:space="preserve">W118125559 </t>
  </si>
  <si>
    <t xml:space="preserve">F641102788 </t>
  </si>
  <si>
    <t xml:space="preserve">E119501749 </t>
  </si>
  <si>
    <t xml:space="preserve">W419082284 </t>
  </si>
  <si>
    <t xml:space="preserve">P644227622 </t>
  </si>
  <si>
    <t xml:space="preserve">X118442316 </t>
  </si>
  <si>
    <t xml:space="preserve">M118143238 </t>
  </si>
  <si>
    <t xml:space="preserve">A118151599 </t>
  </si>
  <si>
    <t xml:space="preserve">J109130110 </t>
  </si>
  <si>
    <t>PREMI192463</t>
  </si>
  <si>
    <t>INFIN041656</t>
  </si>
  <si>
    <t xml:space="preserve">D119200770 </t>
  </si>
  <si>
    <t xml:space="preserve">A643091570 </t>
  </si>
  <si>
    <t xml:space="preserve">J718123236 </t>
  </si>
  <si>
    <t>PREMI214644</t>
  </si>
  <si>
    <t xml:space="preserve">J119046652 </t>
  </si>
  <si>
    <t xml:space="preserve">P760277480 </t>
  </si>
  <si>
    <t xml:space="preserve">P950243335 </t>
  </si>
  <si>
    <t xml:space="preserve">E119288976 </t>
  </si>
  <si>
    <t xml:space="preserve">C641119759 </t>
  </si>
  <si>
    <t xml:space="preserve">J116097063 </t>
  </si>
  <si>
    <t xml:space="preserve">P940199419 </t>
  </si>
  <si>
    <t xml:space="preserve">S119462430 </t>
  </si>
  <si>
    <t xml:space="preserve">Z760163409 </t>
  </si>
  <si>
    <t xml:space="preserve">F118067930 </t>
  </si>
  <si>
    <t xml:space="preserve">X119058003 </t>
  </si>
  <si>
    <t xml:space="preserve">V118853830 </t>
  </si>
  <si>
    <t xml:space="preserve">X641268426 </t>
  </si>
  <si>
    <t xml:space="preserve">R689106672 </t>
  </si>
  <si>
    <t xml:space="preserve">Z118780648 </t>
  </si>
  <si>
    <t xml:space="preserve">C335575983 </t>
  </si>
  <si>
    <t xml:space="preserve">J950188774 </t>
  </si>
  <si>
    <t xml:space="preserve">S119080722 </t>
  </si>
  <si>
    <t xml:space="preserve">F760272757 </t>
  </si>
  <si>
    <t xml:space="preserve">N109230854 </t>
  </si>
  <si>
    <t xml:space="preserve">S118055566 </t>
  </si>
  <si>
    <t xml:space="preserve">S858038614 </t>
  </si>
  <si>
    <t xml:space="preserve">P119487981 </t>
  </si>
  <si>
    <t xml:space="preserve">T641419371 </t>
  </si>
  <si>
    <t xml:space="preserve">X985030796 </t>
  </si>
  <si>
    <t xml:space="preserve">P940197878 </t>
  </si>
  <si>
    <t xml:space="preserve">C641269903 </t>
  </si>
  <si>
    <t xml:space="preserve">E118240567 </t>
  </si>
  <si>
    <t xml:space="preserve">V760156988 </t>
  </si>
  <si>
    <t xml:space="preserve">X950282212 </t>
  </si>
  <si>
    <t xml:space="preserve">M119254368 </t>
  </si>
  <si>
    <t xml:space="preserve">T119045556 </t>
  </si>
  <si>
    <t xml:space="preserve">D985733544 </t>
  </si>
  <si>
    <t>INFIN038527</t>
  </si>
  <si>
    <t xml:space="preserve">A119130295 </t>
  </si>
  <si>
    <t xml:space="preserve">Y642094012 </t>
  </si>
  <si>
    <t xml:space="preserve">V760268032 </t>
  </si>
  <si>
    <t xml:space="preserve">Z118628572 </t>
  </si>
  <si>
    <t xml:space="preserve">P119125777 </t>
  </si>
  <si>
    <t>INFIN035271</t>
  </si>
  <si>
    <t>INFIN039876</t>
  </si>
  <si>
    <t xml:space="preserve">T985099884 </t>
  </si>
  <si>
    <t xml:space="preserve">M118626974 </t>
  </si>
  <si>
    <t xml:space="preserve">Z985047450 </t>
  </si>
  <si>
    <t xml:space="preserve">W119135765 </t>
  </si>
  <si>
    <t xml:space="preserve">M119239096 </t>
  </si>
  <si>
    <t xml:space="preserve">N643090432 </t>
  </si>
  <si>
    <t xml:space="preserve">Z119399279 </t>
  </si>
  <si>
    <t xml:space="preserve">C118310784 </t>
  </si>
  <si>
    <t xml:space="preserve">M642012191 </t>
  </si>
  <si>
    <t>INFIN040930</t>
  </si>
  <si>
    <t xml:space="preserve">K118115636 </t>
  </si>
  <si>
    <t xml:space="preserve">C642914633 </t>
  </si>
  <si>
    <t xml:space="preserve">G642914660 </t>
  </si>
  <si>
    <t xml:space="preserve">J419251392 </t>
  </si>
  <si>
    <t xml:space="preserve">R642914668 </t>
  </si>
  <si>
    <t xml:space="preserve">G118319597 </t>
  </si>
  <si>
    <t xml:space="preserve">A643079794 </t>
  </si>
  <si>
    <t>AV000036952</t>
  </si>
  <si>
    <t>INFIN042559</t>
  </si>
  <si>
    <t xml:space="preserve">Z641288898 </t>
  </si>
  <si>
    <t xml:space="preserve">E119018749 </t>
  </si>
  <si>
    <t xml:space="preserve">J859203005 </t>
  </si>
  <si>
    <t xml:space="preserve">G985053989 </t>
  </si>
  <si>
    <t>INFIN002287</t>
  </si>
  <si>
    <t>INFIN004305</t>
  </si>
  <si>
    <t xml:space="preserve">U858135285 </t>
  </si>
  <si>
    <t xml:space="preserve">P119170420 </t>
  </si>
  <si>
    <t xml:space="preserve">C119131746 </t>
  </si>
  <si>
    <t xml:space="preserve">B118471231 </t>
  </si>
  <si>
    <t xml:space="preserve">J643066577 </t>
  </si>
  <si>
    <t xml:space="preserve">N656937743 </t>
  </si>
  <si>
    <t>PREMI076430</t>
  </si>
  <si>
    <t xml:space="preserve">S760102130 </t>
  </si>
  <si>
    <t xml:space="preserve">S641009211 </t>
  </si>
  <si>
    <t xml:space="preserve">W119037463 </t>
  </si>
  <si>
    <t xml:space="preserve">M119136631 </t>
  </si>
  <si>
    <t>INFIN036830</t>
  </si>
  <si>
    <t xml:space="preserve">M643072215 </t>
  </si>
  <si>
    <t xml:space="preserve">F641011823 </t>
  </si>
  <si>
    <t xml:space="preserve">S858136640 </t>
  </si>
  <si>
    <t xml:space="preserve">H985553366 </t>
  </si>
  <si>
    <t>INFIN019561</t>
  </si>
  <si>
    <t xml:space="preserve">R984020745 </t>
  </si>
  <si>
    <t xml:space="preserve">Z760271210 </t>
  </si>
  <si>
    <t xml:space="preserve">R642700469 </t>
  </si>
  <si>
    <t xml:space="preserve">U641333099 </t>
  </si>
  <si>
    <t xml:space="preserve">E419060741 </t>
  </si>
  <si>
    <t xml:space="preserve">K119495774 </t>
  </si>
  <si>
    <t>INFIN000546</t>
  </si>
  <si>
    <t>ESSEN118418</t>
  </si>
  <si>
    <t>INFIN031428</t>
  </si>
  <si>
    <t xml:space="preserve">K950279073 </t>
  </si>
  <si>
    <t>PREMI201538</t>
  </si>
  <si>
    <t xml:space="preserve">Z119063226 </t>
  </si>
  <si>
    <t>124OB098238</t>
  </si>
  <si>
    <t xml:space="preserve">C950179384 </t>
  </si>
  <si>
    <t>PREMI222180</t>
  </si>
  <si>
    <t xml:space="preserve">P119153814 </t>
  </si>
  <si>
    <t xml:space="preserve">M950410957 </t>
  </si>
  <si>
    <t xml:space="preserve">Y119280598 </t>
  </si>
  <si>
    <t xml:space="preserve">M689101586 </t>
  </si>
  <si>
    <t xml:space="preserve">N643098183 </t>
  </si>
  <si>
    <t>PREMI084516</t>
  </si>
  <si>
    <t xml:space="preserve">Y119206124 </t>
  </si>
  <si>
    <t xml:space="preserve">U118716220 </t>
  </si>
  <si>
    <t xml:space="preserve">H642205962 </t>
  </si>
  <si>
    <t xml:space="preserve">T950163873 </t>
  </si>
  <si>
    <t xml:space="preserve">V119107313 </t>
  </si>
  <si>
    <t>PREMI190996</t>
  </si>
  <si>
    <t xml:space="preserve">G419087584 </t>
  </si>
  <si>
    <t>INFIN043444</t>
  </si>
  <si>
    <t xml:space="preserve">M118426115 </t>
  </si>
  <si>
    <t xml:space="preserve">P118842647 </t>
  </si>
  <si>
    <t>PREMI147737</t>
  </si>
  <si>
    <t xml:space="preserve">U118678270 </t>
  </si>
  <si>
    <t xml:space="preserve">V419087642 </t>
  </si>
  <si>
    <t>PREMI211872</t>
  </si>
  <si>
    <t xml:space="preserve">Z118426149 </t>
  </si>
  <si>
    <t>PREMI146133</t>
  </si>
  <si>
    <t xml:space="preserve">V118013295 </t>
  </si>
  <si>
    <t xml:space="preserve">G118523538 </t>
  </si>
  <si>
    <t>INFIN034481</t>
  </si>
  <si>
    <t>INFIN041374</t>
  </si>
  <si>
    <t>PREMI062712</t>
  </si>
  <si>
    <t>PREMI007158</t>
  </si>
  <si>
    <t xml:space="preserve">D642322200 </t>
  </si>
  <si>
    <t>PREMI221868</t>
  </si>
  <si>
    <t xml:space="preserve">U118563132 </t>
  </si>
  <si>
    <t>PREMI210603</t>
  </si>
  <si>
    <t xml:space="preserve">X644124313 </t>
  </si>
  <si>
    <t>PREMI229799</t>
  </si>
  <si>
    <t xml:space="preserve">H118563099 </t>
  </si>
  <si>
    <t xml:space="preserve">A118039221 </t>
  </si>
  <si>
    <t>PREMI183212</t>
  </si>
  <si>
    <t xml:space="preserve">H940334354 </t>
  </si>
  <si>
    <t xml:space="preserve">Y119412595 </t>
  </si>
  <si>
    <t xml:space="preserve">C118025814 </t>
  </si>
  <si>
    <t xml:space="preserve">R643091768 </t>
  </si>
  <si>
    <t>INFIN035026</t>
  </si>
  <si>
    <t xml:space="preserve">W118744167 </t>
  </si>
  <si>
    <t>INFIN044034</t>
  </si>
  <si>
    <t>INFIN045396</t>
  </si>
  <si>
    <t xml:space="preserve">L681138387 </t>
  </si>
  <si>
    <t xml:space="preserve">K681143561 </t>
  </si>
  <si>
    <t>INFIN007428</t>
  </si>
  <si>
    <t xml:space="preserve">J643085115 </t>
  </si>
  <si>
    <t xml:space="preserve">A419181096 </t>
  </si>
  <si>
    <t xml:space="preserve">C119387989 </t>
  </si>
  <si>
    <t>PREMI139623</t>
  </si>
  <si>
    <t xml:space="preserve">H119442320 </t>
  </si>
  <si>
    <t xml:space="preserve">L656218416 </t>
  </si>
  <si>
    <t>INFIN034660</t>
  </si>
  <si>
    <t xml:space="preserve">P118500798 </t>
  </si>
  <si>
    <t xml:space="preserve">J119351862 </t>
  </si>
  <si>
    <t xml:space="preserve">N109127170 </t>
  </si>
  <si>
    <t xml:space="preserve">U642167608 </t>
  </si>
  <si>
    <t>INFIN044032</t>
  </si>
  <si>
    <t xml:space="preserve">V119371629 </t>
  </si>
  <si>
    <t xml:space="preserve">Y118167628 </t>
  </si>
  <si>
    <t>INFIN039717</t>
  </si>
  <si>
    <t xml:space="preserve">S656218421 </t>
  </si>
  <si>
    <t>AV000036842</t>
  </si>
  <si>
    <t>PREMI219033</t>
  </si>
  <si>
    <t>PREMI229832</t>
  </si>
  <si>
    <t>AV000035383</t>
  </si>
  <si>
    <t>INFIN035281</t>
  </si>
  <si>
    <t>INFIN040745</t>
  </si>
  <si>
    <t>INFIN021126</t>
  </si>
  <si>
    <t xml:space="preserve">S119173113 </t>
  </si>
  <si>
    <t>INFIN043995</t>
  </si>
  <si>
    <t xml:space="preserve">Z633130154 </t>
  </si>
  <si>
    <t>INFIN042362</t>
  </si>
  <si>
    <t>PREMI213641</t>
  </si>
  <si>
    <t>INFIN044013</t>
  </si>
  <si>
    <t xml:space="preserve">E119077629 </t>
  </si>
  <si>
    <t xml:space="preserve">E643048541 </t>
  </si>
  <si>
    <t>PREMI206403</t>
  </si>
  <si>
    <t xml:space="preserve">H119077632 </t>
  </si>
  <si>
    <t>PREMI107355</t>
  </si>
  <si>
    <t xml:space="preserve">F643055879 </t>
  </si>
  <si>
    <t>INFIN042400</t>
  </si>
  <si>
    <t xml:space="preserve">G760177170 </t>
  </si>
  <si>
    <t xml:space="preserve">L940531789 </t>
  </si>
  <si>
    <t xml:space="preserve">Y119455421 </t>
  </si>
  <si>
    <t>INFIN037740</t>
  </si>
  <si>
    <t xml:space="preserve">S118247892 </t>
  </si>
  <si>
    <t xml:space="preserve">X855117021 </t>
  </si>
  <si>
    <t>PREMI092619</t>
  </si>
  <si>
    <t>PREMI051108</t>
  </si>
  <si>
    <t xml:space="preserve">C642897866 </t>
  </si>
  <si>
    <t>PREMI057635</t>
  </si>
  <si>
    <t xml:space="preserve">F950157767 </t>
  </si>
  <si>
    <t xml:space="preserve">L641010632 </t>
  </si>
  <si>
    <t xml:space="preserve">Y641010620 </t>
  </si>
  <si>
    <t xml:space="preserve">Z689107002 </t>
  </si>
  <si>
    <t>PREMI183056</t>
  </si>
  <si>
    <t xml:space="preserve">D641360823 </t>
  </si>
  <si>
    <t xml:space="preserve">X642463621 </t>
  </si>
  <si>
    <t>INFIN034430</t>
  </si>
  <si>
    <t xml:space="preserve">K643098410 </t>
  </si>
  <si>
    <t xml:space="preserve">T407192753 </t>
  </si>
  <si>
    <t xml:space="preserve">A641023985 </t>
  </si>
  <si>
    <t xml:space="preserve">K119210735 </t>
  </si>
  <si>
    <t xml:space="preserve">M166191664 </t>
  </si>
  <si>
    <t xml:space="preserve">R119475769 </t>
  </si>
  <si>
    <t xml:space="preserve">E641051704 </t>
  </si>
  <si>
    <t xml:space="preserve">D656808911 </t>
  </si>
  <si>
    <t>ESSEN028991</t>
  </si>
  <si>
    <t xml:space="preserve">V118402639 </t>
  </si>
  <si>
    <t xml:space="preserve">Z119133008 </t>
  </si>
  <si>
    <t xml:space="preserve">P950160213 </t>
  </si>
  <si>
    <t xml:space="preserve">K642039812 </t>
  </si>
  <si>
    <t xml:space="preserve">S641067516 </t>
  </si>
  <si>
    <t xml:space="preserve">S950174521 </t>
  </si>
  <si>
    <t xml:space="preserve">E119395052 </t>
  </si>
  <si>
    <t xml:space="preserve">J642176063 </t>
  </si>
  <si>
    <t xml:space="preserve">N118493276 </t>
  </si>
  <si>
    <t>PREMI196444</t>
  </si>
  <si>
    <t xml:space="preserve">W118563525 </t>
  </si>
  <si>
    <t xml:space="preserve">R119462843 </t>
  </si>
  <si>
    <t xml:space="preserve">H641129263 </t>
  </si>
  <si>
    <t xml:space="preserve">S118754904 </t>
  </si>
  <si>
    <t xml:space="preserve">Y118210178 </t>
  </si>
  <si>
    <t xml:space="preserve">X118838537 </t>
  </si>
  <si>
    <t xml:space="preserve">S105001732 </t>
  </si>
  <si>
    <t xml:space="preserve">B118169310 </t>
  </si>
  <si>
    <t>INFIN020942</t>
  </si>
  <si>
    <t xml:space="preserve">K642170682 </t>
  </si>
  <si>
    <t xml:space="preserve">M950241746 </t>
  </si>
  <si>
    <t xml:space="preserve">C118527628 </t>
  </si>
  <si>
    <t xml:space="preserve">H419170914 </t>
  </si>
  <si>
    <t>PREMI200402</t>
  </si>
  <si>
    <t>PREMI200405</t>
  </si>
  <si>
    <t>AV000036601</t>
  </si>
  <si>
    <t xml:space="preserve">N760371664 </t>
  </si>
  <si>
    <t xml:space="preserve">R119406608 </t>
  </si>
  <si>
    <t xml:space="preserve">J642671253 </t>
  </si>
  <si>
    <t xml:space="preserve">Y119385708 </t>
  </si>
  <si>
    <t xml:space="preserve">X985241453 </t>
  </si>
  <si>
    <t>INFIN036468</t>
  </si>
  <si>
    <t xml:space="preserve">X950002555 </t>
  </si>
  <si>
    <t>124OB099687</t>
  </si>
  <si>
    <t>PREMI055286</t>
  </si>
  <si>
    <t xml:space="preserve">R642255488 </t>
  </si>
  <si>
    <t xml:space="preserve">M689105473 </t>
  </si>
  <si>
    <t>INFIN008036</t>
  </si>
  <si>
    <t xml:space="preserve">X689109967 </t>
  </si>
  <si>
    <t xml:space="preserve">B118581516 </t>
  </si>
  <si>
    <t xml:space="preserve">E689100820 </t>
  </si>
  <si>
    <t xml:space="preserve">R950242738 </t>
  </si>
  <si>
    <t xml:space="preserve">Y641171942 </t>
  </si>
  <si>
    <t xml:space="preserve">Y689104471 </t>
  </si>
  <si>
    <t>PREMI225826</t>
  </si>
  <si>
    <t xml:space="preserve">Z644109411 </t>
  </si>
  <si>
    <t>INFIN008905</t>
  </si>
  <si>
    <t>PREMI042201</t>
  </si>
  <si>
    <t xml:space="preserve">S109240908 </t>
  </si>
  <si>
    <t xml:space="preserve">L656017994 </t>
  </si>
  <si>
    <t>AV000035430</t>
  </si>
  <si>
    <t>INFIN044086</t>
  </si>
  <si>
    <t>PREMI203717</t>
  </si>
  <si>
    <t xml:space="preserve">X643000418 </t>
  </si>
  <si>
    <t xml:space="preserve">H641111093 </t>
  </si>
  <si>
    <t xml:space="preserve">D950279573 </t>
  </si>
  <si>
    <t xml:space="preserve">N689104738 </t>
  </si>
  <si>
    <t xml:space="preserve">E681150916 </t>
  </si>
  <si>
    <t xml:space="preserve">G985519049 </t>
  </si>
  <si>
    <t xml:space="preserve">P985646292 </t>
  </si>
  <si>
    <t xml:space="preserve">H119068041 </t>
  </si>
  <si>
    <t>INFIN042864</t>
  </si>
  <si>
    <t xml:space="preserve">Y689100308 </t>
  </si>
  <si>
    <t xml:space="preserve">A643056564 </t>
  </si>
  <si>
    <t xml:space="preserve">C718013819 </t>
  </si>
  <si>
    <t xml:space="preserve">Z643056563 </t>
  </si>
  <si>
    <t xml:space="preserve">L119084052 </t>
  </si>
  <si>
    <t xml:space="preserve">K633136236 </t>
  </si>
  <si>
    <t>PREMI190511</t>
  </si>
  <si>
    <t xml:space="preserve">K855345998 </t>
  </si>
  <si>
    <t xml:space="preserve">Y119009313 </t>
  </si>
  <si>
    <t xml:space="preserve">Z119298424 </t>
  </si>
  <si>
    <t xml:space="preserve">Z642423281 </t>
  </si>
  <si>
    <t xml:space="preserve">J689100203 </t>
  </si>
  <si>
    <t xml:space="preserve">S950186504 </t>
  </si>
  <si>
    <t xml:space="preserve">T643058328 </t>
  </si>
  <si>
    <t>PREMI229808</t>
  </si>
  <si>
    <t xml:space="preserve">P119111471 </t>
  </si>
  <si>
    <t xml:space="preserve">G119181200 </t>
  </si>
  <si>
    <t xml:space="preserve">A641159156 </t>
  </si>
  <si>
    <t xml:space="preserve">D641159228 </t>
  </si>
  <si>
    <t xml:space="preserve">S109242702 </t>
  </si>
  <si>
    <t>INFIN045522</t>
  </si>
  <si>
    <t xml:space="preserve">S643050208 </t>
  </si>
  <si>
    <t xml:space="preserve">V119225119 </t>
  </si>
  <si>
    <t>PREMI184579</t>
  </si>
  <si>
    <t xml:space="preserve">Y119200489 </t>
  </si>
  <si>
    <t>INFIN043836</t>
  </si>
  <si>
    <t xml:space="preserve">C419000640 </t>
  </si>
  <si>
    <t>PREMI055573</t>
  </si>
  <si>
    <t>PREMI222056</t>
  </si>
  <si>
    <t>ESSEN014807</t>
  </si>
  <si>
    <t xml:space="preserve">B641140067 </t>
  </si>
  <si>
    <t xml:space="preserve">C118485837 </t>
  </si>
  <si>
    <t xml:space="preserve">P689954934 </t>
  </si>
  <si>
    <t xml:space="preserve">X118545057 </t>
  </si>
  <si>
    <t xml:space="preserve">V119082151 </t>
  </si>
  <si>
    <t>PREMI064938</t>
  </si>
  <si>
    <t xml:space="preserve">Y118504854 </t>
  </si>
  <si>
    <t>INFIN043224</t>
  </si>
  <si>
    <t xml:space="preserve">A118583010 </t>
  </si>
  <si>
    <t xml:space="preserve">J689108575 </t>
  </si>
  <si>
    <t>INFIN038763</t>
  </si>
  <si>
    <t xml:space="preserve">Y118134255 </t>
  </si>
  <si>
    <t xml:space="preserve">P118675253 </t>
  </si>
  <si>
    <t>PREMI119491</t>
  </si>
  <si>
    <t xml:space="preserve">N950188088 </t>
  </si>
  <si>
    <t xml:space="preserve">J119294891 </t>
  </si>
  <si>
    <t xml:space="preserve">G118057282 </t>
  </si>
  <si>
    <t>INFIN031427</t>
  </si>
  <si>
    <t xml:space="preserve">N760104887 </t>
  </si>
  <si>
    <t>PREMI114320</t>
  </si>
  <si>
    <t xml:space="preserve">V166220651 </t>
  </si>
  <si>
    <t>INFIN043934</t>
  </si>
  <si>
    <t>INFIN044337</t>
  </si>
  <si>
    <t xml:space="preserve">Z642147764 </t>
  </si>
  <si>
    <t>INFIN044335</t>
  </si>
  <si>
    <t xml:space="preserve">W118279475 </t>
  </si>
  <si>
    <t xml:space="preserve">A859496546 </t>
  </si>
  <si>
    <t>INFIN041952</t>
  </si>
  <si>
    <t>PREMI220962</t>
  </si>
  <si>
    <t xml:space="preserve">J642077278 </t>
  </si>
  <si>
    <t xml:space="preserve">K689105724 </t>
  </si>
  <si>
    <t xml:space="preserve">P950006389 </t>
  </si>
  <si>
    <t xml:space="preserve">R641096587 </t>
  </si>
  <si>
    <t xml:space="preserve">E689100774 </t>
  </si>
  <si>
    <t xml:space="preserve">J689105953 </t>
  </si>
  <si>
    <t>INFIN044690</t>
  </si>
  <si>
    <t>PREMI227241</t>
  </si>
  <si>
    <t>PREMI227244</t>
  </si>
  <si>
    <t>INFIN038975</t>
  </si>
  <si>
    <t>INFIN038980</t>
  </si>
  <si>
    <t xml:space="preserve">U119191722 </t>
  </si>
  <si>
    <t xml:space="preserve">A681114802 </t>
  </si>
  <si>
    <t xml:space="preserve">X641323718 </t>
  </si>
  <si>
    <t xml:space="preserve">K641316922 </t>
  </si>
  <si>
    <t xml:space="preserve">M642065390 </t>
  </si>
  <si>
    <t xml:space="preserve">M689101356 </t>
  </si>
  <si>
    <t>INFIN017502</t>
  </si>
  <si>
    <t>INFIN017586</t>
  </si>
  <si>
    <t>INFIN038857</t>
  </si>
  <si>
    <t>PREMI199720</t>
  </si>
  <si>
    <t xml:space="preserve">K689106874 </t>
  </si>
  <si>
    <t xml:space="preserve">T119174931 </t>
  </si>
  <si>
    <t xml:space="preserve">B119254565 </t>
  </si>
  <si>
    <t xml:space="preserve">E118714712 </t>
  </si>
  <si>
    <t xml:space="preserve">W642617513 </t>
  </si>
  <si>
    <t xml:space="preserve">F643047208 </t>
  </si>
  <si>
    <t>INFIN036095</t>
  </si>
  <si>
    <t xml:space="preserve">F118082903 </t>
  </si>
  <si>
    <t>INFIN035130</t>
  </si>
  <si>
    <t xml:space="preserve">Z119252355 </t>
  </si>
  <si>
    <t xml:space="preserve">C689100473 </t>
  </si>
  <si>
    <t xml:space="preserve">P118603240 </t>
  </si>
  <si>
    <t xml:space="preserve">N681100623 </t>
  </si>
  <si>
    <t xml:space="preserve">U119437799 </t>
  </si>
  <si>
    <t xml:space="preserve">L119436872 </t>
  </si>
  <si>
    <t>PREMI135407</t>
  </si>
  <si>
    <t xml:space="preserve">C118571788 </t>
  </si>
  <si>
    <t xml:space="preserve">L689107036 </t>
  </si>
  <si>
    <t>PREMI204058</t>
  </si>
  <si>
    <t xml:space="preserve">U125102446 </t>
  </si>
  <si>
    <t xml:space="preserve">X643057205 </t>
  </si>
  <si>
    <t xml:space="preserve">N643079254 </t>
  </si>
  <si>
    <t xml:space="preserve">F985193552 </t>
  </si>
  <si>
    <t xml:space="preserve">H985193554 </t>
  </si>
  <si>
    <t>INFIN034588</t>
  </si>
  <si>
    <t>INFIN034589</t>
  </si>
  <si>
    <t xml:space="preserve">U119219391 </t>
  </si>
  <si>
    <t xml:space="preserve">C985591978 </t>
  </si>
  <si>
    <t>INFIN010750</t>
  </si>
  <si>
    <t>INFIN042440</t>
  </si>
  <si>
    <t>PREMI218935</t>
  </si>
  <si>
    <t xml:space="preserve">Y985346334 </t>
  </si>
  <si>
    <t xml:space="preserve">E985051963 </t>
  </si>
  <si>
    <t xml:space="preserve">T119143812 </t>
  </si>
  <si>
    <t>124OB086724</t>
  </si>
  <si>
    <t xml:space="preserve">Z859382442 </t>
  </si>
  <si>
    <t>124OB087159</t>
  </si>
  <si>
    <t>INFIN002343</t>
  </si>
  <si>
    <t>PREMI094256</t>
  </si>
  <si>
    <t>PREMI173071</t>
  </si>
  <si>
    <t>INFIN026986</t>
  </si>
  <si>
    <t xml:space="preserve">W119277997 </t>
  </si>
  <si>
    <t xml:space="preserve">P642616104 </t>
  </si>
  <si>
    <t xml:space="preserve">K118492468 </t>
  </si>
  <si>
    <t xml:space="preserve">V119428531 </t>
  </si>
  <si>
    <t xml:space="preserve">T643006624 </t>
  </si>
  <si>
    <t>PREMI130064</t>
  </si>
  <si>
    <t>INFIN045969</t>
  </si>
  <si>
    <t xml:space="preserve">L855098243 </t>
  </si>
  <si>
    <t>PREMI221346</t>
  </si>
  <si>
    <t xml:space="preserve">R118204375 </t>
  </si>
  <si>
    <t>INFIN011103</t>
  </si>
  <si>
    <t xml:space="preserve">J118240295 </t>
  </si>
  <si>
    <t xml:space="preserve">C681145923 </t>
  </si>
  <si>
    <t xml:space="preserve">M119176444 </t>
  </si>
  <si>
    <t xml:space="preserve">X109113355 </t>
  </si>
  <si>
    <t xml:space="preserve">S109087705 </t>
  </si>
  <si>
    <t xml:space="preserve">K119070458 </t>
  </si>
  <si>
    <t xml:space="preserve">C119026084 </t>
  </si>
  <si>
    <t xml:space="preserve">H855122643 </t>
  </si>
  <si>
    <t xml:space="preserve">S950243176 </t>
  </si>
  <si>
    <t xml:space="preserve">B689111397 </t>
  </si>
  <si>
    <t xml:space="preserve">C641406293 </t>
  </si>
  <si>
    <t xml:space="preserve">L642602830 </t>
  </si>
  <si>
    <t xml:space="preserve">V859383611 </t>
  </si>
  <si>
    <t xml:space="preserve">F985984338 </t>
  </si>
  <si>
    <t>PREMI188576</t>
  </si>
  <si>
    <t>PREMI223667</t>
  </si>
  <si>
    <t xml:space="preserve">T642917154 </t>
  </si>
  <si>
    <t>CCAPI014290</t>
  </si>
  <si>
    <t>INFIN013434</t>
  </si>
  <si>
    <t>INFIN044487</t>
  </si>
  <si>
    <t xml:space="preserve">M419107484 </t>
  </si>
  <si>
    <t>INFIN026261</t>
  </si>
  <si>
    <t xml:space="preserve">H689109609 </t>
  </si>
  <si>
    <t>INFIN036054</t>
  </si>
  <si>
    <t>INFIN036430</t>
  </si>
  <si>
    <t>CCAPI014289</t>
  </si>
  <si>
    <t>INFIN012745</t>
  </si>
  <si>
    <t xml:space="preserve">R643071597 </t>
  </si>
  <si>
    <t xml:space="preserve">W118399328 </t>
  </si>
  <si>
    <t>INFIN044702</t>
  </si>
  <si>
    <t>INFIN037256</t>
  </si>
  <si>
    <t>PERCE011958</t>
  </si>
  <si>
    <t>PREMI230102</t>
  </si>
  <si>
    <t xml:space="preserve">G040050138 </t>
  </si>
  <si>
    <t>INFIN020251</t>
  </si>
  <si>
    <t xml:space="preserve">K760191801 </t>
  </si>
  <si>
    <t>INFIN044489</t>
  </si>
  <si>
    <t>PREMI197946</t>
  </si>
  <si>
    <t xml:space="preserve">X642186655 </t>
  </si>
  <si>
    <t xml:space="preserve">W950163554 </t>
  </si>
  <si>
    <t xml:space="preserve">X118554625 </t>
  </si>
  <si>
    <t xml:space="preserve">U119256122 </t>
  </si>
  <si>
    <t xml:space="preserve">C643000469 </t>
  </si>
  <si>
    <t xml:space="preserve">Z643000305 </t>
  </si>
  <si>
    <t xml:space="preserve">F985930633 </t>
  </si>
  <si>
    <t xml:space="preserve">D118427763 </t>
  </si>
  <si>
    <t>PREMI174640</t>
  </si>
  <si>
    <t>INFIN037156</t>
  </si>
  <si>
    <t xml:space="preserve">Z985225539 </t>
  </si>
  <si>
    <t xml:space="preserve">R642423940 </t>
  </si>
  <si>
    <t xml:space="preserve">X119407442 </t>
  </si>
  <si>
    <t xml:space="preserve">T656518020 </t>
  </si>
  <si>
    <t xml:space="preserve">H118620323 </t>
  </si>
  <si>
    <t xml:space="preserve">N689100828 </t>
  </si>
  <si>
    <t xml:space="preserve">U166200663 </t>
  </si>
  <si>
    <t xml:space="preserve">W166200665 </t>
  </si>
  <si>
    <t xml:space="preserve">L109122154 </t>
  </si>
  <si>
    <t xml:space="preserve">W119232641 </t>
  </si>
  <si>
    <t xml:space="preserve">Z109154366 </t>
  </si>
  <si>
    <t xml:space="preserve">T118784621 </t>
  </si>
  <si>
    <t xml:space="preserve">Y419178449 </t>
  </si>
  <si>
    <t xml:space="preserve">Y950241457 </t>
  </si>
  <si>
    <t>124OB091228</t>
  </si>
  <si>
    <t xml:space="preserve">K641029054 </t>
  </si>
  <si>
    <t xml:space="preserve">M166112153 </t>
  </si>
  <si>
    <t xml:space="preserve">M642921726 </t>
  </si>
  <si>
    <t xml:space="preserve">V166112160 </t>
  </si>
  <si>
    <t xml:space="preserve">V166190314 </t>
  </si>
  <si>
    <t xml:space="preserve">P119297081 </t>
  </si>
  <si>
    <t xml:space="preserve">P642013044 </t>
  </si>
  <si>
    <t xml:space="preserve">W119166815 </t>
  </si>
  <si>
    <t xml:space="preserve">Z643050445 </t>
  </si>
  <si>
    <t xml:space="preserve">W119256883 </t>
  </si>
  <si>
    <t>INFIN003327</t>
  </si>
  <si>
    <t xml:space="preserve">F642439525 </t>
  </si>
  <si>
    <t xml:space="preserve">P985029018 </t>
  </si>
  <si>
    <t xml:space="preserve">F950176788 </t>
  </si>
  <si>
    <t xml:space="preserve">A681108845 </t>
  </si>
  <si>
    <t xml:space="preserve">N643089604 </t>
  </si>
  <si>
    <t>124OB099494</t>
  </si>
  <si>
    <t xml:space="preserve">F118541178 </t>
  </si>
  <si>
    <t>PREMI207659</t>
  </si>
  <si>
    <t xml:space="preserve">R689100761 </t>
  </si>
  <si>
    <t xml:space="preserve">L118240136 </t>
  </si>
  <si>
    <t xml:space="preserve">L689100044 </t>
  </si>
  <si>
    <t>PREMI040675</t>
  </si>
  <si>
    <t xml:space="preserve">R643079003 </t>
  </si>
  <si>
    <t xml:space="preserve">W643075466 </t>
  </si>
  <si>
    <t xml:space="preserve">Z643055068 </t>
  </si>
  <si>
    <t>INFIN037735</t>
  </si>
  <si>
    <t>AV000037484</t>
  </si>
  <si>
    <t xml:space="preserve">H118891654 </t>
  </si>
  <si>
    <t>INFIN035831</t>
  </si>
  <si>
    <t xml:space="preserve">J641298981 </t>
  </si>
  <si>
    <t xml:space="preserve">X718039137 </t>
  </si>
  <si>
    <t>124OB099579</t>
  </si>
  <si>
    <t xml:space="preserve">V642921549 </t>
  </si>
  <si>
    <t xml:space="preserve">J642270179 </t>
  </si>
  <si>
    <t xml:space="preserve">E985442112 </t>
  </si>
  <si>
    <t xml:space="preserve">N642917932 </t>
  </si>
  <si>
    <t xml:space="preserve">E642284849 </t>
  </si>
  <si>
    <t xml:space="preserve">E689110158 </t>
  </si>
  <si>
    <t xml:space="preserve">K118225047 </t>
  </si>
  <si>
    <t>PREMI188424</t>
  </si>
  <si>
    <t>INFIN045395</t>
  </si>
  <si>
    <t xml:space="preserve">J119497291 </t>
  </si>
  <si>
    <t>PREMI186685</t>
  </si>
  <si>
    <t xml:space="preserve">L643045442 </t>
  </si>
  <si>
    <t xml:space="preserve">H642020651 </t>
  </si>
  <si>
    <t xml:space="preserve">U118253437 </t>
  </si>
  <si>
    <t xml:space="preserve">E985065096 </t>
  </si>
  <si>
    <t xml:space="preserve">K118248990 </t>
  </si>
  <si>
    <t xml:space="preserve">X642478617 </t>
  </si>
  <si>
    <t xml:space="preserve">N643097056 </t>
  </si>
  <si>
    <t>PREMI004650</t>
  </si>
  <si>
    <t>PREMI116060</t>
  </si>
  <si>
    <t xml:space="preserve">V642666594 </t>
  </si>
  <si>
    <t xml:space="preserve">N656641319 </t>
  </si>
  <si>
    <t xml:space="preserve">L760384657 </t>
  </si>
  <si>
    <t>INFIN043111</t>
  </si>
  <si>
    <t xml:space="preserve">D633145959 </t>
  </si>
  <si>
    <t xml:space="preserve">H118118624 </t>
  </si>
  <si>
    <t xml:space="preserve">K166189960 </t>
  </si>
  <si>
    <t xml:space="preserve">P656787439 </t>
  </si>
  <si>
    <t xml:space="preserve">W119497256 </t>
  </si>
  <si>
    <t xml:space="preserve">H119103806 </t>
  </si>
  <si>
    <t xml:space="preserve">K119335740 </t>
  </si>
  <si>
    <t xml:space="preserve">E119120110 </t>
  </si>
  <si>
    <t xml:space="preserve">A985057778 </t>
  </si>
  <si>
    <t>PREMI220861</t>
  </si>
  <si>
    <t>PREMI212647</t>
  </si>
  <si>
    <t xml:space="preserve">H985204594 </t>
  </si>
  <si>
    <t xml:space="preserve">K689103378 </t>
  </si>
  <si>
    <t xml:space="preserve">R985204555 </t>
  </si>
  <si>
    <t xml:space="preserve">P118437157 </t>
  </si>
  <si>
    <t xml:space="preserve">C656855025 </t>
  </si>
  <si>
    <t xml:space="preserve">D760352542 </t>
  </si>
  <si>
    <t xml:space="preserve">H689101835 </t>
  </si>
  <si>
    <t>PREMI200437</t>
  </si>
  <si>
    <t xml:space="preserve">C940285428 </t>
  </si>
  <si>
    <t xml:space="preserve">X760358309 </t>
  </si>
  <si>
    <t xml:space="preserve">B642671798 </t>
  </si>
  <si>
    <t xml:space="preserve">E109144780 </t>
  </si>
  <si>
    <t xml:space="preserve">U118547193 </t>
  </si>
  <si>
    <t xml:space="preserve">E760377176 </t>
  </si>
  <si>
    <t xml:space="preserve">S118334924 </t>
  </si>
  <si>
    <t>AV000037314</t>
  </si>
  <si>
    <t xml:space="preserve">B102002771 </t>
  </si>
  <si>
    <t>PREMI093464</t>
  </si>
  <si>
    <t xml:space="preserve">Y166196688 </t>
  </si>
  <si>
    <t xml:space="preserve">E641414736 </t>
  </si>
  <si>
    <t xml:space="preserve">S166200615 </t>
  </si>
  <si>
    <t xml:space="preserve">T119133209 </t>
  </si>
  <si>
    <t xml:space="preserve">T760364860 </t>
  </si>
  <si>
    <t xml:space="preserve">J642675347 </t>
  </si>
  <si>
    <t>PREMI183943</t>
  </si>
  <si>
    <t xml:space="preserve">T641417393 </t>
  </si>
  <si>
    <t xml:space="preserve">M118273579 </t>
  </si>
  <si>
    <t xml:space="preserve">V109091204 </t>
  </si>
  <si>
    <t xml:space="preserve">A689101000 </t>
  </si>
  <si>
    <t>PREMI130105</t>
  </si>
  <si>
    <t xml:space="preserve">R641017421 </t>
  </si>
  <si>
    <t xml:space="preserve">C644025533 </t>
  </si>
  <si>
    <t>ESSEN090236</t>
  </si>
  <si>
    <t xml:space="preserve">C641087007 </t>
  </si>
  <si>
    <t>AV000035659</t>
  </si>
  <si>
    <t>PREMI184640</t>
  </si>
  <si>
    <t xml:space="preserve">Z118652975 </t>
  </si>
  <si>
    <t xml:space="preserve">P636100549 </t>
  </si>
  <si>
    <t xml:space="preserve">N109196860 </t>
  </si>
  <si>
    <t>PREMI223975</t>
  </si>
  <si>
    <t xml:space="preserve">Y642844824 </t>
  </si>
  <si>
    <t xml:space="preserve">P689104923 </t>
  </si>
  <si>
    <t xml:space="preserve">F119044625 </t>
  </si>
  <si>
    <t xml:space="preserve">H985304897 </t>
  </si>
  <si>
    <t>INFIN011660</t>
  </si>
  <si>
    <t>INFIN044185</t>
  </si>
  <si>
    <t xml:space="preserve">K118066301 </t>
  </si>
  <si>
    <t>ESSEN228706</t>
  </si>
  <si>
    <t xml:space="preserve">M642869148 </t>
  </si>
  <si>
    <t>INFIN043013</t>
  </si>
  <si>
    <t xml:space="preserve">Z643079816 </t>
  </si>
  <si>
    <t xml:space="preserve">S118259323 </t>
  </si>
  <si>
    <t xml:space="preserve">J985342779 </t>
  </si>
  <si>
    <t xml:space="preserve">N641294592 </t>
  </si>
  <si>
    <t xml:space="preserve">X642770602 </t>
  </si>
  <si>
    <t xml:space="preserve">B119160426 </t>
  </si>
  <si>
    <t xml:space="preserve">D633162404 </t>
  </si>
  <si>
    <t xml:space="preserve">G642023916 </t>
  </si>
  <si>
    <t xml:space="preserve">J119264922 </t>
  </si>
  <si>
    <t xml:space="preserve">V166186450 </t>
  </si>
  <si>
    <t xml:space="preserve">V804123328 </t>
  </si>
  <si>
    <t>PREMI103070</t>
  </si>
  <si>
    <t xml:space="preserve">C641020491 </t>
  </si>
  <si>
    <t xml:space="preserve">V642386615 </t>
  </si>
  <si>
    <t xml:space="preserve">L636103950 </t>
  </si>
  <si>
    <t xml:space="preserve">U681100398 </t>
  </si>
  <si>
    <t>PREMI127493</t>
  </si>
  <si>
    <t xml:space="preserve">D118508539 </t>
  </si>
  <si>
    <t xml:space="preserve">M689105059 </t>
  </si>
  <si>
    <t>INFIN001602</t>
  </si>
  <si>
    <t xml:space="preserve">G642943594 </t>
  </si>
  <si>
    <t xml:space="preserve">W419140175 </t>
  </si>
  <si>
    <t xml:space="preserve">A118336082 </t>
  </si>
  <si>
    <t>124OB090271</t>
  </si>
  <si>
    <t>INFIN043789</t>
  </si>
  <si>
    <t xml:space="preserve">U985806951 </t>
  </si>
  <si>
    <t xml:space="preserve">N118655403 </t>
  </si>
  <si>
    <t>PREMI203070</t>
  </si>
  <si>
    <t xml:space="preserve">G858133158 </t>
  </si>
  <si>
    <t xml:space="preserve">K119231619 </t>
  </si>
  <si>
    <t>INFIN038955</t>
  </si>
  <si>
    <t xml:space="preserve">A718121618 </t>
  </si>
  <si>
    <t xml:space="preserve">M642936699 </t>
  </si>
  <si>
    <t xml:space="preserve">W642876033 </t>
  </si>
  <si>
    <t xml:space="preserve">Z419140155 </t>
  </si>
  <si>
    <t xml:space="preserve">D118276906 </t>
  </si>
  <si>
    <t xml:space="preserve">V643047658 </t>
  </si>
  <si>
    <t xml:space="preserve">D642855777 </t>
  </si>
  <si>
    <t xml:space="preserve">Y118412854 </t>
  </si>
  <si>
    <t xml:space="preserve">B116444839 </t>
  </si>
  <si>
    <t xml:space="preserve">S855145398 </t>
  </si>
  <si>
    <t xml:space="preserve">Z643069029 </t>
  </si>
  <si>
    <t xml:space="preserve">X109191762 </t>
  </si>
  <si>
    <t>PREMI135834</t>
  </si>
  <si>
    <t>PREMI224513</t>
  </si>
  <si>
    <t>INFIN045155</t>
  </si>
  <si>
    <t xml:space="preserve">E119381735 </t>
  </si>
  <si>
    <t xml:space="preserve">F643088309 </t>
  </si>
  <si>
    <t>PREMI085015</t>
  </si>
  <si>
    <t xml:space="preserve">D985204176 </t>
  </si>
  <si>
    <t xml:space="preserve">G109091606 </t>
  </si>
  <si>
    <t xml:space="preserve">Y119499466 </t>
  </si>
  <si>
    <t xml:space="preserve">Y180157780 </t>
  </si>
  <si>
    <t xml:space="preserve">H642951300 </t>
  </si>
  <si>
    <t xml:space="preserve">E118128327 </t>
  </si>
  <si>
    <t>PREMI184790</t>
  </si>
  <si>
    <t xml:space="preserve">R855123018 </t>
  </si>
  <si>
    <t xml:space="preserve">X118252934 </t>
  </si>
  <si>
    <t xml:space="preserve">F119283687 </t>
  </si>
  <si>
    <t xml:space="preserve">A118123907 </t>
  </si>
  <si>
    <t xml:space="preserve">C119393854 </t>
  </si>
  <si>
    <t xml:space="preserve">D760316846 </t>
  </si>
  <si>
    <t xml:space="preserve">B642024325 </t>
  </si>
  <si>
    <t xml:space="preserve">R109221242 </t>
  </si>
  <si>
    <t xml:space="preserve">T760359593 </t>
  </si>
  <si>
    <t xml:space="preserve">V118215028 </t>
  </si>
  <si>
    <t>ESSEN089747</t>
  </si>
  <si>
    <t xml:space="preserve">G641319518 </t>
  </si>
  <si>
    <t xml:space="preserve">G950415667 </t>
  </si>
  <si>
    <t xml:space="preserve">Z118301075 </t>
  </si>
  <si>
    <t xml:space="preserve">M119453847 </t>
  </si>
  <si>
    <t xml:space="preserve">J119048216 </t>
  </si>
  <si>
    <t xml:space="preserve">U681128734 </t>
  </si>
  <si>
    <t>INFIN017870</t>
  </si>
  <si>
    <t xml:space="preserve">W760335377 </t>
  </si>
  <si>
    <t xml:space="preserve">X118783866 </t>
  </si>
  <si>
    <t>INFIN038668</t>
  </si>
  <si>
    <t xml:space="preserve">C118216231 </t>
  </si>
  <si>
    <t xml:space="preserve">E643076601 </t>
  </si>
  <si>
    <t xml:space="preserve">B180174481 </t>
  </si>
  <si>
    <t xml:space="preserve">H119496393 </t>
  </si>
  <si>
    <t xml:space="preserve">U119278478 </t>
  </si>
  <si>
    <t xml:space="preserve">N760329229 </t>
  </si>
  <si>
    <t>PREMI003819</t>
  </si>
  <si>
    <t>INFIN042666</t>
  </si>
  <si>
    <t xml:space="preserve">C643001757 </t>
  </si>
  <si>
    <t xml:space="preserve">D118484205 </t>
  </si>
  <si>
    <t>ESSEN174169</t>
  </si>
  <si>
    <t xml:space="preserve">N119262557 </t>
  </si>
  <si>
    <t xml:space="preserve">A180174480 </t>
  </si>
  <si>
    <t xml:space="preserve">B119496387 </t>
  </si>
  <si>
    <t>PREMI110164</t>
  </si>
  <si>
    <t xml:space="preserve">D642212237 </t>
  </si>
  <si>
    <t xml:space="preserve">K656150082 </t>
  </si>
  <si>
    <t xml:space="preserve">H642212011 </t>
  </si>
  <si>
    <t>ESSEN122106</t>
  </si>
  <si>
    <t xml:space="preserve">K118578143 </t>
  </si>
  <si>
    <t xml:space="preserve">D125024623 </t>
  </si>
  <si>
    <t>INFIN043586</t>
  </si>
  <si>
    <t xml:space="preserve">X119070354 </t>
  </si>
  <si>
    <t xml:space="preserve">C689950231 </t>
  </si>
  <si>
    <t>ESSEN045519</t>
  </si>
  <si>
    <t>ESSEN078399</t>
  </si>
  <si>
    <t xml:space="preserve">G119497680 </t>
  </si>
  <si>
    <t xml:space="preserve">G689950764 </t>
  </si>
  <si>
    <t>PREMI037478</t>
  </si>
  <si>
    <t xml:space="preserve">M116262229 </t>
  </si>
  <si>
    <t xml:space="preserve">J641103274 </t>
  </si>
  <si>
    <t xml:space="preserve">J656894545 </t>
  </si>
  <si>
    <t xml:space="preserve">A656894560 </t>
  </si>
  <si>
    <t xml:space="preserve">L642025990 </t>
  </si>
  <si>
    <t xml:space="preserve">H859301789 </t>
  </si>
  <si>
    <t xml:space="preserve">T119292622 </t>
  </si>
  <si>
    <t>CCAPI012430</t>
  </si>
  <si>
    <t>CCAPI012431</t>
  </si>
  <si>
    <t xml:space="preserve">L419249784 </t>
  </si>
  <si>
    <t>PREMI169060</t>
  </si>
  <si>
    <t xml:space="preserve">W119220612 </t>
  </si>
  <si>
    <t xml:space="preserve">Z180162703 </t>
  </si>
  <si>
    <t xml:space="preserve">S681967703 </t>
  </si>
  <si>
    <t xml:space="preserve">A118509893 </t>
  </si>
  <si>
    <t xml:space="preserve">V681202289 </t>
  </si>
  <si>
    <t>INFIN038699</t>
  </si>
  <si>
    <t>INFIN034703</t>
  </si>
  <si>
    <t xml:space="preserve">F643070898 </t>
  </si>
  <si>
    <t>PREMI207618</t>
  </si>
  <si>
    <t xml:space="preserve">Y939382283 </t>
  </si>
  <si>
    <t xml:space="preserve">P641427809 </t>
  </si>
  <si>
    <t xml:space="preserve">R642349673 </t>
  </si>
  <si>
    <t xml:space="preserve">Y688751858 </t>
  </si>
  <si>
    <t xml:space="preserve">K118025959 </t>
  </si>
  <si>
    <t xml:space="preserve">F950512496 </t>
  </si>
  <si>
    <t xml:space="preserve">X642017582 </t>
  </si>
  <si>
    <t xml:space="preserve">T656141602 </t>
  </si>
  <si>
    <t xml:space="preserve">G858037363 </t>
  </si>
  <si>
    <t xml:space="preserve">K118025890 </t>
  </si>
  <si>
    <t>INFIN038988</t>
  </si>
  <si>
    <t xml:space="preserve">H116644899 </t>
  </si>
  <si>
    <t xml:space="preserve">G641203184 </t>
  </si>
  <si>
    <t xml:space="preserve">M940136259 </t>
  </si>
  <si>
    <t>PREMI074228</t>
  </si>
  <si>
    <t>INFIN042226</t>
  </si>
  <si>
    <t>124OB101561</t>
  </si>
  <si>
    <t>124OB101564</t>
  </si>
  <si>
    <t>PREMI055444</t>
  </si>
  <si>
    <t xml:space="preserve">R689109662 </t>
  </si>
  <si>
    <t xml:space="preserve">C119222481 </t>
  </si>
  <si>
    <t xml:space="preserve">W118461497 </t>
  </si>
  <si>
    <t xml:space="preserve">H644008426 </t>
  </si>
  <si>
    <t xml:space="preserve">N939186268 </t>
  </si>
  <si>
    <t xml:space="preserve">U985581229 </t>
  </si>
  <si>
    <t xml:space="preserve">C985845093 </t>
  </si>
  <si>
    <t xml:space="preserve">Y940852949 </t>
  </si>
  <si>
    <t xml:space="preserve">C119430056 </t>
  </si>
  <si>
    <t xml:space="preserve">L641419664 </t>
  </si>
  <si>
    <t>ESSEN334439</t>
  </si>
  <si>
    <t xml:space="preserve">K642216544 </t>
  </si>
  <si>
    <t xml:space="preserve">T119404011 </t>
  </si>
  <si>
    <t xml:space="preserve">Y642149465 </t>
  </si>
  <si>
    <t xml:space="preserve">K118823599 </t>
  </si>
  <si>
    <t xml:space="preserve">W119027665 </t>
  </si>
  <si>
    <t>INFIN044173</t>
  </si>
  <si>
    <t xml:space="preserve">X804009825 </t>
  </si>
  <si>
    <t xml:space="preserve">P119269734 </t>
  </si>
  <si>
    <t xml:space="preserve">K119058015 </t>
  </si>
  <si>
    <t xml:space="preserve">G940554325 </t>
  </si>
  <si>
    <t xml:space="preserve">V642216553 </t>
  </si>
  <si>
    <t xml:space="preserve">L642149477 </t>
  </si>
  <si>
    <t>PREMI149151</t>
  </si>
  <si>
    <t xml:space="preserve">V119282665 </t>
  </si>
  <si>
    <t>INFIN044457</t>
  </si>
  <si>
    <t>AV000003604</t>
  </si>
  <si>
    <t xml:space="preserve">H119235113 </t>
  </si>
  <si>
    <t xml:space="preserve">U118145889 </t>
  </si>
  <si>
    <t xml:space="preserve">G643079202 </t>
  </si>
  <si>
    <t>INFIN008334</t>
  </si>
  <si>
    <t>PREMI035938</t>
  </si>
  <si>
    <t xml:space="preserve">S119373489 </t>
  </si>
  <si>
    <t xml:space="preserve">V643060952 </t>
  </si>
  <si>
    <t xml:space="preserve">S940174788 </t>
  </si>
  <si>
    <t xml:space="preserve">G119449725 </t>
  </si>
  <si>
    <t xml:space="preserve">E643070621 </t>
  </si>
  <si>
    <t xml:space="preserve">F985480707 </t>
  </si>
  <si>
    <t xml:space="preserve">T119160533 </t>
  </si>
  <si>
    <t xml:space="preserve">B642064460 </t>
  </si>
  <si>
    <t xml:space="preserve">Y125111765 </t>
  </si>
  <si>
    <t xml:space="preserve">C119059135 </t>
  </si>
  <si>
    <t xml:space="preserve">E125111840 </t>
  </si>
  <si>
    <t xml:space="preserve">S125111828 </t>
  </si>
  <si>
    <t>ESSEN266846</t>
  </si>
  <si>
    <t>ESSEN266917</t>
  </si>
  <si>
    <t xml:space="preserve">J643066301 </t>
  </si>
  <si>
    <t xml:space="preserve">W643004534 </t>
  </si>
  <si>
    <t xml:space="preserve">K689952906 </t>
  </si>
  <si>
    <t xml:space="preserve">Z641347111 </t>
  </si>
  <si>
    <t xml:space="preserve">Y642224606 </t>
  </si>
  <si>
    <t xml:space="preserve">J681968202 </t>
  </si>
  <si>
    <t xml:space="preserve">H118761520 </t>
  </si>
  <si>
    <t xml:space="preserve">Y644119323 </t>
  </si>
  <si>
    <t>PREMI220651</t>
  </si>
  <si>
    <t xml:space="preserve">G118756643 </t>
  </si>
  <si>
    <t>PREMI228273</t>
  </si>
  <si>
    <t xml:space="preserve">P3013      </t>
  </si>
  <si>
    <t xml:space="preserve">Z119209621 </t>
  </si>
  <si>
    <t xml:space="preserve">N119395773 </t>
  </si>
  <si>
    <t xml:space="preserve">U119416064 </t>
  </si>
  <si>
    <t xml:space="preserve">P118640753 </t>
  </si>
  <si>
    <t xml:space="preserve">V118892447 </t>
  </si>
  <si>
    <t>INFIN006793</t>
  </si>
  <si>
    <t>INFIN038433</t>
  </si>
  <si>
    <t xml:space="preserve">Y760207269 </t>
  </si>
  <si>
    <t xml:space="preserve">S642435579 </t>
  </si>
  <si>
    <t xml:space="preserve">Y985612973 </t>
  </si>
  <si>
    <t xml:space="preserve">R109176737 </t>
  </si>
  <si>
    <t xml:space="preserve">F641096348 </t>
  </si>
  <si>
    <t xml:space="preserve">T642338405 </t>
  </si>
  <si>
    <t>INFIN012979</t>
  </si>
  <si>
    <t xml:space="preserve">R760103072 </t>
  </si>
  <si>
    <t xml:space="preserve">P641120299 </t>
  </si>
  <si>
    <t xml:space="preserve">E940201227 </t>
  </si>
  <si>
    <t xml:space="preserve">S109117007 </t>
  </si>
  <si>
    <t xml:space="preserve">B641084545 </t>
  </si>
  <si>
    <t>PREMI173921</t>
  </si>
  <si>
    <t xml:space="preserve">R985472413 </t>
  </si>
  <si>
    <t xml:space="preserve">W985137538 </t>
  </si>
  <si>
    <t xml:space="preserve">S643098301 </t>
  </si>
  <si>
    <t xml:space="preserve">Y641235146 </t>
  </si>
  <si>
    <t xml:space="preserve">G643058456 </t>
  </si>
  <si>
    <t xml:space="preserve">H718056788 </t>
  </si>
  <si>
    <t xml:space="preserve">K718055640 </t>
  </si>
  <si>
    <t>INFIN038431</t>
  </si>
  <si>
    <t xml:space="preserve">R642193917 </t>
  </si>
  <si>
    <t xml:space="preserve">M642406388 </t>
  </si>
  <si>
    <t>PREMI098984</t>
  </si>
  <si>
    <t>PREMI160427</t>
  </si>
  <si>
    <t>PREMI183602</t>
  </si>
  <si>
    <t xml:space="preserve">G643005671 </t>
  </si>
  <si>
    <t>INFIN037984</t>
  </si>
  <si>
    <t xml:space="preserve">V119208674 </t>
  </si>
  <si>
    <t xml:space="preserve">X643049477 </t>
  </si>
  <si>
    <t>INFIN036195</t>
  </si>
  <si>
    <t xml:space="preserve">U642362717 </t>
  </si>
  <si>
    <t>INFIN036758</t>
  </si>
  <si>
    <t xml:space="preserve">N642837225 </t>
  </si>
  <si>
    <t xml:space="preserve">K644238405 </t>
  </si>
  <si>
    <t xml:space="preserve">Y118365451 </t>
  </si>
  <si>
    <t xml:space="preserve">B689952852 </t>
  </si>
  <si>
    <t>INFIN043338</t>
  </si>
  <si>
    <t xml:space="preserve">N858154761 </t>
  </si>
  <si>
    <t xml:space="preserve">R118060855 </t>
  </si>
  <si>
    <t>PREMI018468</t>
  </si>
  <si>
    <t xml:space="preserve">F642825948 </t>
  </si>
  <si>
    <t xml:space="preserve">E118496557 </t>
  </si>
  <si>
    <t xml:space="preserve">F119103827 </t>
  </si>
  <si>
    <t xml:space="preserve">X985316801 </t>
  </si>
  <si>
    <t xml:space="preserve">D985316807 </t>
  </si>
  <si>
    <t xml:space="preserve">S940014708 </t>
  </si>
  <si>
    <t xml:space="preserve">P119356306 </t>
  </si>
  <si>
    <t xml:space="preserve">G110362485 </t>
  </si>
  <si>
    <t>ESSEN325822</t>
  </si>
  <si>
    <t>INFIN036900</t>
  </si>
  <si>
    <t xml:space="preserve">J950204713 </t>
  </si>
  <si>
    <t>PREMI226095</t>
  </si>
  <si>
    <t>INFIN045232</t>
  </si>
  <si>
    <t xml:space="preserve">T641081363 </t>
  </si>
  <si>
    <t xml:space="preserve">B119044230 </t>
  </si>
  <si>
    <t>PREMI096979</t>
  </si>
  <si>
    <t xml:space="preserve">M689955461 </t>
  </si>
  <si>
    <t xml:space="preserve">T681950270 </t>
  </si>
  <si>
    <t xml:space="preserve">J119184721 </t>
  </si>
  <si>
    <t>PREMI096984</t>
  </si>
  <si>
    <t xml:space="preserve">G940354455 </t>
  </si>
  <si>
    <t xml:space="preserve">R119066944 </t>
  </si>
  <si>
    <t xml:space="preserve">L119184723 </t>
  </si>
  <si>
    <t xml:space="preserve">T118332855 </t>
  </si>
  <si>
    <t xml:space="preserve">C858156292 </t>
  </si>
  <si>
    <t>PREMI045196</t>
  </si>
  <si>
    <t xml:space="preserve">T119011930 </t>
  </si>
  <si>
    <t>PREMI045044</t>
  </si>
  <si>
    <t xml:space="preserve">L643056988 </t>
  </si>
  <si>
    <t xml:space="preserve">R119479081 </t>
  </si>
  <si>
    <t xml:space="preserve">G119221036 </t>
  </si>
  <si>
    <t>INFIN022238</t>
  </si>
  <si>
    <t>PREMI152069</t>
  </si>
  <si>
    <t>PREMI152096</t>
  </si>
  <si>
    <t xml:space="preserve">E119183084 </t>
  </si>
  <si>
    <t xml:space="preserve">P760151049 </t>
  </si>
  <si>
    <t>INFIN037954</t>
  </si>
  <si>
    <t xml:space="preserve">M118469815 </t>
  </si>
  <si>
    <t>PREMI183178</t>
  </si>
  <si>
    <t xml:space="preserve">S855491295 </t>
  </si>
  <si>
    <t>INFIN039685</t>
  </si>
  <si>
    <t xml:space="preserve">B119211509 </t>
  </si>
  <si>
    <t>AV000017396</t>
  </si>
  <si>
    <t xml:space="preserve">L643075733 </t>
  </si>
  <si>
    <t xml:space="preserve">X119460526 </t>
  </si>
  <si>
    <t xml:space="preserve">U119022994 </t>
  </si>
  <si>
    <t>INFIN044190</t>
  </si>
  <si>
    <t xml:space="preserve">U644369789 </t>
  </si>
  <si>
    <t xml:space="preserve">A119314824 </t>
  </si>
  <si>
    <t xml:space="preserve">L643005675 </t>
  </si>
  <si>
    <t>124OB100512</t>
  </si>
  <si>
    <t xml:space="preserve">G419048323 </t>
  </si>
  <si>
    <t xml:space="preserve">Z119059270 </t>
  </si>
  <si>
    <t xml:space="preserve">C109253729 </t>
  </si>
  <si>
    <t xml:space="preserve">Y119182480 </t>
  </si>
  <si>
    <t xml:space="preserve">H118829554 </t>
  </si>
  <si>
    <t xml:space="preserve">W118829543 </t>
  </si>
  <si>
    <t>ESSEN316802</t>
  </si>
  <si>
    <t>INFIN037593</t>
  </si>
  <si>
    <t>INFIN043091</t>
  </si>
  <si>
    <t xml:space="preserve">T118269444 </t>
  </si>
  <si>
    <t xml:space="preserve">Y109017032 </t>
  </si>
  <si>
    <t>INFIN043090</t>
  </si>
  <si>
    <t xml:space="preserve">N109017023 </t>
  </si>
  <si>
    <t>INFIN042108</t>
  </si>
  <si>
    <t>PREMI053981</t>
  </si>
  <si>
    <t>PREMI209882</t>
  </si>
  <si>
    <t>INFIN042111</t>
  </si>
  <si>
    <t xml:space="preserve">B119500435 </t>
  </si>
  <si>
    <t xml:space="preserve">H116396108 </t>
  </si>
  <si>
    <t xml:space="preserve">H407443007 </t>
  </si>
  <si>
    <t>PREMI053967</t>
  </si>
  <si>
    <t xml:space="preserve">L642343804 </t>
  </si>
  <si>
    <t>PREMI214781</t>
  </si>
  <si>
    <t xml:space="preserve">L119045895 </t>
  </si>
  <si>
    <t xml:space="preserve">U760224515 </t>
  </si>
  <si>
    <t>AV000036186</t>
  </si>
  <si>
    <t>INFIN026735</t>
  </si>
  <si>
    <t>INFIN039509</t>
  </si>
  <si>
    <t xml:space="preserve">J109107616 </t>
  </si>
  <si>
    <t>INFIN045831</t>
  </si>
  <si>
    <t xml:space="preserve">K760273589 </t>
  </si>
  <si>
    <t xml:space="preserve">S118398519 </t>
  </si>
  <si>
    <t>PREMI170851</t>
  </si>
  <si>
    <t xml:space="preserve">W760224517 </t>
  </si>
  <si>
    <t xml:space="preserve">Y119431662 </t>
  </si>
  <si>
    <t>PREMI219970</t>
  </si>
  <si>
    <t xml:space="preserve">S940814119 </t>
  </si>
  <si>
    <t>PREMI209162</t>
  </si>
  <si>
    <t>ESSEN350229</t>
  </si>
  <si>
    <t>PREMI170827</t>
  </si>
  <si>
    <t xml:space="preserve">C166215368 </t>
  </si>
  <si>
    <t xml:space="preserve">U166216970 </t>
  </si>
  <si>
    <t xml:space="preserve">H760273587 </t>
  </si>
  <si>
    <t>PREMI209123</t>
  </si>
  <si>
    <t xml:space="preserve">A118436017 </t>
  </si>
  <si>
    <t xml:space="preserve">E419156053 </t>
  </si>
  <si>
    <t>PREMI197934</t>
  </si>
  <si>
    <t xml:space="preserve">S642099434 </t>
  </si>
  <si>
    <t xml:space="preserve">L419156082 </t>
  </si>
  <si>
    <t xml:space="preserve">R642099157 </t>
  </si>
  <si>
    <t xml:space="preserve">G119475209 </t>
  </si>
  <si>
    <t xml:space="preserve">B119478148 </t>
  </si>
  <si>
    <t xml:space="preserve">G119496415 </t>
  </si>
  <si>
    <t xml:space="preserve">G407536984 </t>
  </si>
  <si>
    <t xml:space="preserve">N681750902 </t>
  </si>
  <si>
    <t>PREMI033518</t>
  </si>
  <si>
    <t xml:space="preserve">S118278229 </t>
  </si>
  <si>
    <t xml:space="preserve">W950431435 </t>
  </si>
  <si>
    <t xml:space="preserve">S985003145 </t>
  </si>
  <si>
    <t>PREMI230765</t>
  </si>
  <si>
    <t>INFIN020458</t>
  </si>
  <si>
    <t xml:space="preserve">F644002122 </t>
  </si>
  <si>
    <t xml:space="preserve">B641049056 </t>
  </si>
  <si>
    <t xml:space="preserve">N633750247 </t>
  </si>
  <si>
    <t xml:space="preserve">P118060394 </t>
  </si>
  <si>
    <t xml:space="preserve">V407491916 </t>
  </si>
  <si>
    <t xml:space="preserve">Z985369312 </t>
  </si>
  <si>
    <t>INFIN041495</t>
  </si>
  <si>
    <t>INFIN040031</t>
  </si>
  <si>
    <t xml:space="preserve">A985413956 </t>
  </si>
  <si>
    <t xml:space="preserve">P760264002 </t>
  </si>
  <si>
    <t xml:space="preserve">U681954227 </t>
  </si>
  <si>
    <t>ESSEN370802</t>
  </si>
  <si>
    <t>PREMI215304</t>
  </si>
  <si>
    <t>INFIN035076</t>
  </si>
  <si>
    <t xml:space="preserve">C119049084 </t>
  </si>
  <si>
    <t xml:space="preserve">P681972140 </t>
  </si>
  <si>
    <t>PREMI006236</t>
  </si>
  <si>
    <t xml:space="preserve">M681969148 </t>
  </si>
  <si>
    <t>PERCE004778</t>
  </si>
  <si>
    <t xml:space="preserve">T985801407 </t>
  </si>
  <si>
    <t>INFIN035871</t>
  </si>
  <si>
    <t xml:space="preserve">P858156280 </t>
  </si>
  <si>
    <t xml:space="preserve">C119434978 </t>
  </si>
  <si>
    <t>INFIN035079</t>
  </si>
  <si>
    <t xml:space="preserve">H119049089 </t>
  </si>
  <si>
    <t xml:space="preserve">A119037950 </t>
  </si>
  <si>
    <t>PREMI006239</t>
  </si>
  <si>
    <t xml:space="preserve">P641400715 </t>
  </si>
  <si>
    <t xml:space="preserve">U642170575 </t>
  </si>
  <si>
    <t xml:space="preserve">G119348318 </t>
  </si>
  <si>
    <t xml:space="preserve">P119487590 </t>
  </si>
  <si>
    <t>INFIN035879</t>
  </si>
  <si>
    <t>ESSEN336608</t>
  </si>
  <si>
    <t xml:space="preserve">T641198640 </t>
  </si>
  <si>
    <t xml:space="preserve">X118033652 </t>
  </si>
  <si>
    <t>INFIN036076</t>
  </si>
  <si>
    <t>PREMI142073</t>
  </si>
  <si>
    <t xml:space="preserve">G642873789 </t>
  </si>
  <si>
    <t xml:space="preserve">J641298038 </t>
  </si>
  <si>
    <t xml:space="preserve">Z950204773 </t>
  </si>
  <si>
    <t>124OB103267</t>
  </si>
  <si>
    <t xml:space="preserve">U118420394 </t>
  </si>
  <si>
    <t xml:space="preserve">B5352      </t>
  </si>
  <si>
    <t xml:space="preserve">L643002662 </t>
  </si>
  <si>
    <t xml:space="preserve">L642710033 </t>
  </si>
  <si>
    <t xml:space="preserve">T119314978 </t>
  </si>
  <si>
    <t>ESSEN215993</t>
  </si>
  <si>
    <t xml:space="preserve">J118883904 </t>
  </si>
  <si>
    <t xml:space="preserve">H858152387 </t>
  </si>
  <si>
    <t>PREMI031460</t>
  </si>
  <si>
    <t>INFIN024297</t>
  </si>
  <si>
    <t>CCAPI011570</t>
  </si>
  <si>
    <t>CCAPI011574</t>
  </si>
  <si>
    <t>CCAPI011577</t>
  </si>
  <si>
    <t>CCAPI011578</t>
  </si>
  <si>
    <t xml:space="preserve">E407257325 </t>
  </si>
  <si>
    <t>ESSEN369063</t>
  </si>
  <si>
    <t>PREMI222178</t>
  </si>
  <si>
    <t>CCAPI011910</t>
  </si>
  <si>
    <t xml:space="preserve">S643062398 </t>
  </si>
  <si>
    <t xml:space="preserve">A119403696 </t>
  </si>
  <si>
    <t>CCAPI005286</t>
  </si>
  <si>
    <t xml:space="preserve">Z642085434 </t>
  </si>
  <si>
    <t xml:space="preserve">E407168085 </t>
  </si>
  <si>
    <t xml:space="preserve">G200342852 </t>
  </si>
  <si>
    <t xml:space="preserve">B119161760 </t>
  </si>
  <si>
    <t xml:space="preserve">X118047590 </t>
  </si>
  <si>
    <t xml:space="preserve">B5351      </t>
  </si>
  <si>
    <t xml:space="preserve">Y118883917 </t>
  </si>
  <si>
    <t xml:space="preserve">D119390796 </t>
  </si>
  <si>
    <t>PREMI148028</t>
  </si>
  <si>
    <t>ESSEN369065</t>
  </si>
  <si>
    <t xml:space="preserve">C119390289 </t>
  </si>
  <si>
    <t xml:space="preserve">E118399152 </t>
  </si>
  <si>
    <t xml:space="preserve">B642688266 </t>
  </si>
  <si>
    <t xml:space="preserve">A118626365 </t>
  </si>
  <si>
    <t>PREMI231753</t>
  </si>
  <si>
    <t xml:space="preserve">K119151234 </t>
  </si>
  <si>
    <t xml:space="preserve">N119403685 </t>
  </si>
  <si>
    <t xml:space="preserve">P118563979 </t>
  </si>
  <si>
    <t xml:space="preserve">W643090094 </t>
  </si>
  <si>
    <t>PREMI222363</t>
  </si>
  <si>
    <t>INFIN033782</t>
  </si>
  <si>
    <t xml:space="preserve">T118573849 </t>
  </si>
  <si>
    <t xml:space="preserve">F119199162 </t>
  </si>
  <si>
    <t xml:space="preserve">M656216002 </t>
  </si>
  <si>
    <t xml:space="preserve">F643072991 </t>
  </si>
  <si>
    <t xml:space="preserve">W858036893 </t>
  </si>
  <si>
    <t xml:space="preserve">A689954944 </t>
  </si>
  <si>
    <t xml:space="preserve">H643004844 </t>
  </si>
  <si>
    <t xml:space="preserve">E119212685 </t>
  </si>
  <si>
    <t xml:space="preserve">F656682620 </t>
  </si>
  <si>
    <t>CCAPI013245</t>
  </si>
  <si>
    <t xml:space="preserve">T985583068 </t>
  </si>
  <si>
    <t xml:space="preserve">G643072992 </t>
  </si>
  <si>
    <t xml:space="preserve">M656926311 </t>
  </si>
  <si>
    <t xml:space="preserve">B641095815 </t>
  </si>
  <si>
    <t xml:space="preserve">J985564798 </t>
  </si>
  <si>
    <t xml:space="preserve">U641021127 </t>
  </si>
  <si>
    <t>INFIN046192</t>
  </si>
  <si>
    <t>INFIN015169</t>
  </si>
  <si>
    <t xml:space="preserve">L855490163 </t>
  </si>
  <si>
    <t xml:space="preserve">T119206556 </t>
  </si>
  <si>
    <t xml:space="preserve">U689954409 </t>
  </si>
  <si>
    <t xml:space="preserve">A633963399 </t>
  </si>
  <si>
    <t>INFIN041942</t>
  </si>
  <si>
    <t xml:space="preserve">A985052051 </t>
  </si>
  <si>
    <t>INFIN036311</t>
  </si>
  <si>
    <t xml:space="preserve">R419318535 </t>
  </si>
  <si>
    <t>INFIN043096</t>
  </si>
  <si>
    <t xml:space="preserve">M118139995 </t>
  </si>
  <si>
    <t>INFIN044262</t>
  </si>
  <si>
    <t xml:space="preserve">Z642472386 </t>
  </si>
  <si>
    <t>INFIN042051</t>
  </si>
  <si>
    <t xml:space="preserve">W985581576 </t>
  </si>
  <si>
    <t>INFIN036672</t>
  </si>
  <si>
    <t xml:space="preserve">F119345143 </t>
  </si>
  <si>
    <t xml:space="preserve">H641216203 </t>
  </si>
  <si>
    <t xml:space="preserve">L419335735 </t>
  </si>
  <si>
    <t xml:space="preserve">N119498123 </t>
  </si>
  <si>
    <t xml:space="preserve">C641290189 </t>
  </si>
  <si>
    <t>INFIN039803</t>
  </si>
  <si>
    <t xml:space="preserve">V119382968 </t>
  </si>
  <si>
    <t>PREMI197769</t>
  </si>
  <si>
    <t>PREMI186578</t>
  </si>
  <si>
    <t xml:space="preserve">S119233948 </t>
  </si>
  <si>
    <t xml:space="preserve">T119233949 </t>
  </si>
  <si>
    <t xml:space="preserve">Y119018835 </t>
  </si>
  <si>
    <t xml:space="preserve">S119227324 </t>
  </si>
  <si>
    <t>INFIN039786</t>
  </si>
  <si>
    <t>PREMI196200</t>
  </si>
  <si>
    <t>PREMI210728</t>
  </si>
  <si>
    <t xml:space="preserve">R681972233 </t>
  </si>
  <si>
    <t xml:space="preserve">H642759066 </t>
  </si>
  <si>
    <t xml:space="preserve">J641360138 </t>
  </si>
  <si>
    <t>PREMI200155</t>
  </si>
  <si>
    <t xml:space="preserve">T641112712 </t>
  </si>
  <si>
    <t xml:space="preserve">P119329626 </t>
  </si>
  <si>
    <t>PREMI207851</t>
  </si>
  <si>
    <t>INFIN036212</t>
  </si>
  <si>
    <t xml:space="preserve">U119313737 </t>
  </si>
  <si>
    <t xml:space="preserve">D119110817 </t>
  </si>
  <si>
    <t>PREMI107027</t>
  </si>
  <si>
    <t>INFIN035914</t>
  </si>
  <si>
    <t xml:space="preserve">K119029403 </t>
  </si>
  <si>
    <t>PREMI051228</t>
  </si>
  <si>
    <t xml:space="preserve">C656202791 </t>
  </si>
  <si>
    <t xml:space="preserve">P119007396 </t>
  </si>
  <si>
    <t xml:space="preserve">D643046493 </t>
  </si>
  <si>
    <t xml:space="preserve">X643046142 </t>
  </si>
  <si>
    <t xml:space="preserve">J859009897 </t>
  </si>
  <si>
    <t>INFIN037525</t>
  </si>
  <si>
    <t xml:space="preserve">C643094332 </t>
  </si>
  <si>
    <t xml:space="preserve">T119282295 </t>
  </si>
  <si>
    <t xml:space="preserve">Z119136573 </t>
  </si>
  <si>
    <t>INFIN041911</t>
  </si>
  <si>
    <t xml:space="preserve">S643005749 </t>
  </si>
  <si>
    <t xml:space="preserve">T119110807 </t>
  </si>
  <si>
    <t xml:space="preserve">U643000852 </t>
  </si>
  <si>
    <t xml:space="preserve">U681965405 </t>
  </si>
  <si>
    <t>PREMI203231</t>
  </si>
  <si>
    <t>INFIN029162</t>
  </si>
  <si>
    <t xml:space="preserve">P643007311 </t>
  </si>
  <si>
    <t>CCAPI012333</t>
  </si>
  <si>
    <t>CCAPI012334</t>
  </si>
  <si>
    <t xml:space="preserve">W119203569 </t>
  </si>
  <si>
    <t xml:space="preserve">G119199968 </t>
  </si>
  <si>
    <t xml:space="preserve">D119328512 </t>
  </si>
  <si>
    <t xml:space="preserve">C116181605 </t>
  </si>
  <si>
    <t xml:space="preserve">T643098233 </t>
  </si>
  <si>
    <t xml:space="preserve">A643007206 </t>
  </si>
  <si>
    <t xml:space="preserve">G119028779 </t>
  </si>
  <si>
    <t xml:space="preserve">U119199979 </t>
  </si>
  <si>
    <t xml:space="preserve">A940289129 </t>
  </si>
  <si>
    <t xml:space="preserve">X855169415 </t>
  </si>
  <si>
    <t xml:space="preserve">H985209976 </t>
  </si>
  <si>
    <t>INFIN042887</t>
  </si>
  <si>
    <t>PREMI188331</t>
  </si>
  <si>
    <t xml:space="preserve">V643066334 </t>
  </si>
  <si>
    <t xml:space="preserve">U643066333 </t>
  </si>
  <si>
    <t xml:space="preserve">A985670659 </t>
  </si>
  <si>
    <t>INFIN045320</t>
  </si>
  <si>
    <t xml:space="preserve">F641061365 </t>
  </si>
  <si>
    <t xml:space="preserve">N950485616 </t>
  </si>
  <si>
    <t xml:space="preserve">L643000477 </t>
  </si>
  <si>
    <t>INFIN038606</t>
  </si>
  <si>
    <t>INFIN042637</t>
  </si>
  <si>
    <t>INFIN004260</t>
  </si>
  <si>
    <t xml:space="preserve">Y643006261 </t>
  </si>
  <si>
    <t>ESSEN217904</t>
  </si>
  <si>
    <t>INFIN039427</t>
  </si>
  <si>
    <t xml:space="preserve">U118325703 </t>
  </si>
  <si>
    <t xml:space="preserve">G718140507 </t>
  </si>
  <si>
    <t>INFIN013947</t>
  </si>
  <si>
    <t xml:space="preserve">W642670137 </t>
  </si>
  <si>
    <t>PREMI161428</t>
  </si>
  <si>
    <t>CCAPI013231</t>
  </si>
  <si>
    <t xml:space="preserve">A119447994 </t>
  </si>
  <si>
    <t xml:space="preserve">E119399215 </t>
  </si>
  <si>
    <t xml:space="preserve">T642641775 </t>
  </si>
  <si>
    <t xml:space="preserve">F985367777 </t>
  </si>
  <si>
    <t>INFIN035022</t>
  </si>
  <si>
    <t xml:space="preserve">A119128823 </t>
  </si>
  <si>
    <t xml:space="preserve">X858154884 </t>
  </si>
  <si>
    <t xml:space="preserve">P119388851 </t>
  </si>
  <si>
    <t xml:space="preserve">B641417930 </t>
  </si>
  <si>
    <t xml:space="preserve">K119257264 </t>
  </si>
  <si>
    <t xml:space="preserve">Z643000811 </t>
  </si>
  <si>
    <t xml:space="preserve">C119278969 </t>
  </si>
  <si>
    <t>INFIN006473</t>
  </si>
  <si>
    <t xml:space="preserve">F119258870 </t>
  </si>
  <si>
    <t>INFIN007396</t>
  </si>
  <si>
    <t>INFIN035025</t>
  </si>
  <si>
    <t xml:space="preserve">A119064906 </t>
  </si>
  <si>
    <t xml:space="preserve">A118802177 </t>
  </si>
  <si>
    <t xml:space="preserve">J118245102 </t>
  </si>
  <si>
    <t xml:space="preserve">X641042865 </t>
  </si>
  <si>
    <t xml:space="preserve">S410012828 </t>
  </si>
  <si>
    <t xml:space="preserve">V119502269 </t>
  </si>
  <si>
    <t xml:space="preserve">S858156742 </t>
  </si>
  <si>
    <t xml:space="preserve">J118802162 </t>
  </si>
  <si>
    <t xml:space="preserve">M119325277 </t>
  </si>
  <si>
    <t>INFIN034869</t>
  </si>
  <si>
    <t>INFIN043396</t>
  </si>
  <si>
    <t>PREMI099008</t>
  </si>
  <si>
    <t xml:space="preserve">P119113794 </t>
  </si>
  <si>
    <t xml:space="preserve">V119377954 </t>
  </si>
  <si>
    <t xml:space="preserve">A641357439 </t>
  </si>
  <si>
    <t xml:space="preserve">N643047215 </t>
  </si>
  <si>
    <t xml:space="preserve">C119236580 </t>
  </si>
  <si>
    <t xml:space="preserve">B939189868 </t>
  </si>
  <si>
    <t>PREMI011298</t>
  </si>
  <si>
    <t>PREMI203157</t>
  </si>
  <si>
    <t xml:space="preserve">N109206658 </t>
  </si>
  <si>
    <t xml:space="preserve">P641099668 </t>
  </si>
  <si>
    <t>ESSEN372162</t>
  </si>
  <si>
    <t xml:space="preserve">N109206635 </t>
  </si>
  <si>
    <t>PREMI203128</t>
  </si>
  <si>
    <t xml:space="preserve">X119267303 </t>
  </si>
  <si>
    <t>PREMI189800</t>
  </si>
  <si>
    <t>PREMI224987</t>
  </si>
  <si>
    <t xml:space="preserve">A118126414 </t>
  </si>
  <si>
    <t xml:space="preserve">A681964997 </t>
  </si>
  <si>
    <t>PREMI230461</t>
  </si>
  <si>
    <t xml:space="preserve">H643053121 </t>
  </si>
  <si>
    <t xml:space="preserve">V858154054 </t>
  </si>
  <si>
    <t>PREMI212161</t>
  </si>
  <si>
    <t xml:space="preserve">G642656922 </t>
  </si>
  <si>
    <t>PREMI224953</t>
  </si>
  <si>
    <t xml:space="preserve">U642366535 </t>
  </si>
  <si>
    <t xml:space="preserve">W985703591 </t>
  </si>
  <si>
    <t>ESSEN347390</t>
  </si>
  <si>
    <t xml:space="preserve">Y950045405 </t>
  </si>
  <si>
    <t xml:space="preserve">N642366369 </t>
  </si>
  <si>
    <t xml:space="preserve">Z643002467 </t>
  </si>
  <si>
    <t xml:space="preserve">R119323302 </t>
  </si>
  <si>
    <t xml:space="preserve">F419161988 </t>
  </si>
  <si>
    <t xml:space="preserve">W119406199 </t>
  </si>
  <si>
    <t>AV000036509</t>
  </si>
  <si>
    <t xml:space="preserve">C643094746 </t>
  </si>
  <si>
    <t xml:space="preserve">G985534321 </t>
  </si>
  <si>
    <t xml:space="preserve">J985534300 </t>
  </si>
  <si>
    <t xml:space="preserve">K656648584 </t>
  </si>
  <si>
    <t xml:space="preserve">X656648595 </t>
  </si>
  <si>
    <t>ESSEN275401</t>
  </si>
  <si>
    <t xml:space="preserve">C109164788 </t>
  </si>
  <si>
    <t xml:space="preserve">J119456374 </t>
  </si>
  <si>
    <t xml:space="preserve">M118081943 </t>
  </si>
  <si>
    <t xml:space="preserve">D985597913 </t>
  </si>
  <si>
    <t xml:space="preserve">U166190129 </t>
  </si>
  <si>
    <t xml:space="preserve">X641004110 </t>
  </si>
  <si>
    <t xml:space="preserve">U644048502 </t>
  </si>
  <si>
    <t xml:space="preserve">V641351339 </t>
  </si>
  <si>
    <t xml:space="preserve">V642242244 </t>
  </si>
  <si>
    <t xml:space="preserve">C656705617 </t>
  </si>
  <si>
    <t xml:space="preserve">G040370068 </t>
  </si>
  <si>
    <t xml:space="preserve">G180189643 </t>
  </si>
  <si>
    <t xml:space="preserve">G407454069 </t>
  </si>
  <si>
    <t xml:space="preserve">J180189645 </t>
  </si>
  <si>
    <t xml:space="preserve">W916482561 </t>
  </si>
  <si>
    <t xml:space="preserve">M119346161 </t>
  </si>
  <si>
    <t>PREMI018418</t>
  </si>
  <si>
    <t xml:space="preserve">Y641002823 </t>
  </si>
  <si>
    <t xml:space="preserve">D641123256 </t>
  </si>
  <si>
    <t xml:space="preserve">F641123189 </t>
  </si>
  <si>
    <t xml:space="preserve">L642917309 </t>
  </si>
  <si>
    <t xml:space="preserve">N985052569 </t>
  </si>
  <si>
    <t xml:space="preserve">P985052501 </t>
  </si>
  <si>
    <t xml:space="preserve">W111030335 </t>
  </si>
  <si>
    <t>PREMI195816</t>
  </si>
  <si>
    <t xml:space="preserve">S119319301 </t>
  </si>
  <si>
    <t xml:space="preserve">W119348078 </t>
  </si>
  <si>
    <t>INFIN043490</t>
  </si>
  <si>
    <t xml:space="preserve">A642242157 </t>
  </si>
  <si>
    <t xml:space="preserve">S644048477 </t>
  </si>
  <si>
    <t xml:space="preserve">T641351337 </t>
  </si>
  <si>
    <t xml:space="preserve">D643094747 </t>
  </si>
  <si>
    <t xml:space="preserve">A985435070 </t>
  </si>
  <si>
    <t xml:space="preserve">L985435103 </t>
  </si>
  <si>
    <t xml:space="preserve">S985435085 </t>
  </si>
  <si>
    <t xml:space="preserve">E119393419 </t>
  </si>
  <si>
    <t xml:space="preserve">F643007464 </t>
  </si>
  <si>
    <t>PREMI190149</t>
  </si>
  <si>
    <t xml:space="preserve">V642332128 </t>
  </si>
  <si>
    <t>INFIN037889</t>
  </si>
  <si>
    <t>INFIN016924</t>
  </si>
  <si>
    <t>INFIN035245</t>
  </si>
  <si>
    <t xml:space="preserve">Z643093386 </t>
  </si>
  <si>
    <t xml:space="preserve">A643097918 </t>
  </si>
  <si>
    <t xml:space="preserve">V643003797 </t>
  </si>
  <si>
    <t xml:space="preserve">M119490532 </t>
  </si>
  <si>
    <t xml:space="preserve">M642644047 </t>
  </si>
  <si>
    <t>INFIN040298</t>
  </si>
  <si>
    <t xml:space="preserve">H119017556 </t>
  </si>
  <si>
    <t>INFIN035128</t>
  </si>
  <si>
    <t>INFIN044200</t>
  </si>
  <si>
    <t xml:space="preserve">U642265128 </t>
  </si>
  <si>
    <t xml:space="preserve">B166175094 </t>
  </si>
  <si>
    <t>INFIN035889</t>
  </si>
  <si>
    <t>PREMI188309</t>
  </si>
  <si>
    <t xml:space="preserve">W642349816 </t>
  </si>
  <si>
    <t xml:space="preserve">A656324896 </t>
  </si>
  <si>
    <t xml:space="preserve">N643056277 </t>
  </si>
  <si>
    <t xml:space="preserve">P643056278 </t>
  </si>
  <si>
    <t xml:space="preserve">V643056743 </t>
  </si>
  <si>
    <t xml:space="preserve">W643056744 </t>
  </si>
  <si>
    <t>INFIN044796</t>
  </si>
  <si>
    <t>PREMI215462</t>
  </si>
  <si>
    <t>INFIN009372</t>
  </si>
  <si>
    <t>124OB089040</t>
  </si>
  <si>
    <t xml:space="preserve">A119106766 </t>
  </si>
  <si>
    <t>ESSEN198674</t>
  </si>
  <si>
    <t xml:space="preserve">F643006820 </t>
  </si>
  <si>
    <t xml:space="preserve">Y689953470 </t>
  </si>
  <si>
    <t xml:space="preserve">B643052264 </t>
  </si>
  <si>
    <t>INFIN045536</t>
  </si>
  <si>
    <t>PREMI186443</t>
  </si>
  <si>
    <t>PREMI092916</t>
  </si>
  <si>
    <t xml:space="preserve">V642349930 </t>
  </si>
  <si>
    <t xml:space="preserve">Y166225990 </t>
  </si>
  <si>
    <t xml:space="preserve">Z419260169 </t>
  </si>
  <si>
    <t xml:space="preserve">X119458502 </t>
  </si>
  <si>
    <t>124OB089036</t>
  </si>
  <si>
    <t xml:space="preserve">S119066485 </t>
  </si>
  <si>
    <t xml:space="preserve">N642565158 </t>
  </si>
  <si>
    <t>CCAPI010862</t>
  </si>
  <si>
    <t xml:space="preserve">H105015156 </t>
  </si>
  <si>
    <t xml:space="preserve">S116199650 </t>
  </si>
  <si>
    <t xml:space="preserve">V656235812 </t>
  </si>
  <si>
    <t xml:space="preserve">N119431078 </t>
  </si>
  <si>
    <t xml:space="preserve">T643051704 </t>
  </si>
  <si>
    <t xml:space="preserve">L641062497 </t>
  </si>
  <si>
    <t xml:space="preserve">D644301672 </t>
  </si>
  <si>
    <t>AV000037072</t>
  </si>
  <si>
    <t xml:space="preserve">B643003343 </t>
  </si>
  <si>
    <t xml:space="preserve">F119171792 </t>
  </si>
  <si>
    <t xml:space="preserve">Y858151665 </t>
  </si>
  <si>
    <t xml:space="preserve">A858155876 </t>
  </si>
  <si>
    <t xml:space="preserve">Z641089051 </t>
  </si>
  <si>
    <t xml:space="preserve">Y118833294 </t>
  </si>
  <si>
    <t xml:space="preserve">P641071516 </t>
  </si>
  <si>
    <t>PREMI217676</t>
  </si>
  <si>
    <t xml:space="preserve">N118333771 </t>
  </si>
  <si>
    <t xml:space="preserve">U119232892 </t>
  </si>
  <si>
    <t xml:space="preserve">M643069754 </t>
  </si>
  <si>
    <t xml:space="preserve">R642535283 </t>
  </si>
  <si>
    <t xml:space="preserve">X689951629 </t>
  </si>
  <si>
    <t xml:space="preserve">Y858035584 </t>
  </si>
  <si>
    <t xml:space="preserve">B109226565 </t>
  </si>
  <si>
    <t xml:space="preserve">K641091131 </t>
  </si>
  <si>
    <t xml:space="preserve">A118498462 </t>
  </si>
  <si>
    <t xml:space="preserve">F681951892 </t>
  </si>
  <si>
    <t xml:space="preserve">T642957197 </t>
  </si>
  <si>
    <t xml:space="preserve">U681962231 </t>
  </si>
  <si>
    <t>PREMI137193</t>
  </si>
  <si>
    <t xml:space="preserve">X118433898 </t>
  </si>
  <si>
    <t xml:space="preserve">A119207414 </t>
  </si>
  <si>
    <t xml:space="preserve">P643075230 </t>
  </si>
  <si>
    <t xml:space="preserve">B642753793 </t>
  </si>
  <si>
    <t>PREMI207789</t>
  </si>
  <si>
    <t xml:space="preserve">C760150670 </t>
  </si>
  <si>
    <t xml:space="preserve">J119473233 </t>
  </si>
  <si>
    <t xml:space="preserve">K118483475 </t>
  </si>
  <si>
    <t xml:space="preserve">X118483440 </t>
  </si>
  <si>
    <t>INFIN004821</t>
  </si>
  <si>
    <t xml:space="preserve">S119083114 </t>
  </si>
  <si>
    <t xml:space="preserve">F642753820 </t>
  </si>
  <si>
    <t xml:space="preserve">N118317901 </t>
  </si>
  <si>
    <t xml:space="preserve">T643083329 </t>
  </si>
  <si>
    <t>ESSEN376377</t>
  </si>
  <si>
    <t xml:space="preserve">L689950400 </t>
  </si>
  <si>
    <t xml:space="preserve">V642950000 </t>
  </si>
  <si>
    <t xml:space="preserve">S119400468 </t>
  </si>
  <si>
    <t xml:space="preserve">S641135849 </t>
  </si>
  <si>
    <t xml:space="preserve">D985657713 </t>
  </si>
  <si>
    <t xml:space="preserve">K118038724 </t>
  </si>
  <si>
    <t xml:space="preserve">Y950723882 </t>
  </si>
  <si>
    <t xml:space="preserve">D855530751 </t>
  </si>
  <si>
    <t>PREMI063094</t>
  </si>
  <si>
    <t xml:space="preserve">T855530695 </t>
  </si>
  <si>
    <t xml:space="preserve">H118727066 </t>
  </si>
  <si>
    <t xml:space="preserve">D985073283 </t>
  </si>
  <si>
    <t>INFIN037626</t>
  </si>
  <si>
    <t xml:space="preserve">V642893903 </t>
  </si>
  <si>
    <t>PREMI038866</t>
  </si>
  <si>
    <t>INFIN024983</t>
  </si>
  <si>
    <t xml:space="preserve">M681961811 </t>
  </si>
  <si>
    <t>ESSEN187363</t>
  </si>
  <si>
    <t xml:space="preserve">Z119497558 </t>
  </si>
  <si>
    <t xml:space="preserve">D689954901 </t>
  </si>
  <si>
    <t xml:space="preserve">J916848940 </t>
  </si>
  <si>
    <t>PREMI004459</t>
  </si>
  <si>
    <t xml:space="preserve">Z689954897 </t>
  </si>
  <si>
    <t>INFIN034617</t>
  </si>
  <si>
    <t>INFIN035588</t>
  </si>
  <si>
    <t>PREMI121486</t>
  </si>
  <si>
    <t xml:space="preserve">X119081808 </t>
  </si>
  <si>
    <t xml:space="preserve">D119474194 </t>
  </si>
  <si>
    <t xml:space="preserve">E855186534 </t>
  </si>
  <si>
    <t xml:space="preserve">J689952330 </t>
  </si>
  <si>
    <t>INFIN038057</t>
  </si>
  <si>
    <t xml:space="preserve">N419293256 </t>
  </si>
  <si>
    <t xml:space="preserve">Y119498155 </t>
  </si>
  <si>
    <t>PREMI137591</t>
  </si>
  <si>
    <t xml:space="preserve">E642457372 </t>
  </si>
  <si>
    <t>PREMI182556</t>
  </si>
  <si>
    <t>PREMI212203</t>
  </si>
  <si>
    <t xml:space="preserve">L119065330 </t>
  </si>
  <si>
    <t xml:space="preserve">A689955703 </t>
  </si>
  <si>
    <t>ESSEN180011</t>
  </si>
  <si>
    <t xml:space="preserve">L642738691 </t>
  </si>
  <si>
    <t xml:space="preserve">V689954778 </t>
  </si>
  <si>
    <t xml:space="preserve">H642251088 </t>
  </si>
  <si>
    <t>INFIN024985</t>
  </si>
  <si>
    <t>INFIN042758</t>
  </si>
  <si>
    <t>ESSEN187650</t>
  </si>
  <si>
    <t>INFIN041527</t>
  </si>
  <si>
    <t>PREMI228797</t>
  </si>
  <si>
    <t>INFIN045150</t>
  </si>
  <si>
    <t>PREMI182550</t>
  </si>
  <si>
    <t>INFIN036555</t>
  </si>
  <si>
    <t xml:space="preserve">J119022433 </t>
  </si>
  <si>
    <t xml:space="preserve">M119022436 </t>
  </si>
  <si>
    <t>INFIN040796</t>
  </si>
  <si>
    <t>CCAPI014182</t>
  </si>
  <si>
    <t xml:space="preserve">E633957699 </t>
  </si>
  <si>
    <t xml:space="preserve">K633960303 </t>
  </si>
  <si>
    <t xml:space="preserve">M642391806 </t>
  </si>
  <si>
    <t>PREMI126254</t>
  </si>
  <si>
    <t xml:space="preserve">T116390183 </t>
  </si>
  <si>
    <t xml:space="preserve">X633971262 </t>
  </si>
  <si>
    <t>ESSEN239628</t>
  </si>
  <si>
    <t xml:space="preserve">P119377949 </t>
  </si>
  <si>
    <t>INFIN023067</t>
  </si>
  <si>
    <t xml:space="preserve">W689954365 </t>
  </si>
  <si>
    <t xml:space="preserve">F641255715 </t>
  </si>
  <si>
    <t>INFIN046310</t>
  </si>
  <si>
    <t xml:space="preserve">R940067124 </t>
  </si>
  <si>
    <t xml:space="preserve">G689954904 </t>
  </si>
  <si>
    <t>INFIN038021</t>
  </si>
  <si>
    <t>PREMI216772</t>
  </si>
  <si>
    <t>PREMI215986</t>
  </si>
  <si>
    <t xml:space="preserve">F118182861 </t>
  </si>
  <si>
    <t xml:space="preserve">G118163082 </t>
  </si>
  <si>
    <t xml:space="preserve">N119281785 </t>
  </si>
  <si>
    <t xml:space="preserve">Y642219914 </t>
  </si>
  <si>
    <t xml:space="preserve">X644157686 </t>
  </si>
  <si>
    <t xml:space="preserve">C641343664 </t>
  </si>
  <si>
    <t xml:space="preserve">S119111933 </t>
  </si>
  <si>
    <t xml:space="preserve">F939136581 </t>
  </si>
  <si>
    <t xml:space="preserve">Z643045937 </t>
  </si>
  <si>
    <t>INFIN003914</t>
  </si>
  <si>
    <t xml:space="preserve">S119498563 </t>
  </si>
  <si>
    <t xml:space="preserve">Z419289034 </t>
  </si>
  <si>
    <t xml:space="preserve">Y118040001 </t>
  </si>
  <si>
    <t>INFIN009554</t>
  </si>
  <si>
    <t xml:space="preserve">T940739209 </t>
  </si>
  <si>
    <t xml:space="preserve">D641343665 </t>
  </si>
  <si>
    <t>INFIN040161</t>
  </si>
  <si>
    <t>PREMI209402</t>
  </si>
  <si>
    <t>PREMI209411</t>
  </si>
  <si>
    <t>PREMI209429</t>
  </si>
  <si>
    <t xml:space="preserve">C656123510 </t>
  </si>
  <si>
    <t xml:space="preserve">G689957250 </t>
  </si>
  <si>
    <t xml:space="preserve">F642828225 </t>
  </si>
  <si>
    <t>PREMI194316</t>
  </si>
  <si>
    <t xml:space="preserve">Y858155598 </t>
  </si>
  <si>
    <t xml:space="preserve">D642255983 </t>
  </si>
  <si>
    <t>PERCE011491</t>
  </si>
  <si>
    <t>PREMI005701</t>
  </si>
  <si>
    <t xml:space="preserve">R643080820 </t>
  </si>
  <si>
    <t xml:space="preserve">B689951403 </t>
  </si>
  <si>
    <t xml:space="preserve">F633964324 </t>
  </si>
  <si>
    <t>INFIN019025</t>
  </si>
  <si>
    <t xml:space="preserve">J118679319 </t>
  </si>
  <si>
    <t>ESSEN204025</t>
  </si>
  <si>
    <t xml:space="preserve">J681973676 </t>
  </si>
  <si>
    <t>PERCE011912</t>
  </si>
  <si>
    <t>PREMI227834</t>
  </si>
  <si>
    <t xml:space="preserve">Y642434481 </t>
  </si>
  <si>
    <t xml:space="preserve">Z118587678 </t>
  </si>
  <si>
    <t xml:space="preserve">T642255007 </t>
  </si>
  <si>
    <t>INFIN045159</t>
  </si>
  <si>
    <t xml:space="preserve">B119311030 </t>
  </si>
  <si>
    <t xml:space="preserve">X119311026 </t>
  </si>
  <si>
    <t>PREMI142856</t>
  </si>
  <si>
    <t xml:space="preserve">M985857338 </t>
  </si>
  <si>
    <t>AV000035715</t>
  </si>
  <si>
    <t>INFIN041624</t>
  </si>
  <si>
    <t>INFIN039653</t>
  </si>
  <si>
    <t xml:space="preserve">P119364333 </t>
  </si>
  <si>
    <t>INFIN045065</t>
  </si>
  <si>
    <t xml:space="preserve">V643004878 </t>
  </si>
  <si>
    <t xml:space="preserve">D118428361 </t>
  </si>
  <si>
    <t xml:space="preserve">Z118174000 </t>
  </si>
  <si>
    <t xml:space="preserve">D119050281 </t>
  </si>
  <si>
    <t xml:space="preserve">E643000517 </t>
  </si>
  <si>
    <t xml:space="preserve">A760234963 </t>
  </si>
  <si>
    <t>INFIN040126</t>
  </si>
  <si>
    <t xml:space="preserve">G190353385 </t>
  </si>
  <si>
    <t>INFIN025094</t>
  </si>
  <si>
    <t xml:space="preserve">B718097331 </t>
  </si>
  <si>
    <t xml:space="preserve">N858155566 </t>
  </si>
  <si>
    <t xml:space="preserve">Z119367332 </t>
  </si>
  <si>
    <t xml:space="preserve">P681966436 </t>
  </si>
  <si>
    <t xml:space="preserve">R642266620 </t>
  </si>
  <si>
    <t xml:space="preserve">J642466047 </t>
  </si>
  <si>
    <t xml:space="preserve">G643091622 </t>
  </si>
  <si>
    <t xml:space="preserve">K116090095 </t>
  </si>
  <si>
    <t xml:space="preserve">J119393400 </t>
  </si>
  <si>
    <t>PREMI227812</t>
  </si>
  <si>
    <t xml:space="preserve">R643001033 </t>
  </si>
  <si>
    <t>PREMI227807</t>
  </si>
  <si>
    <t xml:space="preserve">E643062479 </t>
  </si>
  <si>
    <t xml:space="preserve">B119137679 </t>
  </si>
  <si>
    <t>PREMI227819</t>
  </si>
  <si>
    <t xml:space="preserve">S119458152 </t>
  </si>
  <si>
    <t xml:space="preserve">Y858035791 </t>
  </si>
  <si>
    <t>PREMI071048</t>
  </si>
  <si>
    <t xml:space="preserve">W633959853 </t>
  </si>
  <si>
    <t xml:space="preserve">P642464718 </t>
  </si>
  <si>
    <t xml:space="preserve">T119010228 </t>
  </si>
  <si>
    <t xml:space="preserve">U656094752 </t>
  </si>
  <si>
    <t xml:space="preserve">L940360324 </t>
  </si>
  <si>
    <t>PREMI161820</t>
  </si>
  <si>
    <t>124OB101759</t>
  </si>
  <si>
    <t>ESSEN172062</t>
  </si>
  <si>
    <t>INFIN040184</t>
  </si>
  <si>
    <t xml:space="preserve">Y656106279 </t>
  </si>
  <si>
    <t xml:space="preserve">B642464844 </t>
  </si>
  <si>
    <t xml:space="preserve">A950052859 </t>
  </si>
  <si>
    <t>PREMI082243</t>
  </si>
  <si>
    <t>ESSEN065372</t>
  </si>
  <si>
    <t>PREMI094366</t>
  </si>
  <si>
    <t xml:space="preserve">Z641422160 </t>
  </si>
  <si>
    <t>INFIN026723</t>
  </si>
  <si>
    <t xml:space="preserve">G855532962 </t>
  </si>
  <si>
    <t xml:space="preserve">A119046253 </t>
  </si>
  <si>
    <t xml:space="preserve">U643057133 </t>
  </si>
  <si>
    <t xml:space="preserve">N633954257 </t>
  </si>
  <si>
    <t xml:space="preserve">S119495389 </t>
  </si>
  <si>
    <t xml:space="preserve">P642073396 </t>
  </si>
  <si>
    <t>PREMI223478</t>
  </si>
  <si>
    <t xml:space="preserve">D118713193 </t>
  </si>
  <si>
    <t>INFIN043043</t>
  </si>
  <si>
    <t>INFIN042867</t>
  </si>
  <si>
    <t>PREMI184998</t>
  </si>
  <si>
    <t xml:space="preserve">D916028548 </t>
  </si>
  <si>
    <t xml:space="preserve">F643000288 </t>
  </si>
  <si>
    <t xml:space="preserve">H118320863 </t>
  </si>
  <si>
    <t>124OB099640</t>
  </si>
  <si>
    <t>PREMI231987</t>
  </si>
  <si>
    <t>AV000003060</t>
  </si>
  <si>
    <t xml:space="preserve">F855242816 </t>
  </si>
  <si>
    <t>INFIN037192</t>
  </si>
  <si>
    <t>INFIN017744</t>
  </si>
  <si>
    <t xml:space="preserve">A641073573 </t>
  </si>
  <si>
    <t xml:space="preserve">C985567920 </t>
  </si>
  <si>
    <t xml:space="preserve">T644005215 </t>
  </si>
  <si>
    <t xml:space="preserve">Y118075697 </t>
  </si>
  <si>
    <t>INFIN037441</t>
  </si>
  <si>
    <t xml:space="preserve">L642314387 </t>
  </si>
  <si>
    <t>PREMI182312</t>
  </si>
  <si>
    <t xml:space="preserve">E111033080 </t>
  </si>
  <si>
    <t>INFIN042766</t>
  </si>
  <si>
    <t xml:space="preserve">W641068900 </t>
  </si>
  <si>
    <t xml:space="preserve">W642657418 </t>
  </si>
  <si>
    <t xml:space="preserve">G641067622 </t>
  </si>
  <si>
    <t xml:space="preserve">M642657456 </t>
  </si>
  <si>
    <t xml:space="preserve">F644005342 </t>
  </si>
  <si>
    <t xml:space="preserve">H641321727 </t>
  </si>
  <si>
    <t xml:space="preserve">X118075673 </t>
  </si>
  <si>
    <t xml:space="preserve">E656799068 </t>
  </si>
  <si>
    <t xml:space="preserve">B118143481 </t>
  </si>
  <si>
    <t xml:space="preserve">M119401384 </t>
  </si>
  <si>
    <t xml:space="preserve">N689954956 </t>
  </si>
  <si>
    <t xml:space="preserve">Y641113729 </t>
  </si>
  <si>
    <t>INFIN015501</t>
  </si>
  <si>
    <t xml:space="preserve">L119083017 </t>
  </si>
  <si>
    <t xml:space="preserve">A641149726 </t>
  </si>
  <si>
    <t xml:space="preserve">A643001203 </t>
  </si>
  <si>
    <t xml:space="preserve">Y643001201 </t>
  </si>
  <si>
    <t xml:space="preserve">S760378820 </t>
  </si>
  <si>
    <t>AV000012052</t>
  </si>
  <si>
    <t xml:space="preserve">U119197679 </t>
  </si>
  <si>
    <t xml:space="preserve">M119501112 </t>
  </si>
  <si>
    <t xml:space="preserve">P633967322 </t>
  </si>
  <si>
    <t xml:space="preserve">A950512238 </t>
  </si>
  <si>
    <t xml:space="preserve">K642208747 </t>
  </si>
  <si>
    <t xml:space="preserve">H116354616 </t>
  </si>
  <si>
    <t xml:space="preserve">R116354623 </t>
  </si>
  <si>
    <t xml:space="preserve">T116354625 </t>
  </si>
  <si>
    <t xml:space="preserve">V641070601 </t>
  </si>
  <si>
    <t xml:space="preserve">Z116354608 </t>
  </si>
  <si>
    <t xml:space="preserve">B985058630 </t>
  </si>
  <si>
    <t xml:space="preserve">F166219649 </t>
  </si>
  <si>
    <t>INFIN027308</t>
  </si>
  <si>
    <t xml:space="preserve">U641277623 </t>
  </si>
  <si>
    <t xml:space="preserve">D641070632 </t>
  </si>
  <si>
    <t xml:space="preserve">E116354590 </t>
  </si>
  <si>
    <t xml:space="preserve">K116354595 </t>
  </si>
  <si>
    <t xml:space="preserve">N116354598 </t>
  </si>
  <si>
    <t xml:space="preserve">S116354601 </t>
  </si>
  <si>
    <t xml:space="preserve">G985272949 </t>
  </si>
  <si>
    <t>PREMI195993</t>
  </si>
  <si>
    <t xml:space="preserve">U642683406 </t>
  </si>
  <si>
    <t xml:space="preserve">L641049594 </t>
  </si>
  <si>
    <t>PREMI185600</t>
  </si>
  <si>
    <t>PREMI185614</t>
  </si>
  <si>
    <t xml:space="preserve">Y642683433 </t>
  </si>
  <si>
    <t>PREMI115166</t>
  </si>
  <si>
    <t xml:space="preserve">G641049475 </t>
  </si>
  <si>
    <t xml:space="preserve">M642445373 </t>
  </si>
  <si>
    <t xml:space="preserve">T109025215 </t>
  </si>
  <si>
    <t>PREMI141174</t>
  </si>
  <si>
    <t xml:space="preserve">Y118824439 </t>
  </si>
  <si>
    <t xml:space="preserve">D855031835 </t>
  </si>
  <si>
    <t xml:space="preserve">N118284045 </t>
  </si>
  <si>
    <t xml:space="preserve">Z118158452 </t>
  </si>
  <si>
    <t xml:space="preserve">F119387095 </t>
  </si>
  <si>
    <t xml:space="preserve">P642340932 </t>
  </si>
  <si>
    <t xml:space="preserve">V642960304 </t>
  </si>
  <si>
    <t>AV000037409</t>
  </si>
  <si>
    <t xml:space="preserve">R119118372 </t>
  </si>
  <si>
    <t>INFIN042729</t>
  </si>
  <si>
    <t>INFIN045521</t>
  </si>
  <si>
    <t xml:space="preserve">N642386356 </t>
  </si>
  <si>
    <t xml:space="preserve">N940475832 </t>
  </si>
  <si>
    <t>ESSEN030375</t>
  </si>
  <si>
    <t>PREMI221711</t>
  </si>
  <si>
    <t xml:space="preserve">F985105416 </t>
  </si>
  <si>
    <t>INFIN042316</t>
  </si>
  <si>
    <t>ESSEN166043</t>
  </si>
  <si>
    <t>ESSEN030357</t>
  </si>
  <si>
    <t>PERCE004761</t>
  </si>
  <si>
    <t xml:space="preserve">H641058101 </t>
  </si>
  <si>
    <t xml:space="preserve">N166105852 </t>
  </si>
  <si>
    <t>PREMI095001</t>
  </si>
  <si>
    <t xml:space="preserve">X858195295 </t>
  </si>
  <si>
    <t xml:space="preserve">B119139956 </t>
  </si>
  <si>
    <t>INFIN046238</t>
  </si>
  <si>
    <t xml:space="preserve">G119054677 </t>
  </si>
  <si>
    <t xml:space="preserve">W858225056 </t>
  </si>
  <si>
    <t xml:space="preserve">H985146381 </t>
  </si>
  <si>
    <t xml:space="preserve">Z985706124 </t>
  </si>
  <si>
    <t>PREMI010340</t>
  </si>
  <si>
    <t xml:space="preserve">Z641164468 </t>
  </si>
  <si>
    <t xml:space="preserve">M642376488 </t>
  </si>
  <si>
    <t xml:space="preserve">X642386410 </t>
  </si>
  <si>
    <t xml:space="preserve">J985347632 </t>
  </si>
  <si>
    <t xml:space="preserve">B656933247 </t>
  </si>
  <si>
    <t>ESSEN155270</t>
  </si>
  <si>
    <t xml:space="preserve">F118569215 </t>
  </si>
  <si>
    <t xml:space="preserve">P118388213 </t>
  </si>
  <si>
    <t>PREMI216812</t>
  </si>
  <si>
    <t xml:space="preserve">W118688944 </t>
  </si>
  <si>
    <t>ESSEN026954</t>
  </si>
  <si>
    <t>ESSEN026969</t>
  </si>
  <si>
    <t xml:space="preserve">M419076917 </t>
  </si>
  <si>
    <t xml:space="preserve">N119342091 </t>
  </si>
  <si>
    <t xml:space="preserve">F407228714 </t>
  </si>
  <si>
    <t>ESSEN067149</t>
  </si>
  <si>
    <t xml:space="preserve">H119387074 </t>
  </si>
  <si>
    <t xml:space="preserve">K985474087 </t>
  </si>
  <si>
    <t xml:space="preserve">X642960283 </t>
  </si>
  <si>
    <t>ESSEN155269</t>
  </si>
  <si>
    <t>ESSEN262632</t>
  </si>
  <si>
    <t xml:space="preserve">H118233417 </t>
  </si>
  <si>
    <t xml:space="preserve">X641044130 </t>
  </si>
  <si>
    <t>ESSEN255817</t>
  </si>
  <si>
    <t>PREMI225240</t>
  </si>
  <si>
    <t xml:space="preserve">F656928605 </t>
  </si>
  <si>
    <t xml:space="preserve">M939206852 </t>
  </si>
  <si>
    <t>ESSEN019357</t>
  </si>
  <si>
    <t xml:space="preserve">F641077028 </t>
  </si>
  <si>
    <t xml:space="preserve">V950424511 </t>
  </si>
  <si>
    <t xml:space="preserve">J104019694 </t>
  </si>
  <si>
    <t>CCAPI012510</t>
  </si>
  <si>
    <t>ESSEN387089</t>
  </si>
  <si>
    <t>ESSEN067132</t>
  </si>
  <si>
    <t>INFIN010380</t>
  </si>
  <si>
    <t xml:space="preserve">G118470477 </t>
  </si>
  <si>
    <t>ESSEN303625</t>
  </si>
  <si>
    <t xml:space="preserve">G119060450 </t>
  </si>
  <si>
    <t xml:space="preserve">N641044099 </t>
  </si>
  <si>
    <t xml:space="preserve">J419076914 </t>
  </si>
  <si>
    <t xml:space="preserve">T119342095 </t>
  </si>
  <si>
    <t xml:space="preserve">A118470471 </t>
  </si>
  <si>
    <t xml:space="preserve">K642525457 </t>
  </si>
  <si>
    <t xml:space="preserve">T642525441 </t>
  </si>
  <si>
    <t xml:space="preserve">L118218056 </t>
  </si>
  <si>
    <t>PREMI009775</t>
  </si>
  <si>
    <t xml:space="preserve">G643086125 </t>
  </si>
  <si>
    <t xml:space="preserve">K642376509 </t>
  </si>
  <si>
    <t>ESSEN019604</t>
  </si>
  <si>
    <t xml:space="preserve">P641077404 </t>
  </si>
  <si>
    <t xml:space="preserve">A643076620 </t>
  </si>
  <si>
    <t xml:space="preserve">E119232603 </t>
  </si>
  <si>
    <t>PREMI014143</t>
  </si>
  <si>
    <t>PREMI009777</t>
  </si>
  <si>
    <t xml:space="preserve">S642386451 </t>
  </si>
  <si>
    <t xml:space="preserve">U119236917 </t>
  </si>
  <si>
    <t xml:space="preserve">X656546774 </t>
  </si>
  <si>
    <t xml:space="preserve">V125338036 </t>
  </si>
  <si>
    <t xml:space="preserve">Y125338039 </t>
  </si>
  <si>
    <t xml:space="preserve">D641163069 </t>
  </si>
  <si>
    <t xml:space="preserve">A641163043 </t>
  </si>
  <si>
    <t xml:space="preserve">T118558853 </t>
  </si>
  <si>
    <t xml:space="preserve">P636750782 </t>
  </si>
  <si>
    <t>PREMI210948</t>
  </si>
  <si>
    <t xml:space="preserve">H119398666 </t>
  </si>
  <si>
    <t>124OB100103</t>
  </si>
  <si>
    <t xml:space="preserve">G119317452 </t>
  </si>
  <si>
    <t xml:space="preserve">T950089284 </t>
  </si>
  <si>
    <t xml:space="preserve">A118118088 </t>
  </si>
  <si>
    <t xml:space="preserve">F858223593 </t>
  </si>
  <si>
    <t xml:space="preserve">V939114238 </t>
  </si>
  <si>
    <t xml:space="preserve">F119499404 </t>
  </si>
  <si>
    <t xml:space="preserve">Y419099996 </t>
  </si>
  <si>
    <t xml:space="preserve">E858065260 </t>
  </si>
  <si>
    <t xml:space="preserve">D118179754 </t>
  </si>
  <si>
    <t xml:space="preserve">H939142701 </t>
  </si>
  <si>
    <t xml:space="preserve">E118179755 </t>
  </si>
  <si>
    <t xml:space="preserve">J118552911 </t>
  </si>
  <si>
    <t>INFIN036814</t>
  </si>
  <si>
    <t xml:space="preserve">X118228692 </t>
  </si>
  <si>
    <t xml:space="preserve">T641085503 </t>
  </si>
  <si>
    <t xml:space="preserve">B116317327 </t>
  </si>
  <si>
    <t xml:space="preserve">B119500596 </t>
  </si>
  <si>
    <t xml:space="preserve">Z642396877 </t>
  </si>
  <si>
    <t>INFIN038776</t>
  </si>
  <si>
    <t xml:space="preserve">P689750119 </t>
  </si>
  <si>
    <t xml:space="preserve">A119061571 </t>
  </si>
  <si>
    <t xml:space="preserve">D419023825 </t>
  </si>
  <si>
    <t xml:space="preserve">T119060736 </t>
  </si>
  <si>
    <t xml:space="preserve">A643084463 </t>
  </si>
  <si>
    <t xml:space="preserve">U118066608 </t>
  </si>
  <si>
    <t>PREMI086637</t>
  </si>
  <si>
    <t xml:space="preserve">S760236841 </t>
  </si>
  <si>
    <t xml:space="preserve">H119101828 </t>
  </si>
  <si>
    <t xml:space="preserve">B119500872 </t>
  </si>
  <si>
    <t xml:space="preserve">B642396856 </t>
  </si>
  <si>
    <t xml:space="preserve">R116317317 </t>
  </si>
  <si>
    <t xml:space="preserve">D642885976 </t>
  </si>
  <si>
    <t xml:space="preserve">T118173304 </t>
  </si>
  <si>
    <t>PREMI053691</t>
  </si>
  <si>
    <t xml:space="preserve">R643085834 </t>
  </si>
  <si>
    <t>INFIN041596</t>
  </si>
  <si>
    <t xml:space="preserve">J641182394 </t>
  </si>
  <si>
    <t xml:space="preserve">T985350745 </t>
  </si>
  <si>
    <t>PREMI228774</t>
  </si>
  <si>
    <t>PREMI195365</t>
  </si>
  <si>
    <t xml:space="preserve">D118103624 </t>
  </si>
  <si>
    <t xml:space="preserve">T119262515 </t>
  </si>
  <si>
    <t xml:space="preserve">G643007534 </t>
  </si>
  <si>
    <t xml:space="preserve">C119086367 </t>
  </si>
  <si>
    <t>INFIN021509</t>
  </si>
  <si>
    <t>PREMI207819</t>
  </si>
  <si>
    <t>PREMI219319</t>
  </si>
  <si>
    <t xml:space="preserve">M642424144 </t>
  </si>
  <si>
    <t>PREMI226974</t>
  </si>
  <si>
    <t>PREMI100717</t>
  </si>
  <si>
    <t xml:space="preserve">E642359277 </t>
  </si>
  <si>
    <t xml:space="preserve">E642263206 </t>
  </si>
  <si>
    <t xml:space="preserve">M939170374 </t>
  </si>
  <si>
    <t>PREMI219305</t>
  </si>
  <si>
    <t xml:space="preserve">B118308966 </t>
  </si>
  <si>
    <t xml:space="preserve">E116232575 </t>
  </si>
  <si>
    <t xml:space="preserve">E119498069 </t>
  </si>
  <si>
    <t>INFIN041853</t>
  </si>
  <si>
    <t xml:space="preserve">A636753023 </t>
  </si>
  <si>
    <t>INFIN040712</t>
  </si>
  <si>
    <t>INFIN037709</t>
  </si>
  <si>
    <t xml:space="preserve">P119076005 </t>
  </si>
  <si>
    <t xml:space="preserve">A166224957 </t>
  </si>
  <si>
    <t xml:space="preserve">K641022614 </t>
  </si>
  <si>
    <t xml:space="preserve">L118603490 </t>
  </si>
  <si>
    <t>PREMI020697</t>
  </si>
  <si>
    <t xml:space="preserve">U119436005 </t>
  </si>
  <si>
    <t xml:space="preserve">X119073229 </t>
  </si>
  <si>
    <t>INFIN042547</t>
  </si>
  <si>
    <t>INFIN042556</t>
  </si>
  <si>
    <t xml:space="preserve">E985973573 </t>
  </si>
  <si>
    <t xml:space="preserve">F118070759 </t>
  </si>
  <si>
    <t xml:space="preserve">T656318886 </t>
  </si>
  <si>
    <t xml:space="preserve">S916481798 </t>
  </si>
  <si>
    <t xml:space="preserve">D950315223 </t>
  </si>
  <si>
    <t xml:space="preserve">L109119532 </t>
  </si>
  <si>
    <t xml:space="preserve">C858037336 </t>
  </si>
  <si>
    <t xml:space="preserve">T109246797 </t>
  </si>
  <si>
    <t xml:space="preserve">X939294215 </t>
  </si>
  <si>
    <t xml:space="preserve">H118322749 </t>
  </si>
  <si>
    <t xml:space="preserve">B950204867 </t>
  </si>
  <si>
    <t xml:space="preserve">E109119733 </t>
  </si>
  <si>
    <t xml:space="preserve">L119178720 </t>
  </si>
  <si>
    <t xml:space="preserve">C656206977 </t>
  </si>
  <si>
    <t>ESSEN407668</t>
  </si>
  <si>
    <t>PREMI203885</t>
  </si>
  <si>
    <t>ESSEN030026</t>
  </si>
  <si>
    <t xml:space="preserve">A119144095 </t>
  </si>
  <si>
    <t>PREMI200478</t>
  </si>
  <si>
    <t>PREMI200494</t>
  </si>
  <si>
    <t>PREMI059970</t>
  </si>
  <si>
    <t xml:space="preserve">P641175223 </t>
  </si>
  <si>
    <t xml:space="preserve">Y119144093 </t>
  </si>
  <si>
    <t xml:space="preserve">V641175182 </t>
  </si>
  <si>
    <t xml:space="preserve">X855011129 </t>
  </si>
  <si>
    <t xml:space="preserve">T119294209 </t>
  </si>
  <si>
    <t xml:space="preserve">Y119162516 </t>
  </si>
  <si>
    <t xml:space="preserve">Z119432928 </t>
  </si>
  <si>
    <t>INFIN037742</t>
  </si>
  <si>
    <t>INFIN039111</t>
  </si>
  <si>
    <t xml:space="preserve">B119488199 </t>
  </si>
  <si>
    <t xml:space="preserve">N641310163 </t>
  </si>
  <si>
    <t xml:space="preserve">P119485198 </t>
  </si>
  <si>
    <t xml:space="preserve">U642333645 </t>
  </si>
  <si>
    <t xml:space="preserve">W939287659 </t>
  </si>
  <si>
    <t xml:space="preserve">J643065082 </t>
  </si>
  <si>
    <t xml:space="preserve">H119485238 </t>
  </si>
  <si>
    <t xml:space="preserve">R642333665 </t>
  </si>
  <si>
    <t xml:space="preserve">M939287651 </t>
  </si>
  <si>
    <t xml:space="preserve">G642552916 </t>
  </si>
  <si>
    <t xml:space="preserve">G119086141 </t>
  </si>
  <si>
    <t>INFIN045569</t>
  </si>
  <si>
    <t>INFIN035274</t>
  </si>
  <si>
    <t>INFIN009241</t>
  </si>
  <si>
    <t xml:space="preserve">R119084608 </t>
  </si>
  <si>
    <t xml:space="preserve">Z642186197 </t>
  </si>
  <si>
    <t>INFIN037966</t>
  </si>
  <si>
    <t xml:space="preserve">A985223608 </t>
  </si>
  <si>
    <t>PREMI230001</t>
  </si>
  <si>
    <t xml:space="preserve">F642572948 </t>
  </si>
  <si>
    <t xml:space="preserve">L119104844 </t>
  </si>
  <si>
    <t xml:space="preserve">K111024736 </t>
  </si>
  <si>
    <t>INFIN042570</t>
  </si>
  <si>
    <t xml:space="preserve">K656410649 </t>
  </si>
  <si>
    <t xml:space="preserve">H916139021 </t>
  </si>
  <si>
    <t>INFIN042573</t>
  </si>
  <si>
    <t xml:space="preserve">X656410591 </t>
  </si>
  <si>
    <t>INFIN001558</t>
  </si>
  <si>
    <t>PREMI218186</t>
  </si>
  <si>
    <t>INFIN046589</t>
  </si>
  <si>
    <t xml:space="preserve">N656255954 </t>
  </si>
  <si>
    <t>INFIN038180</t>
  </si>
  <si>
    <t xml:space="preserve">J656628757 </t>
  </si>
  <si>
    <t xml:space="preserve">V119425610 </t>
  </si>
  <si>
    <t xml:space="preserve">T119113360 </t>
  </si>
  <si>
    <t xml:space="preserve">N119409849 </t>
  </si>
  <si>
    <t xml:space="preserve">R642573923 </t>
  </si>
  <si>
    <t xml:space="preserve">A656377060 </t>
  </si>
  <si>
    <t xml:space="preserve">J119113352 </t>
  </si>
  <si>
    <t xml:space="preserve">A118103920 </t>
  </si>
  <si>
    <t xml:space="preserve">D855010077 </t>
  </si>
  <si>
    <t>PREMI014828</t>
  </si>
  <si>
    <t xml:space="preserve">S641203147 </t>
  </si>
  <si>
    <t xml:space="preserve">W950491005 </t>
  </si>
  <si>
    <t xml:space="preserve">C643074805 </t>
  </si>
  <si>
    <t xml:space="preserve">F642310495 </t>
  </si>
  <si>
    <t>INFIN038188</t>
  </si>
  <si>
    <t>INFIN035975</t>
  </si>
  <si>
    <t xml:space="preserve">N858046224 </t>
  </si>
  <si>
    <t xml:space="preserve">Z985598967 </t>
  </si>
  <si>
    <t xml:space="preserve">C119373200 </t>
  </si>
  <si>
    <t xml:space="preserve">T642574638 </t>
  </si>
  <si>
    <t>INFIN044912</t>
  </si>
  <si>
    <t xml:space="preserve">L656785895 </t>
  </si>
  <si>
    <t>INFIN037937</t>
  </si>
  <si>
    <t>PREMI010614</t>
  </si>
  <si>
    <t xml:space="preserve">H119401886 </t>
  </si>
  <si>
    <t xml:space="preserve">L119483355 </t>
  </si>
  <si>
    <t xml:space="preserve">W119267808 </t>
  </si>
  <si>
    <t xml:space="preserve">B644502966 </t>
  </si>
  <si>
    <t>PERCE009764</t>
  </si>
  <si>
    <t xml:space="preserve">T760289903 </t>
  </si>
  <si>
    <t xml:space="preserve">V643069692 </t>
  </si>
  <si>
    <t xml:space="preserve">T119279788 </t>
  </si>
  <si>
    <t xml:space="preserve">Y985645771 </t>
  </si>
  <si>
    <t xml:space="preserve">X940049512 </t>
  </si>
  <si>
    <t xml:space="preserve">L656785918 </t>
  </si>
  <si>
    <t xml:space="preserve">M118304813 </t>
  </si>
  <si>
    <t>PREMI026399</t>
  </si>
  <si>
    <t xml:space="preserve">G950090286 </t>
  </si>
  <si>
    <t xml:space="preserve">P940801950 </t>
  </si>
  <si>
    <t>ESSEN381593</t>
  </si>
  <si>
    <t xml:space="preserve">G656660794 </t>
  </si>
  <si>
    <t xml:space="preserve">M119341078 </t>
  </si>
  <si>
    <t xml:space="preserve">X985061685 </t>
  </si>
  <si>
    <t xml:space="preserve">N419248590 </t>
  </si>
  <si>
    <t xml:space="preserve">N656075105 </t>
  </si>
  <si>
    <t>INFIN044076</t>
  </si>
  <si>
    <t>INFIN024320</t>
  </si>
  <si>
    <t xml:space="preserve">L940289967 </t>
  </si>
  <si>
    <t xml:space="preserve">D985970881 </t>
  </si>
  <si>
    <t xml:space="preserve">J642014396 </t>
  </si>
  <si>
    <t xml:space="preserve">C119226299 </t>
  </si>
  <si>
    <t xml:space="preserve">L119069263 </t>
  </si>
  <si>
    <t xml:space="preserve">H109102417 </t>
  </si>
  <si>
    <t xml:space="preserve">B119286719 </t>
  </si>
  <si>
    <t xml:space="preserve">J119161698 </t>
  </si>
  <si>
    <t xml:space="preserve">E119224921 </t>
  </si>
  <si>
    <t xml:space="preserve">T950196510 </t>
  </si>
  <si>
    <t>INFIN042296</t>
  </si>
  <si>
    <t>INFIN040089</t>
  </si>
  <si>
    <t xml:space="preserve">L985897656 </t>
  </si>
  <si>
    <t xml:space="preserve">E119367889 </t>
  </si>
  <si>
    <t xml:space="preserve">S643090159 </t>
  </si>
  <si>
    <t xml:space="preserve">D950475418 </t>
  </si>
  <si>
    <t>PREMI009114</t>
  </si>
  <si>
    <t xml:space="preserve">U760162622 </t>
  </si>
  <si>
    <t xml:space="preserve">A407216680 </t>
  </si>
  <si>
    <t xml:space="preserve">B119495697 </t>
  </si>
  <si>
    <t xml:space="preserve">D119495699 </t>
  </si>
  <si>
    <t xml:space="preserve">G419157090 </t>
  </si>
  <si>
    <t xml:space="preserve">C641175097 </t>
  </si>
  <si>
    <t xml:space="preserve">V858105133 </t>
  </si>
  <si>
    <t xml:space="preserve">V950475410 </t>
  </si>
  <si>
    <t xml:space="preserve">V116281441 </t>
  </si>
  <si>
    <t xml:space="preserve">H641146306 </t>
  </si>
  <si>
    <t xml:space="preserve">N109001383 </t>
  </si>
  <si>
    <t xml:space="preserve">W950481828 </t>
  </si>
  <si>
    <t xml:space="preserve">E125045761 </t>
  </si>
  <si>
    <t xml:space="preserve">B656889754 </t>
  </si>
  <si>
    <t xml:space="preserve">W642629657 </t>
  </si>
  <si>
    <t>PREMI216785</t>
  </si>
  <si>
    <t xml:space="preserve">P119267963 </t>
  </si>
  <si>
    <t>INFIN038211</t>
  </si>
  <si>
    <t>INFIN046660</t>
  </si>
  <si>
    <t>ESSEN233860</t>
  </si>
  <si>
    <t xml:space="preserve">G641101570 </t>
  </si>
  <si>
    <t xml:space="preserve">U940436139 </t>
  </si>
  <si>
    <t xml:space="preserve">D643051921 </t>
  </si>
  <si>
    <t xml:space="preserve">B642670395 </t>
  </si>
  <si>
    <t xml:space="preserve">P641182261 </t>
  </si>
  <si>
    <t>PREMI133227</t>
  </si>
  <si>
    <t>INFIN045177</t>
  </si>
  <si>
    <t>PREMI226386</t>
  </si>
  <si>
    <t xml:space="preserve">D636752290 </t>
  </si>
  <si>
    <t xml:space="preserve">G100170848 </t>
  </si>
  <si>
    <t xml:space="preserve">T118604623 </t>
  </si>
  <si>
    <t xml:space="preserve">B641128498 </t>
  </si>
  <si>
    <t xml:space="preserve">B642365990 </t>
  </si>
  <si>
    <t>PREMI201847</t>
  </si>
  <si>
    <t>INFIN037837</t>
  </si>
  <si>
    <t xml:space="preserve">L180158298 </t>
  </si>
  <si>
    <t xml:space="preserve">X119501282 </t>
  </si>
  <si>
    <t xml:space="preserve">C641101543 </t>
  </si>
  <si>
    <t>INFIN040831</t>
  </si>
  <si>
    <t xml:space="preserve">T985682796 </t>
  </si>
  <si>
    <t xml:space="preserve">R118371447 </t>
  </si>
  <si>
    <t xml:space="preserve">Y119069665 </t>
  </si>
  <si>
    <t>INFIN044436</t>
  </si>
  <si>
    <t xml:space="preserve">G118338066 </t>
  </si>
  <si>
    <t xml:space="preserve">V119480557 </t>
  </si>
  <si>
    <t xml:space="preserve">M940704888 </t>
  </si>
  <si>
    <t xml:space="preserve">L950208487 </t>
  </si>
  <si>
    <t xml:space="preserve">A644072612 </t>
  </si>
  <si>
    <t>PREMI202004</t>
  </si>
  <si>
    <t xml:space="preserve">E118527814 </t>
  </si>
  <si>
    <t xml:space="preserve">C119501931 </t>
  </si>
  <si>
    <t xml:space="preserve">K419182278 </t>
  </si>
  <si>
    <t xml:space="preserve">S119226542 </t>
  </si>
  <si>
    <t xml:space="preserve">E644305859 </t>
  </si>
  <si>
    <t>ESSEN140336</t>
  </si>
  <si>
    <t xml:space="preserve">M118497714 </t>
  </si>
  <si>
    <t>PREMI193316</t>
  </si>
  <si>
    <t xml:space="preserve">S641085065 </t>
  </si>
  <si>
    <t xml:space="preserve">G119103805 </t>
  </si>
  <si>
    <t xml:space="preserve">K118304029 </t>
  </si>
  <si>
    <t xml:space="preserve">N109122087 </t>
  </si>
  <si>
    <t xml:space="preserve">P760149002 </t>
  </si>
  <si>
    <t>ESSEN390663</t>
  </si>
  <si>
    <t>INFIN041286</t>
  </si>
  <si>
    <t xml:space="preserve">A636754909 </t>
  </si>
  <si>
    <t xml:space="preserve">S118262934 </t>
  </si>
  <si>
    <t xml:space="preserve">H643055536 </t>
  </si>
  <si>
    <t xml:space="preserve">J105001219 </t>
  </si>
  <si>
    <t xml:space="preserve">J641410255 </t>
  </si>
  <si>
    <t xml:space="preserve">J642768290 </t>
  </si>
  <si>
    <t xml:space="preserve">G119418146 </t>
  </si>
  <si>
    <t xml:space="preserve">H643091416 </t>
  </si>
  <si>
    <t xml:space="preserve">J119384798 </t>
  </si>
  <si>
    <t xml:space="preserve">W950484450 </t>
  </si>
  <si>
    <t xml:space="preserve">D642219942 </t>
  </si>
  <si>
    <t xml:space="preserve">D119167213 </t>
  </si>
  <si>
    <t xml:space="preserve">G643052982 </t>
  </si>
  <si>
    <t xml:space="preserve">E643047989 </t>
  </si>
  <si>
    <t xml:space="preserve">G090135335 </t>
  </si>
  <si>
    <t xml:space="preserve">M642407170 </t>
  </si>
  <si>
    <t xml:space="preserve">T118443669 </t>
  </si>
  <si>
    <t>INFIN030240</t>
  </si>
  <si>
    <t xml:space="preserve">X119174682 </t>
  </si>
  <si>
    <t xml:space="preserve">V939137928 </t>
  </si>
  <si>
    <t xml:space="preserve">H419097682 </t>
  </si>
  <si>
    <t>INFIN042289</t>
  </si>
  <si>
    <t xml:space="preserve">M643068742 </t>
  </si>
  <si>
    <t xml:space="preserve">A119244536 </t>
  </si>
  <si>
    <t xml:space="preserve">H642079715 </t>
  </si>
  <si>
    <t>INFIN018595</t>
  </si>
  <si>
    <t>INFIN038486</t>
  </si>
  <si>
    <t xml:space="preserve">B119120291 </t>
  </si>
  <si>
    <t>INFIN042935</t>
  </si>
  <si>
    <t>INFIN039322</t>
  </si>
  <si>
    <t xml:space="preserve">U119179003 </t>
  </si>
  <si>
    <t xml:space="preserve">X119179006 </t>
  </si>
  <si>
    <t>INFIN043692</t>
  </si>
  <si>
    <t xml:space="preserve">N718056172 </t>
  </si>
  <si>
    <t>CCAPI012232</t>
  </si>
  <si>
    <t>CCAPI012233</t>
  </si>
  <si>
    <t>PREMI206153</t>
  </si>
  <si>
    <t xml:space="preserve">R118233493 </t>
  </si>
  <si>
    <t xml:space="preserve">N855013973 </t>
  </si>
  <si>
    <t xml:space="preserve">K118405551 </t>
  </si>
  <si>
    <t>INFIN038033</t>
  </si>
  <si>
    <t xml:space="preserve">F116215855 </t>
  </si>
  <si>
    <t xml:space="preserve">A118341395 </t>
  </si>
  <si>
    <t xml:space="preserve">A940903275 </t>
  </si>
  <si>
    <t xml:space="preserve">K118341496 </t>
  </si>
  <si>
    <t xml:space="preserve">K118341979 </t>
  </si>
  <si>
    <t xml:space="preserve">T119450839 </t>
  </si>
  <si>
    <t xml:space="preserve">U118341803 </t>
  </si>
  <si>
    <t xml:space="preserve">Y118341922 </t>
  </si>
  <si>
    <t xml:space="preserve">Y940903273 </t>
  </si>
  <si>
    <t xml:space="preserve">K109188324 </t>
  </si>
  <si>
    <t xml:space="preserve">U641021679 </t>
  </si>
  <si>
    <t xml:space="preserve">A119496202 </t>
  </si>
  <si>
    <t xml:space="preserve">N116439813 </t>
  </si>
  <si>
    <t xml:space="preserve">Y119069113 </t>
  </si>
  <si>
    <t xml:space="preserve">Z166224657 </t>
  </si>
  <si>
    <t>PREMI186535</t>
  </si>
  <si>
    <t xml:space="preserve">T939265346 </t>
  </si>
  <si>
    <t xml:space="preserve">V119496496 </t>
  </si>
  <si>
    <t xml:space="preserve">Y656143539 </t>
  </si>
  <si>
    <t xml:space="preserve">N641088696 </t>
  </si>
  <si>
    <t xml:space="preserve">N656892180 </t>
  </si>
  <si>
    <t xml:space="preserve">V118130227 </t>
  </si>
  <si>
    <t xml:space="preserve">W641429586 </t>
  </si>
  <si>
    <t>INFIN042422</t>
  </si>
  <si>
    <t xml:space="preserve">R985316519 </t>
  </si>
  <si>
    <t>PREMI185172</t>
  </si>
  <si>
    <t xml:space="preserve">W656763755 </t>
  </si>
  <si>
    <t>INFIN010040</t>
  </si>
  <si>
    <t xml:space="preserve">L641090511 </t>
  </si>
  <si>
    <t xml:space="preserve">J940095753 </t>
  </si>
  <si>
    <t xml:space="preserve">L636754390 </t>
  </si>
  <si>
    <t xml:space="preserve">N641038096 </t>
  </si>
  <si>
    <t xml:space="preserve">T858103475 </t>
  </si>
  <si>
    <t xml:space="preserve">F939186100 </t>
  </si>
  <si>
    <t>124OB092763</t>
  </si>
  <si>
    <t xml:space="preserve">A119052670 </t>
  </si>
  <si>
    <t>AV000036814</t>
  </si>
  <si>
    <t>INFIN000906</t>
  </si>
  <si>
    <t xml:space="preserve">W119472991 </t>
  </si>
  <si>
    <t xml:space="preserve">H116207347 </t>
  </si>
  <si>
    <t xml:space="preserve">W118285984 </t>
  </si>
  <si>
    <t xml:space="preserve">H118764878 </t>
  </si>
  <si>
    <t>INFIN042882</t>
  </si>
  <si>
    <t xml:space="preserve">H118397177 </t>
  </si>
  <si>
    <t xml:space="preserve">N118397205 </t>
  </si>
  <si>
    <t xml:space="preserve">W118397143 </t>
  </si>
  <si>
    <t xml:space="preserve">W119417124 </t>
  </si>
  <si>
    <t xml:space="preserve">H858104248 </t>
  </si>
  <si>
    <t xml:space="preserve">P939635505 </t>
  </si>
  <si>
    <t xml:space="preserve">U119379057 </t>
  </si>
  <si>
    <t>PREMI223246</t>
  </si>
  <si>
    <t xml:space="preserve">E643048863 </t>
  </si>
  <si>
    <t>INFIN036735</t>
  </si>
  <si>
    <t xml:space="preserve">A643048031 </t>
  </si>
  <si>
    <t>ESSEN361228</t>
  </si>
  <si>
    <t>ESSEN348927</t>
  </si>
  <si>
    <t xml:space="preserve">H641165833 </t>
  </si>
  <si>
    <t xml:space="preserve">G118240546 </t>
  </si>
  <si>
    <t xml:space="preserve">Y643088440 </t>
  </si>
  <si>
    <t xml:space="preserve">U643049888 </t>
  </si>
  <si>
    <t xml:space="preserve">F636752315 </t>
  </si>
  <si>
    <t>INFIN044524</t>
  </si>
  <si>
    <t xml:space="preserve">Y118478197 </t>
  </si>
  <si>
    <t xml:space="preserve">Z119396082 </t>
  </si>
  <si>
    <t>124OB097269</t>
  </si>
  <si>
    <t xml:space="preserve">G985904207 </t>
  </si>
  <si>
    <t>PREMI124914</t>
  </si>
  <si>
    <t xml:space="preserve">W858104766 </t>
  </si>
  <si>
    <t xml:space="preserve">E641186116 </t>
  </si>
  <si>
    <t>ESSEN299400</t>
  </si>
  <si>
    <t>ESSEN299411</t>
  </si>
  <si>
    <t xml:space="preserve">J718028039 </t>
  </si>
  <si>
    <t xml:space="preserve">P643079462 </t>
  </si>
  <si>
    <t>ESSEN030356</t>
  </si>
  <si>
    <t>PREMI196446</t>
  </si>
  <si>
    <t xml:space="preserve">X940738339 </t>
  </si>
  <si>
    <t>INFIN026687</t>
  </si>
  <si>
    <t xml:space="preserve">X641048316 </t>
  </si>
  <si>
    <t>INFIN037514</t>
  </si>
  <si>
    <t xml:space="preserve">T166118805 </t>
  </si>
  <si>
    <t xml:space="preserve">A643007045 </t>
  </si>
  <si>
    <t xml:space="preserve">S643063732 </t>
  </si>
  <si>
    <t xml:space="preserve">D119042737 </t>
  </si>
  <si>
    <t>INFIN044112</t>
  </si>
  <si>
    <t xml:space="preserve">J180190496 </t>
  </si>
  <si>
    <t xml:space="preserve">X119496728 </t>
  </si>
  <si>
    <t xml:space="preserve">Y118476173 </t>
  </si>
  <si>
    <t xml:space="preserve">J119211861 </t>
  </si>
  <si>
    <t xml:space="preserve">J641409887 </t>
  </si>
  <si>
    <t xml:space="preserve">Y643082345 </t>
  </si>
  <si>
    <t>PREMI210555</t>
  </si>
  <si>
    <t xml:space="preserve">B656133008 </t>
  </si>
  <si>
    <t xml:space="preserve">F656133035 </t>
  </si>
  <si>
    <t>PREMI201828</t>
  </si>
  <si>
    <t xml:space="preserve">Y939294768 </t>
  </si>
  <si>
    <t>ESSEN290426</t>
  </si>
  <si>
    <t>INFIN040793</t>
  </si>
  <si>
    <t xml:space="preserve">W118382515 </t>
  </si>
  <si>
    <t xml:space="preserve">W689750332 </t>
  </si>
  <si>
    <t xml:space="preserve">W119149588 </t>
  </si>
  <si>
    <t xml:space="preserve">R858046433 </t>
  </si>
  <si>
    <t xml:space="preserve">S119282593 </t>
  </si>
  <si>
    <t>INFIN041871</t>
  </si>
  <si>
    <t xml:space="preserve">D119369406 </t>
  </si>
  <si>
    <t>INFIN041233</t>
  </si>
  <si>
    <t>124OB097246</t>
  </si>
  <si>
    <t xml:space="preserve">V118420533 </t>
  </si>
  <si>
    <t xml:space="preserve">G109114284 </t>
  </si>
  <si>
    <t>PREMI072431</t>
  </si>
  <si>
    <t xml:space="preserve">K950505646 </t>
  </si>
  <si>
    <t xml:space="preserve">F118784909 </t>
  </si>
  <si>
    <t xml:space="preserve">Y119182641 </t>
  </si>
  <si>
    <t>PREMI216408</t>
  </si>
  <si>
    <t xml:space="preserve">G118725846 </t>
  </si>
  <si>
    <t xml:space="preserve">S641062686 </t>
  </si>
  <si>
    <t xml:space="preserve">W644365329 </t>
  </si>
  <si>
    <t xml:space="preserve">V119198117 </t>
  </si>
  <si>
    <t>INFIN040741</t>
  </si>
  <si>
    <t xml:space="preserve">X985390608 </t>
  </si>
  <si>
    <t>ESSEN311265</t>
  </si>
  <si>
    <t>INFIN035242</t>
  </si>
  <si>
    <t xml:space="preserve">R119465787 </t>
  </si>
  <si>
    <t xml:space="preserve">N407478800 </t>
  </si>
  <si>
    <t>PREMI225820</t>
  </si>
  <si>
    <t xml:space="preserve">Z642120394 </t>
  </si>
  <si>
    <t>INFIN043822</t>
  </si>
  <si>
    <t>INFIN043824</t>
  </si>
  <si>
    <t xml:space="preserve">B641058992 </t>
  </si>
  <si>
    <t xml:space="preserve">X656102276 </t>
  </si>
  <si>
    <t xml:space="preserve">U118614836 </t>
  </si>
  <si>
    <t xml:space="preserve">P118075643 </t>
  </si>
  <si>
    <t xml:space="preserve">R118075276 </t>
  </si>
  <si>
    <t xml:space="preserve">M118606642 </t>
  </si>
  <si>
    <t xml:space="preserve">K644426913 </t>
  </si>
  <si>
    <t xml:space="preserve">P118387454 </t>
  </si>
  <si>
    <t xml:space="preserve">D118564360 </t>
  </si>
  <si>
    <t xml:space="preserve">F119048673 </t>
  </si>
  <si>
    <t xml:space="preserve">R118606760 </t>
  </si>
  <si>
    <t xml:space="preserve">R119383654 </t>
  </si>
  <si>
    <t xml:space="preserve">S641140104 </t>
  </si>
  <si>
    <t xml:space="preserve">B855048807 </t>
  </si>
  <si>
    <t xml:space="preserve">C118229065 </t>
  </si>
  <si>
    <t xml:space="preserve">E118067285 </t>
  </si>
  <si>
    <t>ESSEN370953</t>
  </si>
  <si>
    <t xml:space="preserve">N760270602 </t>
  </si>
  <si>
    <t xml:space="preserve">R119382274 </t>
  </si>
  <si>
    <t xml:space="preserve">W641010825 </t>
  </si>
  <si>
    <t xml:space="preserve">Y335500240 </t>
  </si>
  <si>
    <t>124OB099445</t>
  </si>
  <si>
    <t>INFIN043174</t>
  </si>
  <si>
    <t>PREMI214251</t>
  </si>
  <si>
    <t>INFIN008612</t>
  </si>
  <si>
    <t xml:space="preserve">E118606727 </t>
  </si>
  <si>
    <t xml:space="preserve">W119378185 </t>
  </si>
  <si>
    <t>PREMI198894</t>
  </si>
  <si>
    <t xml:space="preserve">F641016998 </t>
  </si>
  <si>
    <t>INFIN043082</t>
  </si>
  <si>
    <t xml:space="preserve">X119432190 </t>
  </si>
  <si>
    <t xml:space="preserve">H641300429 </t>
  </si>
  <si>
    <t>PREMI198647</t>
  </si>
  <si>
    <t xml:space="preserve">J940530361 </t>
  </si>
  <si>
    <t>PREMI198910</t>
  </si>
  <si>
    <t>124OB099449</t>
  </si>
  <si>
    <t>INFIN043170</t>
  </si>
  <si>
    <t>PREMI198653</t>
  </si>
  <si>
    <t xml:space="preserve">C118705993 </t>
  </si>
  <si>
    <t xml:space="preserve">J642249502 </t>
  </si>
  <si>
    <t xml:space="preserve">G985389835 </t>
  </si>
  <si>
    <t xml:space="preserve">W643006926 </t>
  </si>
  <si>
    <t xml:space="preserve">G760365287 </t>
  </si>
  <si>
    <t>PREMI228953</t>
  </si>
  <si>
    <t xml:space="preserve">A119335593 </t>
  </si>
  <si>
    <t xml:space="preserve">N643073987 </t>
  </si>
  <si>
    <t xml:space="preserve">P644312860 </t>
  </si>
  <si>
    <t xml:space="preserve">E950203927 </t>
  </si>
  <si>
    <t xml:space="preserve">F642359002 </t>
  </si>
  <si>
    <t>PREMI210478</t>
  </si>
  <si>
    <t>INFIN002328</t>
  </si>
  <si>
    <t xml:space="preserve">K119252066 </t>
  </si>
  <si>
    <t xml:space="preserve">R985358241 </t>
  </si>
  <si>
    <t xml:space="preserve">B119133769 </t>
  </si>
  <si>
    <t>INFIN011791</t>
  </si>
  <si>
    <t>124OB097312</t>
  </si>
  <si>
    <t>INFIN021336</t>
  </si>
  <si>
    <t xml:space="preserve">P118619639 </t>
  </si>
  <si>
    <t xml:space="preserve">N119101741 </t>
  </si>
  <si>
    <t xml:space="preserve">V642502305 </t>
  </si>
  <si>
    <t>PREMI228861</t>
  </si>
  <si>
    <t>PREMI228865</t>
  </si>
  <si>
    <t>INFIN036685</t>
  </si>
  <si>
    <t xml:space="preserve">L642286879 </t>
  </si>
  <si>
    <t xml:space="preserve">P118572098 </t>
  </si>
  <si>
    <t>PREMI187867</t>
  </si>
  <si>
    <t xml:space="preserve">E855006191 </t>
  </si>
  <si>
    <t xml:space="preserve">H858105053 </t>
  </si>
  <si>
    <t xml:space="preserve">P950039808 </t>
  </si>
  <si>
    <t>INFIN044131</t>
  </si>
  <si>
    <t>PREMI228870</t>
  </si>
  <si>
    <t xml:space="preserve">T118329681 </t>
  </si>
  <si>
    <t>124OB097295</t>
  </si>
  <si>
    <t xml:space="preserve">M642869930 </t>
  </si>
  <si>
    <t>PREMI216157</t>
  </si>
  <si>
    <t xml:space="preserve">M118113223 </t>
  </si>
  <si>
    <t>PREMI215757</t>
  </si>
  <si>
    <t xml:space="preserve">D950417734 </t>
  </si>
  <si>
    <t xml:space="preserve">C407228573 </t>
  </si>
  <si>
    <t xml:space="preserve">M119499502 </t>
  </si>
  <si>
    <t xml:space="preserve">T643074267 </t>
  </si>
  <si>
    <t xml:space="preserve">Z118566219 </t>
  </si>
  <si>
    <t xml:space="preserve">E985389810 </t>
  </si>
  <si>
    <t xml:space="preserve">L119353175 </t>
  </si>
  <si>
    <t>INFIN041688</t>
  </si>
  <si>
    <t xml:space="preserve">G643086355 </t>
  </si>
  <si>
    <t>INFIN042521</t>
  </si>
  <si>
    <t xml:space="preserve">X407573614 </t>
  </si>
  <si>
    <t>PREMI201459</t>
  </si>
  <si>
    <t xml:space="preserve">C118106728 </t>
  </si>
  <si>
    <t xml:space="preserve">E119055595 </t>
  </si>
  <si>
    <t xml:space="preserve">H109114354 </t>
  </si>
  <si>
    <t xml:space="preserve">N118211917 </t>
  </si>
  <si>
    <t xml:space="preserve">U950061225 </t>
  </si>
  <si>
    <t xml:space="preserve">D119059504 </t>
  </si>
  <si>
    <t xml:space="preserve">V985547857 </t>
  </si>
  <si>
    <t>PREMI194724</t>
  </si>
  <si>
    <t xml:space="preserve">R643006875 </t>
  </si>
  <si>
    <t xml:space="preserve">T119181647 </t>
  </si>
  <si>
    <t xml:space="preserve">U118475525 </t>
  </si>
  <si>
    <t>PREMI194742</t>
  </si>
  <si>
    <t xml:space="preserve">P119062711 </t>
  </si>
  <si>
    <t>PREMI010076</t>
  </si>
  <si>
    <t xml:space="preserve">G644380864 </t>
  </si>
  <si>
    <t xml:space="preserve">V643084642 </t>
  </si>
  <si>
    <t xml:space="preserve">H939138055 </t>
  </si>
  <si>
    <t xml:space="preserve">J407138925 </t>
  </si>
  <si>
    <t xml:space="preserve">N407476868 </t>
  </si>
  <si>
    <t xml:space="preserve">B643067053 </t>
  </si>
  <si>
    <t xml:space="preserve">D636752589 </t>
  </si>
  <si>
    <t xml:space="preserve">E118688791 </t>
  </si>
  <si>
    <t xml:space="preserve">V939277469 </t>
  </si>
  <si>
    <t xml:space="preserve">X689751184 </t>
  </si>
  <si>
    <t xml:space="preserve">M119298022 </t>
  </si>
  <si>
    <t>PREMI166091</t>
  </si>
  <si>
    <t xml:space="preserve">G110284492 </t>
  </si>
  <si>
    <t>PREMI115636</t>
  </si>
  <si>
    <t>PREMI186411</t>
  </si>
  <si>
    <t>PREMI188863</t>
  </si>
  <si>
    <t xml:space="preserve">W939428166 </t>
  </si>
  <si>
    <t xml:space="preserve">Y109132446 </t>
  </si>
  <si>
    <t>PREMI218515</t>
  </si>
  <si>
    <t xml:space="preserve">J985310602 </t>
  </si>
  <si>
    <t xml:space="preserve">T119468595 </t>
  </si>
  <si>
    <t xml:space="preserve">U125186373 </t>
  </si>
  <si>
    <t>PREMI218505</t>
  </si>
  <si>
    <t>INFIN045859</t>
  </si>
  <si>
    <t xml:space="preserve">K125186365 </t>
  </si>
  <si>
    <t xml:space="preserve">C166129716 </t>
  </si>
  <si>
    <t>INFIN044369</t>
  </si>
  <si>
    <t>PREMI037431</t>
  </si>
  <si>
    <t xml:space="preserve">W642631612 </t>
  </si>
  <si>
    <t xml:space="preserve">K940450828 </t>
  </si>
  <si>
    <t xml:space="preserve">S855197769 </t>
  </si>
  <si>
    <t xml:space="preserve">V643082181 </t>
  </si>
  <si>
    <t>PREMI088814</t>
  </si>
  <si>
    <t>PREMI190241</t>
  </si>
  <si>
    <t xml:space="preserve">L119287740 </t>
  </si>
  <si>
    <t>INFIN024251</t>
  </si>
  <si>
    <t xml:space="preserve">E950461872 </t>
  </si>
  <si>
    <t xml:space="preserve">D644001522 </t>
  </si>
  <si>
    <t xml:space="preserve">V641019541 </t>
  </si>
  <si>
    <t xml:space="preserve">J118607099 </t>
  </si>
  <si>
    <t xml:space="preserve">Z950052076 </t>
  </si>
  <si>
    <t xml:space="preserve">P109250175 </t>
  </si>
  <si>
    <t xml:space="preserve">K119438343 </t>
  </si>
  <si>
    <t>PREMI216713</t>
  </si>
  <si>
    <t xml:space="preserve">G641059066 </t>
  </si>
  <si>
    <t xml:space="preserve">J642437642 </t>
  </si>
  <si>
    <t xml:space="preserve">T119324776 </t>
  </si>
  <si>
    <t xml:space="preserve">G119502165 </t>
  </si>
  <si>
    <t xml:space="preserve">K119502168 </t>
  </si>
  <si>
    <t xml:space="preserve">L403845281 </t>
  </si>
  <si>
    <t xml:space="preserve">P407220603 </t>
  </si>
  <si>
    <t xml:space="preserve">H642861669 </t>
  </si>
  <si>
    <t>INFIN042387</t>
  </si>
  <si>
    <t xml:space="preserve">M642861719 </t>
  </si>
  <si>
    <t>INFIN042925</t>
  </si>
  <si>
    <t>INFIN034872</t>
  </si>
  <si>
    <t xml:space="preserve">D166157432 </t>
  </si>
  <si>
    <t>PREMI231215</t>
  </si>
  <si>
    <t xml:space="preserve">W643049729 </t>
  </si>
  <si>
    <t xml:space="preserve">V643071762 </t>
  </si>
  <si>
    <t xml:space="preserve">L656682648 </t>
  </si>
  <si>
    <t>INFIN042273</t>
  </si>
  <si>
    <t>INFIN042276</t>
  </si>
  <si>
    <t xml:space="preserve">W643081768 </t>
  </si>
  <si>
    <t xml:space="preserve">L641371157 </t>
  </si>
  <si>
    <t xml:space="preserve">E858105510 </t>
  </si>
  <si>
    <t xml:space="preserve">C643084212 </t>
  </si>
  <si>
    <t xml:space="preserve">Y760266632 </t>
  </si>
  <si>
    <t xml:space="preserve">E641048116 </t>
  </si>
  <si>
    <t xml:space="preserve">B950422493 </t>
  </si>
  <si>
    <t xml:space="preserve">K643073639 </t>
  </si>
  <si>
    <t xml:space="preserve">W643069325 </t>
  </si>
  <si>
    <t>INFIN044388</t>
  </si>
  <si>
    <t xml:space="preserve">Y119046182 </t>
  </si>
  <si>
    <t xml:space="preserve">W689750401 </t>
  </si>
  <si>
    <t xml:space="preserve">V689750400 </t>
  </si>
  <si>
    <t xml:space="preserve">U641416428 </t>
  </si>
  <si>
    <t>PREMI226516</t>
  </si>
  <si>
    <t>INITI001509</t>
  </si>
  <si>
    <t xml:space="preserve">Y118431944 </t>
  </si>
  <si>
    <t xml:space="preserve">C985830971 </t>
  </si>
  <si>
    <t xml:space="preserve">X642414332 </t>
  </si>
  <si>
    <t>INFIN036647</t>
  </si>
  <si>
    <t>INFIN040673</t>
  </si>
  <si>
    <t>PREMI195422</t>
  </si>
  <si>
    <t>PREMI128517</t>
  </si>
  <si>
    <t>INFIN041874</t>
  </si>
  <si>
    <t xml:space="preserve">C804141873 </t>
  </si>
  <si>
    <t xml:space="preserve">A858223128 </t>
  </si>
  <si>
    <t xml:space="preserve">K118098823 </t>
  </si>
  <si>
    <t xml:space="preserve">Z939286052 </t>
  </si>
  <si>
    <t xml:space="preserve">C985830925 </t>
  </si>
  <si>
    <t xml:space="preserve">Y643047063 </t>
  </si>
  <si>
    <t>INITI001511</t>
  </si>
  <si>
    <t xml:space="preserve">A119195316 </t>
  </si>
  <si>
    <t>INFIN041206</t>
  </si>
  <si>
    <t xml:space="preserve">A119151754 </t>
  </si>
  <si>
    <t>INFIN041403</t>
  </si>
  <si>
    <t xml:space="preserve">V760120625 </t>
  </si>
  <si>
    <t xml:space="preserve">T119140385 </t>
  </si>
  <si>
    <t xml:space="preserve">J643088220 </t>
  </si>
  <si>
    <t xml:space="preserve">T985597903 </t>
  </si>
  <si>
    <t>INFIN037677</t>
  </si>
  <si>
    <t>PREMI216116</t>
  </si>
  <si>
    <t xml:space="preserve">H119226350 </t>
  </si>
  <si>
    <t xml:space="preserve">K641290725 </t>
  </si>
  <si>
    <t xml:space="preserve">S118310774 </t>
  </si>
  <si>
    <t xml:space="preserve">V119156004 </t>
  </si>
  <si>
    <t xml:space="preserve">W940436141 </t>
  </si>
  <si>
    <t xml:space="preserve">S985729646 </t>
  </si>
  <si>
    <t xml:space="preserve">B641261576 </t>
  </si>
  <si>
    <t>INFIN021493</t>
  </si>
  <si>
    <t xml:space="preserve">G950315778 </t>
  </si>
  <si>
    <t xml:space="preserve">H119018315 </t>
  </si>
  <si>
    <t xml:space="preserve">J119018316 </t>
  </si>
  <si>
    <t>INFIN046628</t>
  </si>
  <si>
    <t>PREMI184443</t>
  </si>
  <si>
    <t>ESSEN019256</t>
  </si>
  <si>
    <t>INFIN039372</t>
  </si>
  <si>
    <t xml:space="preserve">P656931373 </t>
  </si>
  <si>
    <t xml:space="preserve">E643087825 </t>
  </si>
  <si>
    <t xml:space="preserve">J643087829 </t>
  </si>
  <si>
    <t>INFIN036328</t>
  </si>
  <si>
    <t xml:space="preserve">Y118877178 </t>
  </si>
  <si>
    <t>INFIN036326</t>
  </si>
  <si>
    <t xml:space="preserve">N118877238 </t>
  </si>
  <si>
    <t xml:space="preserve">M407451176 </t>
  </si>
  <si>
    <t xml:space="preserve">V119495047 </t>
  </si>
  <si>
    <t xml:space="preserve">Y950484682 </t>
  </si>
  <si>
    <t xml:space="preserve">C641124520 </t>
  </si>
  <si>
    <t xml:space="preserve">N643000134 </t>
  </si>
  <si>
    <t xml:space="preserve">A119211715 </t>
  </si>
  <si>
    <t xml:space="preserve">F118143968 </t>
  </si>
  <si>
    <t xml:space="preserve">B118844751 </t>
  </si>
  <si>
    <t xml:space="preserve">K643047994 </t>
  </si>
  <si>
    <t xml:space="preserve">F643070139 </t>
  </si>
  <si>
    <t xml:space="preserve">B407051794 </t>
  </si>
  <si>
    <t xml:space="preserve">V419257520 </t>
  </si>
  <si>
    <t xml:space="preserve">E119389555 </t>
  </si>
  <si>
    <t xml:space="preserve">R166211263 </t>
  </si>
  <si>
    <t xml:space="preserve">W118439601 </t>
  </si>
  <si>
    <t xml:space="preserve">W119478304 </t>
  </si>
  <si>
    <t xml:space="preserve">B718379058 </t>
  </si>
  <si>
    <t xml:space="preserve">G643070140 </t>
  </si>
  <si>
    <t xml:space="preserve">A641124472 </t>
  </si>
  <si>
    <t xml:space="preserve">J166224597 </t>
  </si>
  <si>
    <t xml:space="preserve">N180249265 </t>
  </si>
  <si>
    <t>INFIN035253</t>
  </si>
  <si>
    <t xml:space="preserve">T118272457 </t>
  </si>
  <si>
    <t xml:space="preserve">S119103561 </t>
  </si>
  <si>
    <t xml:space="preserve">B119498641 </t>
  </si>
  <si>
    <t xml:space="preserve">R119188338 </t>
  </si>
  <si>
    <t xml:space="preserve">Z419037276 </t>
  </si>
  <si>
    <t xml:space="preserve">B641056117 </t>
  </si>
  <si>
    <t xml:space="preserve">X119072401 </t>
  </si>
  <si>
    <t>ESSEN415524</t>
  </si>
  <si>
    <t>ESSEN416902</t>
  </si>
  <si>
    <t>ESSEN417091</t>
  </si>
  <si>
    <t>ESSEN417101</t>
  </si>
  <si>
    <t>PREMI215372</t>
  </si>
  <si>
    <t xml:space="preserve">V858103247 </t>
  </si>
  <si>
    <t xml:space="preserve">G166204654 </t>
  </si>
  <si>
    <t xml:space="preserve">D641092413 </t>
  </si>
  <si>
    <t>PREMI217247</t>
  </si>
  <si>
    <t xml:space="preserve">E689751145 </t>
  </si>
  <si>
    <t xml:space="preserve">G858103235 </t>
  </si>
  <si>
    <t xml:space="preserve">V641054593 </t>
  </si>
  <si>
    <t xml:space="preserve">B643073723 </t>
  </si>
  <si>
    <t>ESSEN380215</t>
  </si>
  <si>
    <t>ESSEN380221</t>
  </si>
  <si>
    <t>ESSEN380236</t>
  </si>
  <si>
    <t>ESSEN380247</t>
  </si>
  <si>
    <t>ESSEN380257</t>
  </si>
  <si>
    <t>ESSEN419080</t>
  </si>
  <si>
    <t>INFIN035412</t>
  </si>
  <si>
    <t xml:space="preserve">S641066688 </t>
  </si>
  <si>
    <t xml:space="preserve">Z858103228 </t>
  </si>
  <si>
    <t xml:space="preserve">E858104751 </t>
  </si>
  <si>
    <t xml:space="preserve">C119219169 </t>
  </si>
  <si>
    <t xml:space="preserve">L642774134 </t>
  </si>
  <si>
    <t>INFIN035981</t>
  </si>
  <si>
    <t xml:space="preserve">R641283048 </t>
  </si>
  <si>
    <t xml:space="preserve">H985402969 </t>
  </si>
  <si>
    <t xml:space="preserve">F114000357 </t>
  </si>
  <si>
    <t xml:space="preserve">F644034207 </t>
  </si>
  <si>
    <t xml:space="preserve">G118217201 </t>
  </si>
  <si>
    <t xml:space="preserve">P641405476 </t>
  </si>
  <si>
    <t xml:space="preserve">V641405481 </t>
  </si>
  <si>
    <t xml:space="preserve">S644293496 </t>
  </si>
  <si>
    <t xml:space="preserve">M118272452 </t>
  </si>
  <si>
    <t xml:space="preserve">X119191794 </t>
  </si>
  <si>
    <t xml:space="preserve">A760306516 </t>
  </si>
  <si>
    <t xml:space="preserve">X985016260 </t>
  </si>
  <si>
    <t xml:space="preserve">S119404470 </t>
  </si>
  <si>
    <t>PREMI225779</t>
  </si>
  <si>
    <t xml:space="preserve">H119131038 </t>
  </si>
  <si>
    <t xml:space="preserve">M119050887 </t>
  </si>
  <si>
    <t>AV000035243</t>
  </si>
  <si>
    <t>PREMI225435</t>
  </si>
  <si>
    <t>PREMI228237</t>
  </si>
  <si>
    <t xml:space="preserve">V119007516 </t>
  </si>
  <si>
    <t>INFIN037869</t>
  </si>
  <si>
    <t xml:space="preserve">E119030939 </t>
  </si>
  <si>
    <t xml:space="preserve">R119300095 </t>
  </si>
  <si>
    <t>INFIN040709</t>
  </si>
  <si>
    <t>PREMI193914</t>
  </si>
  <si>
    <t xml:space="preserve">D939378608 </t>
  </si>
  <si>
    <t xml:space="preserve">E118049920 </t>
  </si>
  <si>
    <t>INFIN036906</t>
  </si>
  <si>
    <t xml:space="preserve">Z644496363 </t>
  </si>
  <si>
    <t>PREMI193931</t>
  </si>
  <si>
    <t xml:space="preserve">R916668120 </t>
  </si>
  <si>
    <t xml:space="preserve">X644496361 </t>
  </si>
  <si>
    <t xml:space="preserve">A855648830 </t>
  </si>
  <si>
    <t xml:space="preserve">N118055402 </t>
  </si>
  <si>
    <t xml:space="preserve">S118309325 </t>
  </si>
  <si>
    <t xml:space="preserve">W118309329 </t>
  </si>
  <si>
    <t xml:space="preserve">Y939300242 </t>
  </si>
  <si>
    <t>INFIN002070</t>
  </si>
  <si>
    <t>INFIN040094</t>
  </si>
  <si>
    <t>INFIN038604</t>
  </si>
  <si>
    <t xml:space="preserve">K641194907 </t>
  </si>
  <si>
    <t>PREMI191593</t>
  </si>
  <si>
    <t xml:space="preserve">Z656919146 </t>
  </si>
  <si>
    <t xml:space="preserve">B109004753 </t>
  </si>
  <si>
    <t>INFIN038914</t>
  </si>
  <si>
    <t>INFIN033991</t>
  </si>
  <si>
    <t>PREMI158533</t>
  </si>
  <si>
    <t>ESSEN252242</t>
  </si>
  <si>
    <t>PREMI169716</t>
  </si>
  <si>
    <t xml:space="preserve">J119153004 </t>
  </si>
  <si>
    <t xml:space="preserve">C109007698 </t>
  </si>
  <si>
    <t xml:space="preserve">H641024291 </t>
  </si>
  <si>
    <t xml:space="preserve">S118034337 </t>
  </si>
  <si>
    <t xml:space="preserve">A985438934 </t>
  </si>
  <si>
    <t xml:space="preserve">W641169410 </t>
  </si>
  <si>
    <t xml:space="preserve">L985438921 </t>
  </si>
  <si>
    <t xml:space="preserve">Z119231333 </t>
  </si>
  <si>
    <t xml:space="preserve">G010036634 </t>
  </si>
  <si>
    <t>INFIN046199</t>
  </si>
  <si>
    <t xml:space="preserve">T119153012 </t>
  </si>
  <si>
    <t xml:space="preserve">C119153826 </t>
  </si>
  <si>
    <t>INFIN035935</t>
  </si>
  <si>
    <t xml:space="preserve">G119199600 </t>
  </si>
  <si>
    <t xml:space="preserve">N119299932 </t>
  </si>
  <si>
    <t xml:space="preserve">S641033798 </t>
  </si>
  <si>
    <t xml:space="preserve">T119384438 </t>
  </si>
  <si>
    <t xml:space="preserve">G641091887 </t>
  </si>
  <si>
    <t xml:space="preserve">T641092012 </t>
  </si>
  <si>
    <t xml:space="preserve">V641092129 </t>
  </si>
  <si>
    <t xml:space="preserve">Y939148304 </t>
  </si>
  <si>
    <t>PREMI212032</t>
  </si>
  <si>
    <t xml:space="preserve">J119214414 </t>
  </si>
  <si>
    <t xml:space="preserve">N643098298 </t>
  </si>
  <si>
    <t xml:space="preserve">S950233769 </t>
  </si>
  <si>
    <t xml:space="preserve">E119129632 </t>
  </si>
  <si>
    <t xml:space="preserve">E940087400 </t>
  </si>
  <si>
    <t xml:space="preserve">M643098297 </t>
  </si>
  <si>
    <t xml:space="preserve">B119413978 </t>
  </si>
  <si>
    <t>INFIN042113</t>
  </si>
  <si>
    <t xml:space="preserve">L118187167 </t>
  </si>
  <si>
    <t xml:space="preserve">W642574526 </t>
  </si>
  <si>
    <t xml:space="preserve">F119103804 </t>
  </si>
  <si>
    <t xml:space="preserve">Z116139351 </t>
  </si>
  <si>
    <t xml:space="preserve">B119283085 </t>
  </si>
  <si>
    <t>INFIN036839</t>
  </si>
  <si>
    <t>PREMI183014</t>
  </si>
  <si>
    <t xml:space="preserve">L119076163 </t>
  </si>
  <si>
    <t>ESSEN029329</t>
  </si>
  <si>
    <t xml:space="preserve">K116083632 </t>
  </si>
  <si>
    <t xml:space="preserve">T642553386 </t>
  </si>
  <si>
    <t>PREMI158151</t>
  </si>
  <si>
    <t xml:space="preserve">F643090080 </t>
  </si>
  <si>
    <t xml:space="preserve">G119247992 </t>
  </si>
  <si>
    <t xml:space="preserve">P641192197 </t>
  </si>
  <si>
    <t xml:space="preserve">Y118793596 </t>
  </si>
  <si>
    <t xml:space="preserve">X119160077 </t>
  </si>
  <si>
    <t xml:space="preserve">A643005297 </t>
  </si>
  <si>
    <t xml:space="preserve">D641424073 </t>
  </si>
  <si>
    <t xml:space="preserve">K641424102 </t>
  </si>
  <si>
    <t xml:space="preserve">S642183108 </t>
  </si>
  <si>
    <t xml:space="preserve">U643065528 </t>
  </si>
  <si>
    <t>INFIN035877</t>
  </si>
  <si>
    <t xml:space="preserve">L118796575 </t>
  </si>
  <si>
    <t xml:space="preserve">Z642530645 </t>
  </si>
  <si>
    <t xml:space="preserve">Z642768833 </t>
  </si>
  <si>
    <t xml:space="preserve">F985736766 </t>
  </si>
  <si>
    <t>PREMI122607</t>
  </si>
  <si>
    <t>PREMI122612</t>
  </si>
  <si>
    <t xml:space="preserve">B656101199 </t>
  </si>
  <si>
    <t>PREMI123763</t>
  </si>
  <si>
    <t xml:space="preserve">Z642621725 </t>
  </si>
  <si>
    <t xml:space="preserve">G642551260 </t>
  </si>
  <si>
    <t>PREMI231584</t>
  </si>
  <si>
    <t>ESSEN042538</t>
  </si>
  <si>
    <t>INFIN034691</t>
  </si>
  <si>
    <t>INFIN038256</t>
  </si>
  <si>
    <t xml:space="preserve">K119497982 </t>
  </si>
  <si>
    <t xml:space="preserve">U633750183 </t>
  </si>
  <si>
    <t>PREMI073533</t>
  </si>
  <si>
    <t>PREMI199471</t>
  </si>
  <si>
    <t xml:space="preserve">S643052761 </t>
  </si>
  <si>
    <t>INFIN025547</t>
  </si>
  <si>
    <t xml:space="preserve">X859210768 </t>
  </si>
  <si>
    <t>INFIN037206</t>
  </si>
  <si>
    <t xml:space="preserve">P119418981 </t>
  </si>
  <si>
    <t xml:space="preserve">N119255519 </t>
  </si>
  <si>
    <t xml:space="preserve">F858104752 </t>
  </si>
  <si>
    <t xml:space="preserve">G689750963 </t>
  </si>
  <si>
    <t>PREMI018476</t>
  </si>
  <si>
    <t>INFIN011262</t>
  </si>
  <si>
    <t xml:space="preserve">D407215556 </t>
  </si>
  <si>
    <t xml:space="preserve">J633754636 </t>
  </si>
  <si>
    <t xml:space="preserve">R116370102 </t>
  </si>
  <si>
    <t xml:space="preserve">H689750504 </t>
  </si>
  <si>
    <t xml:space="preserve">R643059867 </t>
  </si>
  <si>
    <t xml:space="preserve">H985736745 </t>
  </si>
  <si>
    <t xml:space="preserve">A859497351 </t>
  </si>
  <si>
    <t xml:space="preserve">H119118986 </t>
  </si>
  <si>
    <t>INFIN036283</t>
  </si>
  <si>
    <t>PREMI177787</t>
  </si>
  <si>
    <t>INFIN004559</t>
  </si>
  <si>
    <t xml:space="preserve">W119238161 </t>
  </si>
  <si>
    <t>INFIN035497</t>
  </si>
  <si>
    <t>PREMI209560</t>
  </si>
  <si>
    <t xml:space="preserve">X858642944 </t>
  </si>
  <si>
    <t>INFIN036150</t>
  </si>
  <si>
    <t xml:space="preserve">E109137121 </t>
  </si>
  <si>
    <t>INFIN035208</t>
  </si>
  <si>
    <t xml:space="preserve">S641078096 </t>
  </si>
  <si>
    <t>INFIN041266</t>
  </si>
  <si>
    <t xml:space="preserve">H859497151 </t>
  </si>
  <si>
    <t xml:space="preserve">K119335257 </t>
  </si>
  <si>
    <t xml:space="preserve">U916477039 </t>
  </si>
  <si>
    <t xml:space="preserve">Z116404610 </t>
  </si>
  <si>
    <t xml:space="preserve">V419026692 </t>
  </si>
  <si>
    <t xml:space="preserve">V643053684 </t>
  </si>
  <si>
    <t xml:space="preserve">D4055      </t>
  </si>
  <si>
    <t xml:space="preserve">S118498362 </t>
  </si>
  <si>
    <t>AV000036317</t>
  </si>
  <si>
    <t>INFIN041545</t>
  </si>
  <si>
    <t>INFIN001403</t>
  </si>
  <si>
    <t>INFIN034532</t>
  </si>
  <si>
    <t>PREMI165894</t>
  </si>
  <si>
    <t xml:space="preserve">G119485536 </t>
  </si>
  <si>
    <t xml:space="preserve">J985705972 </t>
  </si>
  <si>
    <t>PREMI081280</t>
  </si>
  <si>
    <t xml:space="preserve">V641412818 </t>
  </si>
  <si>
    <t xml:space="preserve">A119080937 </t>
  </si>
  <si>
    <t xml:space="preserve">T119300166 </t>
  </si>
  <si>
    <t xml:space="preserve">L116178991 </t>
  </si>
  <si>
    <t xml:space="preserve">W119495071 </t>
  </si>
  <si>
    <t>PREMI134946</t>
  </si>
  <si>
    <t xml:space="preserve">G118801424 </t>
  </si>
  <si>
    <t xml:space="preserve">C119472905 </t>
  </si>
  <si>
    <t xml:space="preserve">M855031245 </t>
  </si>
  <si>
    <t xml:space="preserve">T641071427 </t>
  </si>
  <si>
    <t xml:space="preserve">T855048983 </t>
  </si>
  <si>
    <t xml:space="preserve">W642331370 </t>
  </si>
  <si>
    <t xml:space="preserve">B656808771 </t>
  </si>
  <si>
    <t xml:space="preserve">D656808773 </t>
  </si>
  <si>
    <t xml:space="preserve">L656808780 </t>
  </si>
  <si>
    <t xml:space="preserve">T656808786 </t>
  </si>
  <si>
    <t xml:space="preserve">Z636753436 </t>
  </si>
  <si>
    <t xml:space="preserve">N636752368 </t>
  </si>
  <si>
    <t xml:space="preserve">G119027422 </t>
  </si>
  <si>
    <t xml:space="preserve">N643056070 </t>
  </si>
  <si>
    <t>PREMI221797</t>
  </si>
  <si>
    <t xml:space="preserve">M760349376 </t>
  </si>
  <si>
    <t xml:space="preserve">Y119014948 </t>
  </si>
  <si>
    <t xml:space="preserve">L643062324 </t>
  </si>
  <si>
    <t>INFIN041971</t>
  </si>
  <si>
    <t xml:space="preserve">J116178989 </t>
  </si>
  <si>
    <t xml:space="preserve">S119495067 </t>
  </si>
  <si>
    <t xml:space="preserve">D118144495 </t>
  </si>
  <si>
    <t xml:space="preserve">R641262808 </t>
  </si>
  <si>
    <t xml:space="preserve">U119437431 </t>
  </si>
  <si>
    <t xml:space="preserve">C644139590 </t>
  </si>
  <si>
    <t xml:space="preserve">M119423464 </t>
  </si>
  <si>
    <t xml:space="preserve">C641024562 </t>
  </si>
  <si>
    <t>PREMI219572</t>
  </si>
  <si>
    <t xml:space="preserve">S118222569 </t>
  </si>
  <si>
    <t xml:space="preserve">P950232203 </t>
  </si>
  <si>
    <t xml:space="preserve">F641081582 </t>
  </si>
  <si>
    <t xml:space="preserve">K940059805 </t>
  </si>
  <si>
    <t>PREMI027137</t>
  </si>
  <si>
    <t xml:space="preserve">T642199439 </t>
  </si>
  <si>
    <t xml:space="preserve">E641071461 </t>
  </si>
  <si>
    <t>INFIN035437</t>
  </si>
  <si>
    <t>PREMI085280</t>
  </si>
  <si>
    <t>AV000037016</t>
  </si>
  <si>
    <t>AV000036997</t>
  </si>
  <si>
    <t>ESSEN415166</t>
  </si>
  <si>
    <t>AV000037315</t>
  </si>
  <si>
    <t>AV000037322</t>
  </si>
  <si>
    <t>INFIN044780</t>
  </si>
  <si>
    <t>AV000037317</t>
  </si>
  <si>
    <t>AV000037321</t>
  </si>
  <si>
    <t>INFIN044779</t>
  </si>
  <si>
    <t>AV000037494</t>
  </si>
  <si>
    <t>AV000037735</t>
  </si>
  <si>
    <t>INFIN045826</t>
  </si>
  <si>
    <t>INFIN042703</t>
  </si>
  <si>
    <t xml:space="preserve">P643079554 </t>
  </si>
  <si>
    <t xml:space="preserve">X950071578 </t>
  </si>
  <si>
    <t>INFIN041315</t>
  </si>
  <si>
    <t xml:space="preserve">U858104833 </t>
  </si>
  <si>
    <t xml:space="preserve">Y641417651 </t>
  </si>
  <si>
    <t>PREMI190982</t>
  </si>
  <si>
    <t xml:space="preserve">Z656711157 </t>
  </si>
  <si>
    <t>PREMI161556</t>
  </si>
  <si>
    <t>INFIN043322</t>
  </si>
  <si>
    <t>PREMI194262</t>
  </si>
  <si>
    <t xml:space="preserve">B643098287 </t>
  </si>
  <si>
    <t xml:space="preserve">E104061389 </t>
  </si>
  <si>
    <t xml:space="preserve">K643052295 </t>
  </si>
  <si>
    <t xml:space="preserve">R118307622 </t>
  </si>
  <si>
    <t xml:space="preserve">R119074810 </t>
  </si>
  <si>
    <t xml:space="preserve">M118395157 </t>
  </si>
  <si>
    <t xml:space="preserve">K950196089 </t>
  </si>
  <si>
    <t>PREMI007950</t>
  </si>
  <si>
    <t>INFIN022226</t>
  </si>
  <si>
    <t>INFIN042702</t>
  </si>
  <si>
    <t>PREMI217063</t>
  </si>
  <si>
    <t>ESSEN312020</t>
  </si>
  <si>
    <t xml:space="preserve">C119083653 </t>
  </si>
  <si>
    <t xml:space="preserve">X643077905 </t>
  </si>
  <si>
    <t>INFIN041287</t>
  </si>
  <si>
    <t>INFIN042396</t>
  </si>
  <si>
    <t xml:space="preserve">R718107349 </t>
  </si>
  <si>
    <t>PREMI214774</t>
  </si>
  <si>
    <t xml:space="preserve">T950423405 </t>
  </si>
  <si>
    <t xml:space="preserve">B858222416 </t>
  </si>
  <si>
    <t xml:space="preserve">N641076621 </t>
  </si>
  <si>
    <t xml:space="preserve">N641026987 </t>
  </si>
  <si>
    <t>PREMI150856</t>
  </si>
  <si>
    <t xml:space="preserve">V118167464 </t>
  </si>
  <si>
    <t>PREMI214943</t>
  </si>
  <si>
    <t>PREMI220619</t>
  </si>
  <si>
    <t xml:space="preserve">F656477322 </t>
  </si>
  <si>
    <t xml:space="preserve">S119213317 </t>
  </si>
  <si>
    <t>PREMI214809</t>
  </si>
  <si>
    <t>PREMI221721</t>
  </si>
  <si>
    <t xml:space="preserve">Z643077907 </t>
  </si>
  <si>
    <t>INFIN041883</t>
  </si>
  <si>
    <t xml:space="preserve">T419074714 </t>
  </si>
  <si>
    <t xml:space="preserve">W642529101 </t>
  </si>
  <si>
    <t xml:space="preserve">F119033010 </t>
  </si>
  <si>
    <t xml:space="preserve">P985407161 </t>
  </si>
  <si>
    <t>PREMI186200</t>
  </si>
  <si>
    <t xml:space="preserve">C119191753 </t>
  </si>
  <si>
    <t xml:space="preserve">M119051485 </t>
  </si>
  <si>
    <t xml:space="preserve">A940248741 </t>
  </si>
  <si>
    <t>INFIN043108</t>
  </si>
  <si>
    <t xml:space="preserve">M939300278 </t>
  </si>
  <si>
    <t xml:space="preserve">E166193083 </t>
  </si>
  <si>
    <t xml:space="preserve">F166193084 </t>
  </si>
  <si>
    <t xml:space="preserve">K119212989 </t>
  </si>
  <si>
    <t xml:space="preserve">L119236910 </t>
  </si>
  <si>
    <t>PREMI198534</t>
  </si>
  <si>
    <t xml:space="preserve">R641064226 </t>
  </si>
  <si>
    <t>INFIN042832</t>
  </si>
  <si>
    <t xml:space="preserve">k8028      </t>
  </si>
  <si>
    <t xml:space="preserve">k8027      </t>
  </si>
  <si>
    <t xml:space="preserve">A118461524 </t>
  </si>
  <si>
    <t xml:space="preserve">H119219703 </t>
  </si>
  <si>
    <t>INFIN040710</t>
  </si>
  <si>
    <t>PREMI187838</t>
  </si>
  <si>
    <t xml:space="preserve">S166193255 </t>
  </si>
  <si>
    <t xml:space="preserve">T166193256 </t>
  </si>
  <si>
    <t xml:space="preserve">T656904213 </t>
  </si>
  <si>
    <t xml:space="preserve">E642711913 </t>
  </si>
  <si>
    <t xml:space="preserve">F641111459 </t>
  </si>
  <si>
    <t>INFIN043819</t>
  </si>
  <si>
    <t xml:space="preserve">T950088709 </t>
  </si>
  <si>
    <t>PREMI160572</t>
  </si>
  <si>
    <t xml:space="preserve">A643097711 </t>
  </si>
  <si>
    <t>PREMI214052</t>
  </si>
  <si>
    <t xml:space="preserve">B643097712 </t>
  </si>
  <si>
    <t>INFIN041565</t>
  </si>
  <si>
    <t>PREMI130368</t>
  </si>
  <si>
    <t xml:space="preserve">V643004188 </t>
  </si>
  <si>
    <t>AV000019607</t>
  </si>
  <si>
    <t>AV000019608</t>
  </si>
  <si>
    <t xml:space="preserve">B643096884 </t>
  </si>
  <si>
    <t>PERCE002181</t>
  </si>
  <si>
    <t>124OB089670</t>
  </si>
  <si>
    <t>INFIN023645</t>
  </si>
  <si>
    <t xml:space="preserve">B656624334 </t>
  </si>
  <si>
    <t>PREMI013536</t>
  </si>
  <si>
    <t xml:space="preserve">P109157922 </t>
  </si>
  <si>
    <t>PREMI224820</t>
  </si>
  <si>
    <t xml:space="preserve">B119255347 </t>
  </si>
  <si>
    <t xml:space="preserve">C119255348 </t>
  </si>
  <si>
    <t xml:space="preserve">E119193181 </t>
  </si>
  <si>
    <t>PREMI185133</t>
  </si>
  <si>
    <t xml:space="preserve">X951312911 </t>
  </si>
  <si>
    <t xml:space="preserve">C951                </t>
  </si>
  <si>
    <t>PRP (POINT RETRAITE PROFESSIONNEL)</t>
  </si>
  <si>
    <t xml:space="preserve">M119260164 </t>
  </si>
  <si>
    <t xml:space="preserve">C642624833 </t>
  </si>
  <si>
    <t xml:space="preserve">B118806939 </t>
  </si>
  <si>
    <t xml:space="preserve">L118806925 </t>
  </si>
  <si>
    <t xml:space="preserve">A118237550 </t>
  </si>
  <si>
    <t xml:space="preserve">C916908941 </t>
  </si>
  <si>
    <t xml:space="preserve">R643007059 </t>
  </si>
  <si>
    <t>PREMI224593</t>
  </si>
  <si>
    <t xml:space="preserve">T643088711 </t>
  </si>
  <si>
    <t xml:space="preserve">D119122685 </t>
  </si>
  <si>
    <t xml:space="preserve">H166121280 </t>
  </si>
  <si>
    <t xml:space="preserve">B641100921 </t>
  </si>
  <si>
    <t xml:space="preserve">H118186129 </t>
  </si>
  <si>
    <t xml:space="preserve">C118186124 </t>
  </si>
  <si>
    <t>INFIN035640</t>
  </si>
  <si>
    <t xml:space="preserve">H642717827 </t>
  </si>
  <si>
    <t>PREMI191010</t>
  </si>
  <si>
    <t>INFIN042528</t>
  </si>
  <si>
    <t xml:space="preserve">V119215919 </t>
  </si>
  <si>
    <t xml:space="preserve">J642717897 </t>
  </si>
  <si>
    <t xml:space="preserve">B950204016 </t>
  </si>
  <si>
    <t>INFIN041908</t>
  </si>
  <si>
    <t>INFIN042152</t>
  </si>
  <si>
    <t>AV000011099</t>
  </si>
  <si>
    <t>INFIN040938</t>
  </si>
  <si>
    <t>INFIN041081</t>
  </si>
  <si>
    <t xml:space="preserve">K116625903 </t>
  </si>
  <si>
    <t xml:space="preserve">Z643085129 </t>
  </si>
  <si>
    <t>INFIN044074</t>
  </si>
  <si>
    <t>PREMI224587</t>
  </si>
  <si>
    <t xml:space="preserve">L641322213 </t>
  </si>
  <si>
    <t xml:space="preserve">X641415442 </t>
  </si>
  <si>
    <t xml:space="preserve">Y641322224 </t>
  </si>
  <si>
    <t xml:space="preserve">P642421455 </t>
  </si>
  <si>
    <t xml:space="preserve">J641323706 </t>
  </si>
  <si>
    <t xml:space="preserve">Y950448549 </t>
  </si>
  <si>
    <t>ESSEN265436</t>
  </si>
  <si>
    <t xml:space="preserve">W118511936 </t>
  </si>
  <si>
    <t>INFIN037392</t>
  </si>
  <si>
    <t xml:space="preserve">Z858103849 </t>
  </si>
  <si>
    <t xml:space="preserve">G118511946 </t>
  </si>
  <si>
    <t xml:space="preserve">H642229376 </t>
  </si>
  <si>
    <t xml:space="preserve">R641419484 </t>
  </si>
  <si>
    <t xml:space="preserve">U118282394 </t>
  </si>
  <si>
    <t xml:space="preserve">H118363965 </t>
  </si>
  <si>
    <t xml:space="preserve">M643078287 </t>
  </si>
  <si>
    <t xml:space="preserve">R858035232 </t>
  </si>
  <si>
    <t xml:space="preserve">X119326620 </t>
  </si>
  <si>
    <t xml:space="preserve">J642205227 </t>
  </si>
  <si>
    <t xml:space="preserve">U950498110 </t>
  </si>
  <si>
    <t xml:space="preserve">Z950220620 </t>
  </si>
  <si>
    <t xml:space="preserve">N939284110 </t>
  </si>
  <si>
    <t xml:space="preserve">B642421489 </t>
  </si>
  <si>
    <t xml:space="preserve">B656469774 </t>
  </si>
  <si>
    <t>INFIN036943</t>
  </si>
  <si>
    <t xml:space="preserve">U985420942 </t>
  </si>
  <si>
    <t xml:space="preserve">N109146191 </t>
  </si>
  <si>
    <t xml:space="preserve">V118561017 </t>
  </si>
  <si>
    <t xml:space="preserve">W985420967 </t>
  </si>
  <si>
    <t xml:space="preserve">E119073765 </t>
  </si>
  <si>
    <t xml:space="preserve">A985851761 </t>
  </si>
  <si>
    <t>INFIN007744</t>
  </si>
  <si>
    <t>ESSEN414652</t>
  </si>
  <si>
    <t xml:space="preserve">L656718229 </t>
  </si>
  <si>
    <t xml:space="preserve">V643082043 </t>
  </si>
  <si>
    <t xml:space="preserve">C118133477 </t>
  </si>
  <si>
    <t xml:space="preserve">E925031278 </t>
  </si>
  <si>
    <t xml:space="preserve">P855175940 </t>
  </si>
  <si>
    <t xml:space="preserve">L950497873 </t>
  </si>
  <si>
    <t xml:space="preserve">M940058059 </t>
  </si>
  <si>
    <t xml:space="preserve">W656468389 </t>
  </si>
  <si>
    <t xml:space="preserve">S119149653 </t>
  </si>
  <si>
    <t xml:space="preserve">N642960229 </t>
  </si>
  <si>
    <t xml:space="preserve">G119200934 </t>
  </si>
  <si>
    <t xml:space="preserve">R858223073 </t>
  </si>
  <si>
    <t xml:space="preserve">J641415016 </t>
  </si>
  <si>
    <t xml:space="preserve">S939153933 </t>
  </si>
  <si>
    <t xml:space="preserve">V118261465 </t>
  </si>
  <si>
    <t xml:space="preserve">G109006046 </t>
  </si>
  <si>
    <t xml:space="preserve">J656762502 </t>
  </si>
  <si>
    <t xml:space="preserve">M119434849 </t>
  </si>
  <si>
    <t xml:space="preserve">E407442981 </t>
  </si>
  <si>
    <t xml:space="preserve">K985210852 </t>
  </si>
  <si>
    <t xml:space="preserve">M119121658 </t>
  </si>
  <si>
    <t xml:space="preserve">F939359520 </t>
  </si>
  <si>
    <t xml:space="preserve">Z109168396 </t>
  </si>
  <si>
    <t xml:space="preserve">V119177831 </t>
  </si>
  <si>
    <t xml:space="preserve">T858104878 </t>
  </si>
  <si>
    <t xml:space="preserve">U858104879 </t>
  </si>
  <si>
    <t xml:space="preserve">Y119102302 </t>
  </si>
  <si>
    <t xml:space="preserve">U119408566 </t>
  </si>
  <si>
    <t xml:space="preserve">U940712530 </t>
  </si>
  <si>
    <t xml:space="preserve">N109250427 </t>
  </si>
  <si>
    <t xml:space="preserve">V858104880 </t>
  </si>
  <si>
    <t xml:space="preserve">K858045669 </t>
  </si>
  <si>
    <t xml:space="preserve">C939138303 </t>
  </si>
  <si>
    <t xml:space="preserve">Y105006292 </t>
  </si>
  <si>
    <t xml:space="preserve">Y950497930 </t>
  </si>
  <si>
    <t xml:space="preserve">M119326657 </t>
  </si>
  <si>
    <t xml:space="preserve">A119348427 </t>
  </si>
  <si>
    <t>INFIN042068</t>
  </si>
  <si>
    <t xml:space="preserve">F643051026 </t>
  </si>
  <si>
    <t xml:space="preserve">M119124487 </t>
  </si>
  <si>
    <t xml:space="preserve">E119124112 </t>
  </si>
  <si>
    <t>PREMI153450</t>
  </si>
  <si>
    <t>INFIN045600</t>
  </si>
  <si>
    <t>INFIN045606</t>
  </si>
  <si>
    <t xml:space="preserve">G119040463 </t>
  </si>
  <si>
    <t xml:space="preserve">E119459314 </t>
  </si>
  <si>
    <t xml:space="preserve">M858198644 </t>
  </si>
  <si>
    <t xml:space="preserve">Z119384812 </t>
  </si>
  <si>
    <t>PREMI223946</t>
  </si>
  <si>
    <t xml:space="preserve">K642835152 </t>
  </si>
  <si>
    <t xml:space="preserve">X950088161 </t>
  </si>
  <si>
    <t xml:space="preserve">C119336101 </t>
  </si>
  <si>
    <t>PREMI209219</t>
  </si>
  <si>
    <t xml:space="preserve">F4551      </t>
  </si>
  <si>
    <t xml:space="preserve">F4550      </t>
  </si>
  <si>
    <t xml:space="preserve">H119085751 </t>
  </si>
  <si>
    <t>PREMI206481</t>
  </si>
  <si>
    <t>PREMI007382</t>
  </si>
  <si>
    <t xml:space="preserve">D656475940 </t>
  </si>
  <si>
    <t>CCAPI006066</t>
  </si>
  <si>
    <t xml:space="preserve">A641114421 </t>
  </si>
  <si>
    <t xml:space="preserve">A858063439 </t>
  </si>
  <si>
    <t xml:space="preserve">A950088164 </t>
  </si>
  <si>
    <t>PREMI196645</t>
  </si>
  <si>
    <t xml:space="preserve">C119117440 </t>
  </si>
  <si>
    <t xml:space="preserve">G950431859 </t>
  </si>
  <si>
    <t xml:space="preserve">H118208807 </t>
  </si>
  <si>
    <t>PREMI199685</t>
  </si>
  <si>
    <t>AV000035498</t>
  </si>
  <si>
    <t xml:space="preserve">N119394830 </t>
  </si>
  <si>
    <t>INFIN042192</t>
  </si>
  <si>
    <t xml:space="preserve">X119062649 </t>
  </si>
  <si>
    <t xml:space="preserve">L118870497 </t>
  </si>
  <si>
    <t xml:space="preserve">B119352936 </t>
  </si>
  <si>
    <t>ESSEN040289</t>
  </si>
  <si>
    <t>ESSEN041149</t>
  </si>
  <si>
    <t>PREMI143024</t>
  </si>
  <si>
    <t>INFIN001151</t>
  </si>
  <si>
    <t>INFIN025371</t>
  </si>
  <si>
    <t xml:space="preserve">K859118389 </t>
  </si>
  <si>
    <t xml:space="preserve">W950088160 </t>
  </si>
  <si>
    <t xml:space="preserve">X642835163 </t>
  </si>
  <si>
    <t>INFIN001150</t>
  </si>
  <si>
    <t xml:space="preserve">C641343480 </t>
  </si>
  <si>
    <t>PREMI229464</t>
  </si>
  <si>
    <t>PREMI229466</t>
  </si>
  <si>
    <t>PREMI229468</t>
  </si>
  <si>
    <t>PREMI229470</t>
  </si>
  <si>
    <t xml:space="preserve">E642758005 </t>
  </si>
  <si>
    <t xml:space="preserve">V642757950 </t>
  </si>
  <si>
    <t>AV000015399</t>
  </si>
  <si>
    <t xml:space="preserve">X119167437 </t>
  </si>
  <si>
    <t xml:space="preserve">K125086384 </t>
  </si>
  <si>
    <t xml:space="preserve">C119498136 </t>
  </si>
  <si>
    <t xml:space="preserve">M419075629 </t>
  </si>
  <si>
    <t xml:space="preserve">S985240850 </t>
  </si>
  <si>
    <t>PREMI161394</t>
  </si>
  <si>
    <t xml:space="preserve">V939139952 </t>
  </si>
  <si>
    <t xml:space="preserve">T985130359 </t>
  </si>
  <si>
    <t xml:space="preserve">J950232497 </t>
  </si>
  <si>
    <t xml:space="preserve">P642612148 </t>
  </si>
  <si>
    <t xml:space="preserve">N643056714 </t>
  </si>
  <si>
    <t xml:space="preserve">H119168919 </t>
  </si>
  <si>
    <t xml:space="preserve">B119170500 </t>
  </si>
  <si>
    <t xml:space="preserve">K118363300 </t>
  </si>
  <si>
    <t xml:space="preserve">W643061321 </t>
  </si>
  <si>
    <t xml:space="preserve">J119017787 </t>
  </si>
  <si>
    <t xml:space="preserve">B642030535 </t>
  </si>
  <si>
    <t xml:space="preserve">Z950047016 </t>
  </si>
  <si>
    <t xml:space="preserve">E642774404 </t>
  </si>
  <si>
    <t xml:space="preserve">A118466377 </t>
  </si>
  <si>
    <t xml:space="preserve">K119497407 </t>
  </si>
  <si>
    <t xml:space="preserve">M407143689 </t>
  </si>
  <si>
    <t>PREMI161396</t>
  </si>
  <si>
    <t>INFIN043051</t>
  </si>
  <si>
    <t xml:space="preserve">D119110909 </t>
  </si>
  <si>
    <t xml:space="preserve">R119487982 </t>
  </si>
  <si>
    <t xml:space="preserve">L855640123 </t>
  </si>
  <si>
    <t>INFIN043021</t>
  </si>
  <si>
    <t xml:space="preserve">S119236156 </t>
  </si>
  <si>
    <t xml:space="preserve">P119383032 </t>
  </si>
  <si>
    <t xml:space="preserve">Y641069017 </t>
  </si>
  <si>
    <t xml:space="preserve">L855684628 </t>
  </si>
  <si>
    <t xml:space="preserve">L985466176 </t>
  </si>
  <si>
    <t xml:space="preserve">B118036623 </t>
  </si>
  <si>
    <t xml:space="preserve">G643049624 </t>
  </si>
  <si>
    <t xml:space="preserve">U760188727 </t>
  </si>
  <si>
    <t xml:space="preserve">N760188745 </t>
  </si>
  <si>
    <t xml:space="preserve">U125086369 </t>
  </si>
  <si>
    <t>ESSEN211416</t>
  </si>
  <si>
    <t xml:space="preserve">F119340382 </t>
  </si>
  <si>
    <t xml:space="preserve">K118036631 </t>
  </si>
  <si>
    <t xml:space="preserve">N119361848 </t>
  </si>
  <si>
    <t xml:space="preserve">G125086381 </t>
  </si>
  <si>
    <t xml:space="preserve">S643051979 </t>
  </si>
  <si>
    <t>ESSEN043562</t>
  </si>
  <si>
    <t xml:space="preserve">E419257851 </t>
  </si>
  <si>
    <t>ESSEN043552</t>
  </si>
  <si>
    <t>PREMI221073</t>
  </si>
  <si>
    <t>CCAPI013273</t>
  </si>
  <si>
    <t>INFIN042614</t>
  </si>
  <si>
    <t>PREMI189825</t>
  </si>
  <si>
    <t>PREMI189856</t>
  </si>
  <si>
    <t>INFIN020833</t>
  </si>
  <si>
    <t>INFIN030475</t>
  </si>
  <si>
    <t>AV000035462</t>
  </si>
  <si>
    <t>INFIN036853</t>
  </si>
  <si>
    <t>AV000036352</t>
  </si>
  <si>
    <t xml:space="preserve">H125193263 </t>
  </si>
  <si>
    <t xml:space="preserve">D119116429 </t>
  </si>
  <si>
    <t xml:space="preserve">D642726977 </t>
  </si>
  <si>
    <t xml:space="preserve">K642930119 </t>
  </si>
  <si>
    <t xml:space="preserve">H641083079 </t>
  </si>
  <si>
    <t xml:space="preserve">L419109300 </t>
  </si>
  <si>
    <t xml:space="preserve">N119496490 </t>
  </si>
  <si>
    <t xml:space="preserve">S119213869 </t>
  </si>
  <si>
    <t xml:space="preserve">B116229536 </t>
  </si>
  <si>
    <t xml:space="preserve">C111029812 </t>
  </si>
  <si>
    <t>INFIN046529</t>
  </si>
  <si>
    <t>INFIN034911</t>
  </si>
  <si>
    <t xml:space="preserve">Y940096295 </t>
  </si>
  <si>
    <t xml:space="preserve">J641077054 </t>
  </si>
  <si>
    <t xml:space="preserve">P109140281 </t>
  </si>
  <si>
    <t>INFIN045297</t>
  </si>
  <si>
    <t xml:space="preserve">T119401136 </t>
  </si>
  <si>
    <t xml:space="preserve">B111029811 </t>
  </si>
  <si>
    <t>INFIN046532</t>
  </si>
  <si>
    <t xml:space="preserve">U116229529 </t>
  </si>
  <si>
    <t>CCAPI014068</t>
  </si>
  <si>
    <t xml:space="preserve">M642876508 </t>
  </si>
  <si>
    <t xml:space="preserve">U119213871 </t>
  </si>
  <si>
    <t xml:space="preserve">W641407000 </t>
  </si>
  <si>
    <t xml:space="preserve">Y642641458 </t>
  </si>
  <si>
    <t xml:space="preserve">E641089056 </t>
  </si>
  <si>
    <t xml:space="preserve">C419227788 </t>
  </si>
  <si>
    <t xml:space="preserve">M119501296 </t>
  </si>
  <si>
    <t xml:space="preserve">B119116427 </t>
  </si>
  <si>
    <t>INFIN034913</t>
  </si>
  <si>
    <t xml:space="preserve">Y642130996 </t>
  </si>
  <si>
    <t>AV000015381</t>
  </si>
  <si>
    <t xml:space="preserve">U760377534 </t>
  </si>
  <si>
    <t xml:space="preserve">B116318408 </t>
  </si>
  <si>
    <t xml:space="preserve">E760102257 </t>
  </si>
  <si>
    <t xml:space="preserve">J419093106 </t>
  </si>
  <si>
    <t xml:space="preserve">W119169529 </t>
  </si>
  <si>
    <t xml:space="preserve">W119083118 </t>
  </si>
  <si>
    <t xml:space="preserve">E119120156 </t>
  </si>
  <si>
    <t xml:space="preserve">F119120157 </t>
  </si>
  <si>
    <t xml:space="preserve">H641076915 </t>
  </si>
  <si>
    <t xml:space="preserve">J119120160 </t>
  </si>
  <si>
    <t xml:space="preserve">M656898619 </t>
  </si>
  <si>
    <t xml:space="preserve">B119120153 </t>
  </si>
  <si>
    <t xml:space="preserve">V119120147 </t>
  </si>
  <si>
    <t xml:space="preserve">Y119120150 </t>
  </si>
  <si>
    <t>PREMI219721</t>
  </si>
  <si>
    <t>CCAPI014026</t>
  </si>
  <si>
    <t>INFIN036958</t>
  </si>
  <si>
    <t>PREMI220999</t>
  </si>
  <si>
    <t>INFIN012915</t>
  </si>
  <si>
    <t xml:space="preserve">P419315429 </t>
  </si>
  <si>
    <t xml:space="preserve">W118272138 </t>
  </si>
  <si>
    <t>INFIN039246</t>
  </si>
  <si>
    <t xml:space="preserve">T118057108 </t>
  </si>
  <si>
    <t xml:space="preserve">H642098299 </t>
  </si>
  <si>
    <t>PREMI185154</t>
  </si>
  <si>
    <t xml:space="preserve">G119247578 </t>
  </si>
  <si>
    <t xml:space="preserve">T855008963 </t>
  </si>
  <si>
    <t xml:space="preserve">X643058953 </t>
  </si>
  <si>
    <t xml:space="preserve">A642752481 </t>
  </si>
  <si>
    <t xml:space="preserve">K641418720 </t>
  </si>
  <si>
    <t xml:space="preserve">J118626603 </t>
  </si>
  <si>
    <t>PREMI146243</t>
  </si>
  <si>
    <t xml:space="preserve">X116018277 </t>
  </si>
  <si>
    <t>INFIN041499</t>
  </si>
  <si>
    <t xml:space="preserve">B950204062 </t>
  </si>
  <si>
    <t xml:space="preserve">H118087252 </t>
  </si>
  <si>
    <t xml:space="preserve">E119337115 </t>
  </si>
  <si>
    <t xml:space="preserve">V641353685 </t>
  </si>
  <si>
    <t xml:space="preserve">P643087880 </t>
  </si>
  <si>
    <t>INFIN042477</t>
  </si>
  <si>
    <t>INFIN044889</t>
  </si>
  <si>
    <t>INFIN045370</t>
  </si>
  <si>
    <t xml:space="preserve">Z642039710 </t>
  </si>
  <si>
    <t xml:space="preserve">F407635239 </t>
  </si>
  <si>
    <t xml:space="preserve">Z119477157 </t>
  </si>
  <si>
    <t>PREMI161069</t>
  </si>
  <si>
    <t xml:space="preserve">U118841202 </t>
  </si>
  <si>
    <t>INFIN036579</t>
  </si>
  <si>
    <t>INFIN046609</t>
  </si>
  <si>
    <t xml:space="preserve">G119400942 </t>
  </si>
  <si>
    <t>INFIN046611</t>
  </si>
  <si>
    <t>INFIN043785</t>
  </si>
  <si>
    <t xml:space="preserve">C643058981 </t>
  </si>
  <si>
    <t xml:space="preserve">G643045691 </t>
  </si>
  <si>
    <t>INFIN046607</t>
  </si>
  <si>
    <t>124OB098328</t>
  </si>
  <si>
    <t xml:space="preserve">Y119290327 </t>
  </si>
  <si>
    <t xml:space="preserve">K643007031 </t>
  </si>
  <si>
    <t>INFIN028595</t>
  </si>
  <si>
    <t xml:space="preserve">E119253648 </t>
  </si>
  <si>
    <t xml:space="preserve">T119387911 </t>
  </si>
  <si>
    <t xml:space="preserve">J119496394 </t>
  </si>
  <si>
    <t xml:space="preserve">V419246664 </t>
  </si>
  <si>
    <t xml:space="preserve">Z636754793 </t>
  </si>
  <si>
    <t xml:space="preserve">G116290215 </t>
  </si>
  <si>
    <t xml:space="preserve">L939295378 </t>
  </si>
  <si>
    <t xml:space="preserve">M119502262 </t>
  </si>
  <si>
    <t>PREMI205576</t>
  </si>
  <si>
    <t>PREMI218563</t>
  </si>
  <si>
    <t xml:space="preserve">Z419229533 </t>
  </si>
  <si>
    <t xml:space="preserve">L858105654 </t>
  </si>
  <si>
    <t>INFIN023639</t>
  </si>
  <si>
    <t xml:space="preserve">406053220  </t>
  </si>
  <si>
    <t xml:space="preserve">H118103398 </t>
  </si>
  <si>
    <t xml:space="preserve">J119355979 </t>
  </si>
  <si>
    <t xml:space="preserve">K641047845 </t>
  </si>
  <si>
    <t xml:space="preserve">L109246354 </t>
  </si>
  <si>
    <t xml:space="preserve">S644125849 </t>
  </si>
  <si>
    <t xml:space="preserve">U641047876 </t>
  </si>
  <si>
    <t>PREMI039477</t>
  </si>
  <si>
    <t>PREMI104197</t>
  </si>
  <si>
    <t>INFIN044228</t>
  </si>
  <si>
    <t xml:space="preserve">B643073240 </t>
  </si>
  <si>
    <t xml:space="preserve">P718121562 </t>
  </si>
  <si>
    <t xml:space="preserve">406053221  </t>
  </si>
  <si>
    <t xml:space="preserve">J641065301 </t>
  </si>
  <si>
    <t xml:space="preserve">D641275033 </t>
  </si>
  <si>
    <t>INFIN015507</t>
  </si>
  <si>
    <t xml:space="preserve">P985522046 </t>
  </si>
  <si>
    <t xml:space="preserve">J985647207 </t>
  </si>
  <si>
    <t xml:space="preserve">S859488465 </t>
  </si>
  <si>
    <t xml:space="preserve">M939359434 </t>
  </si>
  <si>
    <t>ESSEN040655</t>
  </si>
  <si>
    <t xml:space="preserve">R119256165 </t>
  </si>
  <si>
    <t>INFIN042438</t>
  </si>
  <si>
    <t xml:space="preserve">V419097578 </t>
  </si>
  <si>
    <t>PREMI230645</t>
  </si>
  <si>
    <t>PREMI230653</t>
  </si>
  <si>
    <t xml:space="preserve">D950324354 </t>
  </si>
  <si>
    <t xml:space="preserve">N119318493 </t>
  </si>
  <si>
    <t xml:space="preserve">C419089926 </t>
  </si>
  <si>
    <t xml:space="preserve">U116567836 </t>
  </si>
  <si>
    <t xml:space="preserve">X119335981 </t>
  </si>
  <si>
    <t xml:space="preserve">N119335973 </t>
  </si>
  <si>
    <t>PREMI190767</t>
  </si>
  <si>
    <t xml:space="preserve">N643079806 </t>
  </si>
  <si>
    <t>PREMI190755</t>
  </si>
  <si>
    <t xml:space="preserve">U644001950 </t>
  </si>
  <si>
    <t xml:space="preserve">B644001957 </t>
  </si>
  <si>
    <t xml:space="preserve">P643004390 </t>
  </si>
  <si>
    <t>PREMI189300</t>
  </si>
  <si>
    <t>INFIN036870</t>
  </si>
  <si>
    <t>AV000036938</t>
  </si>
  <si>
    <t>AV000036914</t>
  </si>
  <si>
    <t xml:space="preserve">S119308951 </t>
  </si>
  <si>
    <t>INFIN043240</t>
  </si>
  <si>
    <t>PREMI194372</t>
  </si>
  <si>
    <t xml:space="preserve">Z644290996 </t>
  </si>
  <si>
    <t xml:space="preserve">D644291000 </t>
  </si>
  <si>
    <t>INFIN038916</t>
  </si>
  <si>
    <t>PREMI203332</t>
  </si>
  <si>
    <t>PREMI200382</t>
  </si>
  <si>
    <t xml:space="preserve">X855031852 </t>
  </si>
  <si>
    <t>INFIN038613</t>
  </si>
  <si>
    <t>INFIN045744</t>
  </si>
  <si>
    <t>PREMI084119</t>
  </si>
  <si>
    <t>PREMI084133</t>
  </si>
  <si>
    <t>INFIN038619</t>
  </si>
  <si>
    <t xml:space="preserve">R119267274 </t>
  </si>
  <si>
    <t xml:space="preserve">K119267269 </t>
  </si>
  <si>
    <t xml:space="preserve">K985156894 </t>
  </si>
  <si>
    <t xml:space="preserve">E643092195 </t>
  </si>
  <si>
    <t>INFIN039092</t>
  </si>
  <si>
    <t>PREMI194070</t>
  </si>
  <si>
    <t xml:space="preserve">T950315351 </t>
  </si>
  <si>
    <t xml:space="preserve">U119441962 </t>
  </si>
  <si>
    <t xml:space="preserve">D804099301 </t>
  </si>
  <si>
    <t>PREMI207570</t>
  </si>
  <si>
    <t xml:space="preserve">X119154603 </t>
  </si>
  <si>
    <t xml:space="preserve">W656868451 </t>
  </si>
  <si>
    <t xml:space="preserve">N119245284 </t>
  </si>
  <si>
    <t>PREMI216449</t>
  </si>
  <si>
    <t>PREMI207553</t>
  </si>
  <si>
    <t xml:space="preserve">W119154602 </t>
  </si>
  <si>
    <t xml:space="preserve">P119076143 </t>
  </si>
  <si>
    <t xml:space="preserve">B985540158 </t>
  </si>
  <si>
    <t xml:space="preserve">P118093767 </t>
  </si>
  <si>
    <t xml:space="preserve">N939137554 </t>
  </si>
  <si>
    <t xml:space="preserve">Z118453059 </t>
  </si>
  <si>
    <t>INFIN036125</t>
  </si>
  <si>
    <t xml:space="preserve">Y760360127 </t>
  </si>
  <si>
    <t>INFIN034708</t>
  </si>
  <si>
    <t xml:space="preserve">F950059235 </t>
  </si>
  <si>
    <t xml:space="preserve">P118680612 </t>
  </si>
  <si>
    <t>PREMI007392</t>
  </si>
  <si>
    <t xml:space="preserve">S642926123 </t>
  </si>
  <si>
    <t xml:space="preserve">F119172367 </t>
  </si>
  <si>
    <t xml:space="preserve">S119034170 </t>
  </si>
  <si>
    <t>PREMI209278</t>
  </si>
  <si>
    <t xml:space="preserve">X858065000 </t>
  </si>
  <si>
    <t xml:space="preserve">K656051320 </t>
  </si>
  <si>
    <t>CCAPI005780</t>
  </si>
  <si>
    <t>CCAPI005782</t>
  </si>
  <si>
    <t>CCAPI005783</t>
  </si>
  <si>
    <t xml:space="preserve">X656816242 </t>
  </si>
  <si>
    <t xml:space="preserve">Y119438056 </t>
  </si>
  <si>
    <t>CCAPI005784</t>
  </si>
  <si>
    <t>CCAPI005785</t>
  </si>
  <si>
    <t>CCAPI005786</t>
  </si>
  <si>
    <t xml:space="preserve">H118181437 </t>
  </si>
  <si>
    <t>ESSEN311237</t>
  </si>
  <si>
    <t>PREMI138755</t>
  </si>
  <si>
    <t xml:space="preserve">R109123906 </t>
  </si>
  <si>
    <t xml:space="preserve">T858046228 </t>
  </si>
  <si>
    <t xml:space="preserve">M950089532 </t>
  </si>
  <si>
    <t xml:space="preserve">P118217254 </t>
  </si>
  <si>
    <t xml:space="preserve">U119298603 </t>
  </si>
  <si>
    <t xml:space="preserve">F118479791 </t>
  </si>
  <si>
    <t>ESSEN396252</t>
  </si>
  <si>
    <t xml:space="preserve">V119389477 </t>
  </si>
  <si>
    <t xml:space="preserve">V642839301 </t>
  </si>
  <si>
    <t xml:space="preserve">A119063250 </t>
  </si>
  <si>
    <t xml:space="preserve">K643095719 </t>
  </si>
  <si>
    <t xml:space="preserve">H119378081 </t>
  </si>
  <si>
    <t xml:space="preserve">S119127711 </t>
  </si>
  <si>
    <t xml:space="preserve">U855235054 </t>
  </si>
  <si>
    <t xml:space="preserve">F118304922 </t>
  </si>
  <si>
    <t>PREMI223115</t>
  </si>
  <si>
    <t xml:space="preserve">F118505735 </t>
  </si>
  <si>
    <t xml:space="preserve">L119332475 </t>
  </si>
  <si>
    <t>PREMI229263</t>
  </si>
  <si>
    <t xml:space="preserve">Y118471274 </t>
  </si>
  <si>
    <t xml:space="preserve">G118562178 </t>
  </si>
  <si>
    <t xml:space="preserve">Y119371195 </t>
  </si>
  <si>
    <t xml:space="preserve">F118122762 </t>
  </si>
  <si>
    <t xml:space="preserve">K119140378 </t>
  </si>
  <si>
    <t xml:space="preserve">J166196192 </t>
  </si>
  <si>
    <t xml:space="preserve">U119474553 </t>
  </si>
  <si>
    <t xml:space="preserve">K118217204 </t>
  </si>
  <si>
    <t xml:space="preserve">N119298598 </t>
  </si>
  <si>
    <t xml:space="preserve">N950089533 </t>
  </si>
  <si>
    <t xml:space="preserve">B119162220 </t>
  </si>
  <si>
    <t xml:space="preserve">Y118223058 </t>
  </si>
  <si>
    <t xml:space="preserve">K985534830 </t>
  </si>
  <si>
    <t xml:space="preserve">S985534744 </t>
  </si>
  <si>
    <t xml:space="preserve">A642453044 </t>
  </si>
  <si>
    <t xml:space="preserve">M642871586 </t>
  </si>
  <si>
    <t>PREMI216587</t>
  </si>
  <si>
    <t xml:space="preserve">U642871523 </t>
  </si>
  <si>
    <t>INFIN037261</t>
  </si>
  <si>
    <t>INFIN038568</t>
  </si>
  <si>
    <t>PREMI228684</t>
  </si>
  <si>
    <t>PREMI228680</t>
  </si>
  <si>
    <t>ESSEN396269</t>
  </si>
  <si>
    <t xml:space="preserve">K119389468 </t>
  </si>
  <si>
    <t xml:space="preserve">W858064999 </t>
  </si>
  <si>
    <t xml:space="preserve">K118471285 </t>
  </si>
  <si>
    <t>PREMI229246</t>
  </si>
  <si>
    <t xml:space="preserve">G718093748 </t>
  </si>
  <si>
    <t xml:space="preserve">U118105087 </t>
  </si>
  <si>
    <t xml:space="preserve">A939339827 </t>
  </si>
  <si>
    <t>INFIN000520</t>
  </si>
  <si>
    <t xml:space="preserve">S118257138 </t>
  </si>
  <si>
    <t xml:space="preserve">V858065228 </t>
  </si>
  <si>
    <t xml:space="preserve">F119111141 </t>
  </si>
  <si>
    <t xml:space="preserve">C119243434 </t>
  </si>
  <si>
    <t xml:space="preserve">F119061300 </t>
  </si>
  <si>
    <t xml:space="preserve">E643072599 </t>
  </si>
  <si>
    <t>PREMI205651</t>
  </si>
  <si>
    <t xml:space="preserve">J641326512 </t>
  </si>
  <si>
    <t>AV000036850</t>
  </si>
  <si>
    <t xml:space="preserve">R119078214 </t>
  </si>
  <si>
    <t xml:space="preserve">F119080367 </t>
  </si>
  <si>
    <t>AV000029848</t>
  </si>
  <si>
    <t xml:space="preserve">E119412923 </t>
  </si>
  <si>
    <t xml:space="preserve">L643073364 </t>
  </si>
  <si>
    <t xml:space="preserve">W118177355 </t>
  </si>
  <si>
    <t>PREMI204223</t>
  </si>
  <si>
    <t xml:space="preserve">T119127252 </t>
  </si>
  <si>
    <t xml:space="preserve">G119056747 </t>
  </si>
  <si>
    <t xml:space="preserve">C656816224 </t>
  </si>
  <si>
    <t>INITI017683</t>
  </si>
  <si>
    <t>INFIN036787</t>
  </si>
  <si>
    <t>INFIN036788</t>
  </si>
  <si>
    <t>INITI017444</t>
  </si>
  <si>
    <t>CCAPI009914</t>
  </si>
  <si>
    <t xml:space="preserve">W689750033 </t>
  </si>
  <si>
    <t xml:space="preserve">A642244480 </t>
  </si>
  <si>
    <t xml:space="preserve">R718059049 </t>
  </si>
  <si>
    <t xml:space="preserve">C119139359 </t>
  </si>
  <si>
    <t>INFIN041959</t>
  </si>
  <si>
    <t xml:space="preserve">F642244508 </t>
  </si>
  <si>
    <t>INFIN036936</t>
  </si>
  <si>
    <t>INFIN035143</t>
  </si>
  <si>
    <t>INFIN035485</t>
  </si>
  <si>
    <t xml:space="preserve">B119077534 </t>
  </si>
  <si>
    <t>INFIN037015</t>
  </si>
  <si>
    <t xml:space="preserve">U119174748 </t>
  </si>
  <si>
    <t>INFIN039521</t>
  </si>
  <si>
    <t>INFIN039791</t>
  </si>
  <si>
    <t xml:space="preserve">H642754650 </t>
  </si>
  <si>
    <t>INFIN030235</t>
  </si>
  <si>
    <t xml:space="preserve">W119395251 </t>
  </si>
  <si>
    <t xml:space="preserve">X858037883 </t>
  </si>
  <si>
    <t xml:space="preserve">M641230122 </t>
  </si>
  <si>
    <t>CCAPI012957</t>
  </si>
  <si>
    <t>INFIN040740</t>
  </si>
  <si>
    <t xml:space="preserve">P118124495 </t>
  </si>
  <si>
    <t>CCAPI011651</t>
  </si>
  <si>
    <t>CCAPI011652</t>
  </si>
  <si>
    <t>CCAPI011653</t>
  </si>
  <si>
    <t>PREMI190883</t>
  </si>
  <si>
    <t>INFIN040888</t>
  </si>
  <si>
    <t xml:space="preserve">A119173305 </t>
  </si>
  <si>
    <t xml:space="preserve">D119388312 </t>
  </si>
  <si>
    <t xml:space="preserve">W643051615 </t>
  </si>
  <si>
    <t xml:space="preserve">F656512052 </t>
  </si>
  <si>
    <t>INFIN038081</t>
  </si>
  <si>
    <t xml:space="preserve">G641271908 </t>
  </si>
  <si>
    <t xml:space="preserve">T109240564 </t>
  </si>
  <si>
    <t xml:space="preserve">S118340168 </t>
  </si>
  <si>
    <t>INFIN039789</t>
  </si>
  <si>
    <t>124OB097091</t>
  </si>
  <si>
    <t xml:space="preserve">A118380472 </t>
  </si>
  <si>
    <t>PREMI162471</t>
  </si>
  <si>
    <t xml:space="preserve">V119239471 </t>
  </si>
  <si>
    <t>PREMI085953</t>
  </si>
  <si>
    <t xml:space="preserve">D642838665 </t>
  </si>
  <si>
    <t xml:space="preserve">E950236610 </t>
  </si>
  <si>
    <t>PREMI149361</t>
  </si>
  <si>
    <t xml:space="preserve">J407025374 </t>
  </si>
  <si>
    <t xml:space="preserve">M118021591 </t>
  </si>
  <si>
    <t>PREMI190879</t>
  </si>
  <si>
    <t xml:space="preserve">G985932060 </t>
  </si>
  <si>
    <t xml:space="preserve">Y118078802 </t>
  </si>
  <si>
    <t xml:space="preserve">B644144534 </t>
  </si>
  <si>
    <t xml:space="preserve">N119127225 </t>
  </si>
  <si>
    <t>INFIN034940</t>
  </si>
  <si>
    <t>CCAPI013264</t>
  </si>
  <si>
    <t>INFIN042013</t>
  </si>
  <si>
    <t>INFIN034864</t>
  </si>
  <si>
    <t xml:space="preserve">R643063869 </t>
  </si>
  <si>
    <t xml:space="preserve">P985468203 </t>
  </si>
  <si>
    <t>INFIN038047</t>
  </si>
  <si>
    <t xml:space="preserve">J119352897 </t>
  </si>
  <si>
    <t xml:space="preserve">H118900003 </t>
  </si>
  <si>
    <t xml:space="preserve">M985103329 </t>
  </si>
  <si>
    <t xml:space="preserve">C119132574 </t>
  </si>
  <si>
    <t xml:space="preserve">W118633169 </t>
  </si>
  <si>
    <t xml:space="preserve">B656378947 </t>
  </si>
  <si>
    <t>PERCE012018</t>
  </si>
  <si>
    <t xml:space="preserve">D118416516 </t>
  </si>
  <si>
    <t xml:space="preserve">B643006195 </t>
  </si>
  <si>
    <t>AV000036940</t>
  </si>
  <si>
    <t xml:space="preserve">S643087330 </t>
  </si>
  <si>
    <t xml:space="preserve">V940706298 </t>
  </si>
  <si>
    <t xml:space="preserve">W643064472 </t>
  </si>
  <si>
    <t xml:space="preserve">D118564061 </t>
  </si>
  <si>
    <t xml:space="preserve">T643064469 </t>
  </si>
  <si>
    <t xml:space="preserve">L119196752 </t>
  </si>
  <si>
    <t xml:space="preserve">M641024502 </t>
  </si>
  <si>
    <t xml:space="preserve">U643053223 </t>
  </si>
  <si>
    <t>PREMI222931</t>
  </si>
  <si>
    <t>PREMI226557</t>
  </si>
  <si>
    <t xml:space="preserve">S118049632 </t>
  </si>
  <si>
    <t xml:space="preserve">C335527223 </t>
  </si>
  <si>
    <t xml:space="preserve">H118437381 </t>
  </si>
  <si>
    <t xml:space="preserve">P166205443 </t>
  </si>
  <si>
    <t xml:space="preserve">S641228746 </t>
  </si>
  <si>
    <t xml:space="preserve">Z636753390 </t>
  </si>
  <si>
    <t xml:space="preserve">B636752909 </t>
  </si>
  <si>
    <t xml:space="preserve">D636752911 </t>
  </si>
  <si>
    <t xml:space="preserve">K985541431 </t>
  </si>
  <si>
    <t xml:space="preserve">V118466717 </t>
  </si>
  <si>
    <t>INFIN042140</t>
  </si>
  <si>
    <t>PREMI207155</t>
  </si>
  <si>
    <t xml:space="preserve">B656662169 </t>
  </si>
  <si>
    <t>PREMI013601</t>
  </si>
  <si>
    <t xml:space="preserve">B125193901 </t>
  </si>
  <si>
    <t xml:space="preserve">E125193904 </t>
  </si>
  <si>
    <t xml:space="preserve">D656363332 </t>
  </si>
  <si>
    <t>PREMI220241</t>
  </si>
  <si>
    <t xml:space="preserve">P119050544 </t>
  </si>
  <si>
    <t>PREMI220285</t>
  </si>
  <si>
    <t>PREMI220297</t>
  </si>
  <si>
    <t xml:space="preserve">C642448377 </t>
  </si>
  <si>
    <t xml:space="preserve">X118165511 </t>
  </si>
  <si>
    <t xml:space="preserve">X643092763 </t>
  </si>
  <si>
    <t xml:space="preserve">J118170628 </t>
  </si>
  <si>
    <t>PREMI126965</t>
  </si>
  <si>
    <t xml:space="preserve">J656116961 </t>
  </si>
  <si>
    <t xml:space="preserve">J641282099 </t>
  </si>
  <si>
    <t xml:space="preserve">U641064091 </t>
  </si>
  <si>
    <t xml:space="preserve">H858156412 </t>
  </si>
  <si>
    <t xml:space="preserve">J641074179 </t>
  </si>
  <si>
    <t xml:space="preserve">J642354290 </t>
  </si>
  <si>
    <t>INFIN043095</t>
  </si>
  <si>
    <t xml:space="preserve">G119055712 </t>
  </si>
  <si>
    <t xml:space="preserve">G119034506 </t>
  </si>
  <si>
    <t xml:space="preserve">B118576341 </t>
  </si>
  <si>
    <t xml:space="preserve">M119120301 </t>
  </si>
  <si>
    <t xml:space="preserve">P641221591 </t>
  </si>
  <si>
    <t xml:space="preserve">S760302690 </t>
  </si>
  <si>
    <t xml:space="preserve">X119205295 </t>
  </si>
  <si>
    <t>INFIN044663</t>
  </si>
  <si>
    <t xml:space="preserve">K119501938 </t>
  </si>
  <si>
    <t xml:space="preserve">R407240959 </t>
  </si>
  <si>
    <t xml:space="preserve">X119047423 </t>
  </si>
  <si>
    <t>PREMI208113</t>
  </si>
  <si>
    <t xml:space="preserve">G060402454 </t>
  </si>
  <si>
    <t>INFIN042512</t>
  </si>
  <si>
    <t xml:space="preserve">R119030765 </t>
  </si>
  <si>
    <t xml:space="preserve">U644456338 </t>
  </si>
  <si>
    <t xml:space="preserve">M118207178 </t>
  </si>
  <si>
    <t xml:space="preserve">L119059695 </t>
  </si>
  <si>
    <t xml:space="preserve">K642628957 </t>
  </si>
  <si>
    <t xml:space="preserve">B940259736 </t>
  </si>
  <si>
    <t xml:space="preserve">U858154858 </t>
  </si>
  <si>
    <t xml:space="preserve">G643059445 </t>
  </si>
  <si>
    <t xml:space="preserve">P940282449 </t>
  </si>
  <si>
    <t>PREMI168109</t>
  </si>
  <si>
    <t xml:space="preserve">J985819592 </t>
  </si>
  <si>
    <t xml:space="preserve">F985805145 </t>
  </si>
  <si>
    <t>PREMI197821</t>
  </si>
  <si>
    <t xml:space="preserve">Z644509427 </t>
  </si>
  <si>
    <t>PREMI168130</t>
  </si>
  <si>
    <t xml:space="preserve">D125311387 </t>
  </si>
  <si>
    <t>INFIN015419</t>
  </si>
  <si>
    <t xml:space="preserve">A125311384 </t>
  </si>
  <si>
    <t xml:space="preserve">C641344515 </t>
  </si>
  <si>
    <t xml:space="preserve">P688955998 </t>
  </si>
  <si>
    <t xml:space="preserve">R118274916 </t>
  </si>
  <si>
    <t xml:space="preserve">C643067192 </t>
  </si>
  <si>
    <t xml:space="preserve">K118095005 </t>
  </si>
  <si>
    <t xml:space="preserve">F419046643 </t>
  </si>
  <si>
    <t xml:space="preserve">F642909254 </t>
  </si>
  <si>
    <t xml:space="preserve">K180168923 </t>
  </si>
  <si>
    <t xml:space="preserve">M118539229 </t>
  </si>
  <si>
    <t xml:space="preserve">L119490807 </t>
  </si>
  <si>
    <t xml:space="preserve">W119132131 </t>
  </si>
  <si>
    <t xml:space="preserve">Y985512532 </t>
  </si>
  <si>
    <t xml:space="preserve">Y119431777 </t>
  </si>
  <si>
    <t>ESSEN078458</t>
  </si>
  <si>
    <t xml:space="preserve">P760381762 </t>
  </si>
  <si>
    <t xml:space="preserve">M681966043 </t>
  </si>
  <si>
    <t xml:space="preserve">S118539210 </t>
  </si>
  <si>
    <t xml:space="preserve">L760381759 </t>
  </si>
  <si>
    <t>PREMI126327</t>
  </si>
  <si>
    <t xml:space="preserve">U118139564 </t>
  </si>
  <si>
    <t xml:space="preserve">C119146650 </t>
  </si>
  <si>
    <t>INFIN036833</t>
  </si>
  <si>
    <t>INFIN015561</t>
  </si>
  <si>
    <t xml:space="preserve">N119192361 </t>
  </si>
  <si>
    <t xml:space="preserve">M985821665 </t>
  </si>
  <si>
    <t xml:space="preserve">A118074779 </t>
  </si>
  <si>
    <t xml:space="preserve">P641021882 </t>
  </si>
  <si>
    <t xml:space="preserve">S858557333 </t>
  </si>
  <si>
    <t>ESSEN347477</t>
  </si>
  <si>
    <t>PREMI012907</t>
  </si>
  <si>
    <t xml:space="preserve">E119495585 </t>
  </si>
  <si>
    <t xml:space="preserve">L119457871 </t>
  </si>
  <si>
    <t xml:space="preserve">R633970267 </t>
  </si>
  <si>
    <t xml:space="preserve">L119317732 </t>
  </si>
  <si>
    <t xml:space="preserve">H119298616 </t>
  </si>
  <si>
    <t>PREMI035316</t>
  </si>
  <si>
    <t xml:space="preserve">E643050565 </t>
  </si>
  <si>
    <t xml:space="preserve">E985610127 </t>
  </si>
  <si>
    <t xml:space="preserve">X119352449 </t>
  </si>
  <si>
    <t xml:space="preserve">K180194798 </t>
  </si>
  <si>
    <t xml:space="preserve">T119496264 </t>
  </si>
  <si>
    <t xml:space="preserve">W119076264 </t>
  </si>
  <si>
    <t xml:space="preserve">D985148976 </t>
  </si>
  <si>
    <t xml:space="preserve">N119313916 </t>
  </si>
  <si>
    <t>PREMI035275</t>
  </si>
  <si>
    <t xml:space="preserve">N180194801 </t>
  </si>
  <si>
    <t xml:space="preserve">U119496265 </t>
  </si>
  <si>
    <t>PREMI230887</t>
  </si>
  <si>
    <t>PREMI132705</t>
  </si>
  <si>
    <t xml:space="preserve">Z985114909 </t>
  </si>
  <si>
    <t xml:space="preserve">V643071509 </t>
  </si>
  <si>
    <t>PREMI020483</t>
  </si>
  <si>
    <t xml:space="preserve">T985172127 </t>
  </si>
  <si>
    <t xml:space="preserve">V858046552 </t>
  </si>
  <si>
    <t xml:space="preserve">E119428862 </t>
  </si>
  <si>
    <t xml:space="preserve">K110000523 </t>
  </si>
  <si>
    <t xml:space="preserve">H641158841 </t>
  </si>
  <si>
    <t xml:space="preserve">F119335299 </t>
  </si>
  <si>
    <t>PREMI200083</t>
  </si>
  <si>
    <t>ESSEN021079</t>
  </si>
  <si>
    <t>INFIN045643</t>
  </si>
  <si>
    <t xml:space="preserve">L118094730 </t>
  </si>
  <si>
    <t>ESSEN423617</t>
  </si>
  <si>
    <t xml:space="preserve">H760251829 </t>
  </si>
  <si>
    <t xml:space="preserve">X118819838 </t>
  </si>
  <si>
    <t>INFIN042820</t>
  </si>
  <si>
    <t xml:space="preserve">S641416886 </t>
  </si>
  <si>
    <t xml:space="preserve">V642656681 </t>
  </si>
  <si>
    <t xml:space="preserve">T119307894 </t>
  </si>
  <si>
    <t xml:space="preserve">V119219093 </t>
  </si>
  <si>
    <t xml:space="preserve">E109162375 </t>
  </si>
  <si>
    <t xml:space="preserve">A119221743 </t>
  </si>
  <si>
    <t xml:space="preserve">V119051975 </t>
  </si>
  <si>
    <t xml:space="preserve">L119198224 </t>
  </si>
  <si>
    <t xml:space="preserve">G642856930 </t>
  </si>
  <si>
    <t>ESSEN372859</t>
  </si>
  <si>
    <t>PREMI183336</t>
  </si>
  <si>
    <t xml:space="preserve">H119428865 </t>
  </si>
  <si>
    <t xml:space="preserve">P642425066 </t>
  </si>
  <si>
    <t>PREMI189903</t>
  </si>
  <si>
    <t xml:space="preserve">R109162385 </t>
  </si>
  <si>
    <t>INFIN042100</t>
  </si>
  <si>
    <t xml:space="preserve">J119198222 </t>
  </si>
  <si>
    <t xml:space="preserve">P643065501 </t>
  </si>
  <si>
    <t xml:space="preserve">E118858600 </t>
  </si>
  <si>
    <t xml:space="preserve">V643080548 </t>
  </si>
  <si>
    <t>PREMI047434</t>
  </si>
  <si>
    <t xml:space="preserve">R985441616 </t>
  </si>
  <si>
    <t>PREMI202345</t>
  </si>
  <si>
    <t xml:space="preserve">W119254169 </t>
  </si>
  <si>
    <t>PREMI131646</t>
  </si>
  <si>
    <t xml:space="preserve">P125083053 </t>
  </si>
  <si>
    <t xml:space="preserve">M119166370 </t>
  </si>
  <si>
    <t>INFIN039989</t>
  </si>
  <si>
    <t>INFIN045637</t>
  </si>
  <si>
    <t>AV000036769</t>
  </si>
  <si>
    <t>AV000036771</t>
  </si>
  <si>
    <t xml:space="preserve">E642670651 </t>
  </si>
  <si>
    <t xml:space="preserve">E119332998 </t>
  </si>
  <si>
    <t>PREMI076395</t>
  </si>
  <si>
    <t>PREMI057374</t>
  </si>
  <si>
    <t xml:space="preserve">V643083814 </t>
  </si>
  <si>
    <t>PREMI057362</t>
  </si>
  <si>
    <t xml:space="preserve">L643084427 </t>
  </si>
  <si>
    <t xml:space="preserve">G643090219 </t>
  </si>
  <si>
    <t xml:space="preserve">J642214703 </t>
  </si>
  <si>
    <t xml:space="preserve">B119337250 </t>
  </si>
  <si>
    <t xml:space="preserve">D118238496 </t>
  </si>
  <si>
    <t xml:space="preserve">B642016597 </t>
  </si>
  <si>
    <t xml:space="preserve">F760244053 </t>
  </si>
  <si>
    <t xml:space="preserve">M642533693 </t>
  </si>
  <si>
    <t xml:space="preserve">B656609706 </t>
  </si>
  <si>
    <t xml:space="preserve">L119124601 </t>
  </si>
  <si>
    <t xml:space="preserve">A642336595 </t>
  </si>
  <si>
    <t xml:space="preserve">U119490906 </t>
  </si>
  <si>
    <t xml:space="preserve">Y642429030 </t>
  </si>
  <si>
    <t xml:space="preserve">E407164221 </t>
  </si>
  <si>
    <t xml:space="preserve">G118020183 </t>
  </si>
  <si>
    <t xml:space="preserve">D855486637 </t>
  </si>
  <si>
    <t xml:space="preserve">Z858153759 </t>
  </si>
  <si>
    <t xml:space="preserve">T633957113 </t>
  </si>
  <si>
    <t xml:space="preserve">K858046543 </t>
  </si>
  <si>
    <t xml:space="preserve">Y119034820 </t>
  </si>
  <si>
    <t xml:space="preserve">N985136174 </t>
  </si>
  <si>
    <t xml:space="preserve">V858152329 </t>
  </si>
  <si>
    <t>PREMI196155</t>
  </si>
  <si>
    <t xml:space="preserve">Z985261971 </t>
  </si>
  <si>
    <t xml:space="preserve">D985241367 </t>
  </si>
  <si>
    <t xml:space="preserve">L641322282 </t>
  </si>
  <si>
    <t>PREMI053645</t>
  </si>
  <si>
    <t xml:space="preserve">Z985273057 </t>
  </si>
  <si>
    <t xml:space="preserve">V118262914 </t>
  </si>
  <si>
    <t xml:space="preserve">F859010998 </t>
  </si>
  <si>
    <t>PREMI072943</t>
  </si>
  <si>
    <t>INFIN017712</t>
  </si>
  <si>
    <t xml:space="preserve">J419146719 </t>
  </si>
  <si>
    <t xml:space="preserve">N641324354 </t>
  </si>
  <si>
    <t>CCAPI000704</t>
  </si>
  <si>
    <t xml:space="preserve">E718059568 </t>
  </si>
  <si>
    <t xml:space="preserve">P718092122 </t>
  </si>
  <si>
    <t>INFIN028986</t>
  </si>
  <si>
    <t xml:space="preserve">J859013301 </t>
  </si>
  <si>
    <t xml:space="preserve">D855485027 </t>
  </si>
  <si>
    <t xml:space="preserve">L985356581 </t>
  </si>
  <si>
    <t>PREMI200115</t>
  </si>
  <si>
    <t xml:space="preserve">V985172911 </t>
  </si>
  <si>
    <t>INFIN022026</t>
  </si>
  <si>
    <t xml:space="preserve">C641055750 </t>
  </si>
  <si>
    <t>PREMI226038</t>
  </si>
  <si>
    <t xml:space="preserve">Z641055816 </t>
  </si>
  <si>
    <t xml:space="preserve">B641324366 </t>
  </si>
  <si>
    <t xml:space="preserve">F419146716 </t>
  </si>
  <si>
    <t>INFIN017714</t>
  </si>
  <si>
    <t>INFIN046579</t>
  </si>
  <si>
    <t xml:space="preserve">U119147148 </t>
  </si>
  <si>
    <t xml:space="preserve">B118821981 </t>
  </si>
  <si>
    <t xml:space="preserve">X643096328 </t>
  </si>
  <si>
    <t xml:space="preserve">N119353453 </t>
  </si>
  <si>
    <t>INFIN022025</t>
  </si>
  <si>
    <t xml:space="preserve">H119233572 </t>
  </si>
  <si>
    <t xml:space="preserve">Z985247941 </t>
  </si>
  <si>
    <t xml:space="preserve">D644314023 </t>
  </si>
  <si>
    <t xml:space="preserve">K859488896 </t>
  </si>
  <si>
    <t xml:space="preserve">E641169533 </t>
  </si>
  <si>
    <t xml:space="preserve">Z656279976 </t>
  </si>
  <si>
    <t xml:space="preserve">V984008766 </t>
  </si>
  <si>
    <t xml:space="preserve">W858037537 </t>
  </si>
  <si>
    <t>INFIN021902</t>
  </si>
  <si>
    <t>INFIN021905</t>
  </si>
  <si>
    <t xml:space="preserve">V119265484 </t>
  </si>
  <si>
    <t xml:space="preserve">H642190299 </t>
  </si>
  <si>
    <t xml:space="preserve">M118487387 </t>
  </si>
  <si>
    <t>INFIN045625</t>
  </si>
  <si>
    <t xml:space="preserve">U119502176 </t>
  </si>
  <si>
    <t xml:space="preserve">V407130701 </t>
  </si>
  <si>
    <t>PREMI070215</t>
  </si>
  <si>
    <t xml:space="preserve">X641051490 </t>
  </si>
  <si>
    <t>INFIN010924</t>
  </si>
  <si>
    <t>ESSEN211388</t>
  </si>
  <si>
    <t xml:space="preserve">H641033468 </t>
  </si>
  <si>
    <t xml:space="preserve">M110000617 </t>
  </si>
  <si>
    <t>PREMI073800</t>
  </si>
  <si>
    <t xml:space="preserve">L642642137 </t>
  </si>
  <si>
    <t>ESSEN316308</t>
  </si>
  <si>
    <t xml:space="preserve">G656220068 </t>
  </si>
  <si>
    <t>PREMI028351</t>
  </si>
  <si>
    <t>ESSEN351678</t>
  </si>
  <si>
    <t>PREMI188694</t>
  </si>
  <si>
    <t>PREMI103492</t>
  </si>
  <si>
    <t xml:space="preserve">H985516566 </t>
  </si>
  <si>
    <t xml:space="preserve">C985367636 </t>
  </si>
  <si>
    <t xml:space="preserve">G641019989 </t>
  </si>
  <si>
    <t xml:space="preserve">R118579137 </t>
  </si>
  <si>
    <t xml:space="preserve">G118428479 </t>
  </si>
  <si>
    <t xml:space="preserve">G641174480 </t>
  </si>
  <si>
    <t xml:space="preserve">L118363209 </t>
  </si>
  <si>
    <t>PREMI051582</t>
  </si>
  <si>
    <t xml:space="preserve">P118477591 </t>
  </si>
  <si>
    <t xml:space="preserve">F858036833 </t>
  </si>
  <si>
    <t xml:space="preserve">H858154089 </t>
  </si>
  <si>
    <t xml:space="preserve">J858154090 </t>
  </si>
  <si>
    <t xml:space="preserve">L119212898 </t>
  </si>
  <si>
    <t>INFIN028650</t>
  </si>
  <si>
    <t xml:space="preserve">R642506579 </t>
  </si>
  <si>
    <t xml:space="preserve">C118270235 </t>
  </si>
  <si>
    <t xml:space="preserve">A643080139 </t>
  </si>
  <si>
    <t xml:space="preserve">F118214532 </t>
  </si>
  <si>
    <t xml:space="preserve">G110489008 </t>
  </si>
  <si>
    <t xml:space="preserve">P681965240 </t>
  </si>
  <si>
    <t xml:space="preserve">W118616195 </t>
  </si>
  <si>
    <t xml:space="preserve">B118058634 </t>
  </si>
  <si>
    <t xml:space="preserve">B681971898 </t>
  </si>
  <si>
    <t xml:space="preserve">B858154106 </t>
  </si>
  <si>
    <t xml:space="preserve">L642820640 </t>
  </si>
  <si>
    <t xml:space="preserve">T643058305 </t>
  </si>
  <si>
    <t xml:space="preserve">L641284861 </t>
  </si>
  <si>
    <t xml:space="preserve">P118483433 </t>
  </si>
  <si>
    <t xml:space="preserve">E118049874 </t>
  </si>
  <si>
    <t>PREMI189603</t>
  </si>
  <si>
    <t xml:space="preserve">S858154120 </t>
  </si>
  <si>
    <t xml:space="preserve">K858154091 </t>
  </si>
  <si>
    <t xml:space="preserve">V643098442 </t>
  </si>
  <si>
    <t xml:space="preserve">P119212901 </t>
  </si>
  <si>
    <t xml:space="preserve">Z642506610 </t>
  </si>
  <si>
    <t xml:space="preserve">B633956753 </t>
  </si>
  <si>
    <t xml:space="preserve">Y119496246 </t>
  </si>
  <si>
    <t xml:space="preserve">V641112024 </t>
  </si>
  <si>
    <t xml:space="preserve">R855111334 </t>
  </si>
  <si>
    <t xml:space="preserve">S118128706 </t>
  </si>
  <si>
    <t xml:space="preserve">Y118616726 </t>
  </si>
  <si>
    <t xml:space="preserve">G118483403 </t>
  </si>
  <si>
    <t xml:space="preserve">M641284540 </t>
  </si>
  <si>
    <t xml:space="preserve">R118336947 </t>
  </si>
  <si>
    <t xml:space="preserve">H642818498 </t>
  </si>
  <si>
    <t xml:space="preserve">K119345377 </t>
  </si>
  <si>
    <t xml:space="preserve">Z985917563 </t>
  </si>
  <si>
    <t xml:space="preserve">J119294109 </t>
  </si>
  <si>
    <t xml:space="preserve">R855564365 </t>
  </si>
  <si>
    <t xml:space="preserve">G855564357 </t>
  </si>
  <si>
    <t xml:space="preserve">V118080156 </t>
  </si>
  <si>
    <t xml:space="preserve">V641054892 </t>
  </si>
  <si>
    <t>PREMI190592</t>
  </si>
  <si>
    <t xml:space="preserve">Y642692081 </t>
  </si>
  <si>
    <t xml:space="preserve">V643001819 </t>
  </si>
  <si>
    <t xml:space="preserve">H642619939 </t>
  </si>
  <si>
    <t>PREMI071080</t>
  </si>
  <si>
    <t>PREMI190594</t>
  </si>
  <si>
    <t xml:space="preserve">U642960556 </t>
  </si>
  <si>
    <t xml:space="preserve">K641070201 </t>
  </si>
  <si>
    <t xml:space="preserve">N118475957 </t>
  </si>
  <si>
    <t xml:space="preserve">T118789635 </t>
  </si>
  <si>
    <t xml:space="preserve">U119493551 </t>
  </si>
  <si>
    <t>PREMI149188</t>
  </si>
  <si>
    <t xml:space="preserve">S119323280 </t>
  </si>
  <si>
    <t>PREMI196856</t>
  </si>
  <si>
    <t xml:space="preserve">W985848445 </t>
  </si>
  <si>
    <t xml:space="preserve">S118642802 </t>
  </si>
  <si>
    <t xml:space="preserve">P118600802 </t>
  </si>
  <si>
    <t>ESSEN229850</t>
  </si>
  <si>
    <t xml:space="preserve">T644107151 </t>
  </si>
  <si>
    <t xml:space="preserve">R858786182 </t>
  </si>
  <si>
    <t xml:space="preserve">H681967856 </t>
  </si>
  <si>
    <t xml:space="preserve">W642781319 </t>
  </si>
  <si>
    <t xml:space="preserve">S688956069 </t>
  </si>
  <si>
    <t xml:space="preserve">B119128548 </t>
  </si>
  <si>
    <t xml:space="preserve">R985043578 </t>
  </si>
  <si>
    <t xml:space="preserve">L642117185 </t>
  </si>
  <si>
    <t xml:space="preserve">X119010945 </t>
  </si>
  <si>
    <t xml:space="preserve">R985793148 </t>
  </si>
  <si>
    <t xml:space="preserve">F119128552 </t>
  </si>
  <si>
    <t>AV000035809</t>
  </si>
  <si>
    <t xml:space="preserve">B985280005 </t>
  </si>
  <si>
    <t xml:space="preserve">P641423347 </t>
  </si>
  <si>
    <t>PREMI082899</t>
  </si>
  <si>
    <t xml:space="preserve">A940018994 </t>
  </si>
  <si>
    <t>PREMI031574</t>
  </si>
  <si>
    <t xml:space="preserve">P642406183 </t>
  </si>
  <si>
    <t>PERCE011665</t>
  </si>
  <si>
    <t xml:space="preserve">F859008376 </t>
  </si>
  <si>
    <t>PREMI018589</t>
  </si>
  <si>
    <t>ESSEN213551</t>
  </si>
  <si>
    <t xml:space="preserve">G119451358 </t>
  </si>
  <si>
    <t xml:space="preserve">R985798461 </t>
  </si>
  <si>
    <t>PREMI018616</t>
  </si>
  <si>
    <t xml:space="preserve">S118105062 </t>
  </si>
  <si>
    <t xml:space="preserve">T119064347 </t>
  </si>
  <si>
    <t>PREMI185616</t>
  </si>
  <si>
    <t xml:space="preserve">F643065516 </t>
  </si>
  <si>
    <t xml:space="preserve">G643057352 </t>
  </si>
  <si>
    <t xml:space="preserve">D119070245 </t>
  </si>
  <si>
    <t xml:space="preserve">A985553451 </t>
  </si>
  <si>
    <t>PREMI085727</t>
  </si>
  <si>
    <t xml:space="preserve">G859059092 </t>
  </si>
  <si>
    <t xml:space="preserve">L643098112 </t>
  </si>
  <si>
    <t xml:space="preserve">H642478535 </t>
  </si>
  <si>
    <t xml:space="preserve">A858152472 </t>
  </si>
  <si>
    <t xml:space="preserve">G119167377 </t>
  </si>
  <si>
    <t xml:space="preserve">J116582409 </t>
  </si>
  <si>
    <t xml:space="preserve">P641071401 </t>
  </si>
  <si>
    <t xml:space="preserve">J985255126 </t>
  </si>
  <si>
    <t xml:space="preserve">U119481453 </t>
  </si>
  <si>
    <t xml:space="preserve">S689950980 </t>
  </si>
  <si>
    <t xml:space="preserve">W985054922 </t>
  </si>
  <si>
    <t xml:space="preserve">N642112909 </t>
  </si>
  <si>
    <t>PREMI191697</t>
  </si>
  <si>
    <t xml:space="preserve">K119105763 </t>
  </si>
  <si>
    <t xml:space="preserve">H804188292 </t>
  </si>
  <si>
    <t>PREMI075043</t>
  </si>
  <si>
    <t xml:space="preserve">R985289563 </t>
  </si>
  <si>
    <t xml:space="preserve">U119064348 </t>
  </si>
  <si>
    <t>PREMI185572</t>
  </si>
  <si>
    <t xml:space="preserve">V985553423 </t>
  </si>
  <si>
    <t>PREMI078909</t>
  </si>
  <si>
    <t xml:space="preserve">M642478148 </t>
  </si>
  <si>
    <t xml:space="preserve">T119075755 </t>
  </si>
  <si>
    <t>PREMI142241</t>
  </si>
  <si>
    <t xml:space="preserve">U985255135 </t>
  </si>
  <si>
    <t xml:space="preserve">N104110617 </t>
  </si>
  <si>
    <t xml:space="preserve">F166197063 </t>
  </si>
  <si>
    <t xml:space="preserve">H119105761 </t>
  </si>
  <si>
    <t>ESSEN388196</t>
  </si>
  <si>
    <t xml:space="preserve">X642643389 </t>
  </si>
  <si>
    <t xml:space="preserve">B119223009 </t>
  </si>
  <si>
    <t xml:space="preserve">J940281639 </t>
  </si>
  <si>
    <t>PREMI072561</t>
  </si>
  <si>
    <t xml:space="preserve">T641363320 </t>
  </si>
  <si>
    <t xml:space="preserve">A125107374 </t>
  </si>
  <si>
    <t xml:space="preserve">P125118864 </t>
  </si>
  <si>
    <t xml:space="preserve">W125118870 </t>
  </si>
  <si>
    <t xml:space="preserve">T641211474 </t>
  </si>
  <si>
    <t xml:space="preserve">U119221852 </t>
  </si>
  <si>
    <t xml:space="preserve">C125219018 </t>
  </si>
  <si>
    <t xml:space="preserve">L119348782 </t>
  </si>
  <si>
    <t>PREMI193647</t>
  </si>
  <si>
    <t xml:space="preserve">W644408454 </t>
  </si>
  <si>
    <t xml:space="preserve">W119009127 </t>
  </si>
  <si>
    <t xml:space="preserve">Y643080045 </t>
  </si>
  <si>
    <t xml:space="preserve">B642017770 </t>
  </si>
  <si>
    <t xml:space="preserve">U681957838 </t>
  </si>
  <si>
    <t>PREMI161461</t>
  </si>
  <si>
    <t xml:space="preserve">T118071414 </t>
  </si>
  <si>
    <t xml:space="preserve">K916117909 </t>
  </si>
  <si>
    <t xml:space="preserve">G689953317 </t>
  </si>
  <si>
    <t xml:space="preserve">S119134887 </t>
  </si>
  <si>
    <t xml:space="preserve">D119237432 </t>
  </si>
  <si>
    <t xml:space="preserve">N644408608 </t>
  </si>
  <si>
    <t xml:space="preserve">Y641011931 </t>
  </si>
  <si>
    <t xml:space="preserve">U689955513 </t>
  </si>
  <si>
    <t xml:space="preserve">C689955360 </t>
  </si>
  <si>
    <t>INFIN039472</t>
  </si>
  <si>
    <t xml:space="preserve">A116376068 </t>
  </si>
  <si>
    <t xml:space="preserve">H419099177 </t>
  </si>
  <si>
    <t>INFIN041948</t>
  </si>
  <si>
    <t>INFIN041949</t>
  </si>
  <si>
    <t xml:space="preserve">P119500700 </t>
  </si>
  <si>
    <t xml:space="preserve">K641364831 </t>
  </si>
  <si>
    <t xml:space="preserve">L642552092 </t>
  </si>
  <si>
    <t>PREMI193844</t>
  </si>
  <si>
    <t>INFIN011673</t>
  </si>
  <si>
    <t xml:space="preserve">J641032158 </t>
  </si>
  <si>
    <t xml:space="preserve">Z119104166 </t>
  </si>
  <si>
    <t xml:space="preserve">G070036433 </t>
  </si>
  <si>
    <t xml:space="preserve">Z642776101 </t>
  </si>
  <si>
    <t>CCAPI008515</t>
  </si>
  <si>
    <t xml:space="preserve">G985124300 </t>
  </si>
  <si>
    <t xml:space="preserve">C118414882 </t>
  </si>
  <si>
    <t xml:space="preserve">V119009517 </t>
  </si>
  <si>
    <t xml:space="preserve">A118281572 </t>
  </si>
  <si>
    <t xml:space="preserve">A985250725 </t>
  </si>
  <si>
    <t>PREMI094133</t>
  </si>
  <si>
    <t>ESSEN028488</t>
  </si>
  <si>
    <t>PREMI149949</t>
  </si>
  <si>
    <t xml:space="preserve">S642123423 </t>
  </si>
  <si>
    <t xml:space="preserve">F689953316 </t>
  </si>
  <si>
    <t>PREMI206174</t>
  </si>
  <si>
    <t xml:space="preserve">T109212642 </t>
  </si>
  <si>
    <t xml:space="preserve">G642188274 </t>
  </si>
  <si>
    <t>INFIN041950</t>
  </si>
  <si>
    <t xml:space="preserve">L116376124 </t>
  </si>
  <si>
    <t xml:space="preserve">U119500704 </t>
  </si>
  <si>
    <t xml:space="preserve">G118412218 </t>
  </si>
  <si>
    <t xml:space="preserve">G060350175 </t>
  </si>
  <si>
    <t xml:space="preserve">R985124331 </t>
  </si>
  <si>
    <t xml:space="preserve">A109022623 </t>
  </si>
  <si>
    <t xml:space="preserve">W985290833 </t>
  </si>
  <si>
    <t xml:space="preserve">L641062842 </t>
  </si>
  <si>
    <t xml:space="preserve">A689953357 </t>
  </si>
  <si>
    <t>PREMI192908</t>
  </si>
  <si>
    <t xml:space="preserve">T656573772 </t>
  </si>
  <si>
    <t>PREMI193505</t>
  </si>
  <si>
    <t xml:space="preserve">H642329242 </t>
  </si>
  <si>
    <t xml:space="preserve">C760350333 </t>
  </si>
  <si>
    <t xml:space="preserve">W642329254 </t>
  </si>
  <si>
    <t xml:space="preserve">P118031207 </t>
  </si>
  <si>
    <t xml:space="preserve">K985273136 </t>
  </si>
  <si>
    <t xml:space="preserve">H119203120 </t>
  </si>
  <si>
    <t xml:space="preserve">L118457647 </t>
  </si>
  <si>
    <t xml:space="preserve">S641128972 </t>
  </si>
  <si>
    <t xml:space="preserve">F656405079 </t>
  </si>
  <si>
    <t>PREMI074252</t>
  </si>
  <si>
    <t xml:space="preserve">C119415888 </t>
  </si>
  <si>
    <t xml:space="preserve">A940117365 </t>
  </si>
  <si>
    <t xml:space="preserve">E119490663 </t>
  </si>
  <si>
    <t xml:space="preserve">E681970774 </t>
  </si>
  <si>
    <t xml:space="preserve">M118372640 </t>
  </si>
  <si>
    <t xml:space="preserve">W641417488 </t>
  </si>
  <si>
    <t>ESSEN247865</t>
  </si>
  <si>
    <t xml:space="preserve">J119391330 </t>
  </si>
  <si>
    <t>PREMI125919</t>
  </si>
  <si>
    <t xml:space="preserve">R642953584 </t>
  </si>
  <si>
    <t xml:space="preserve">D119376766 </t>
  </si>
  <si>
    <t xml:space="preserve">A119040825 </t>
  </si>
  <si>
    <t>INFIN014999</t>
  </si>
  <si>
    <t xml:space="preserve">L644227504 </t>
  </si>
  <si>
    <t xml:space="preserve">H118803495 </t>
  </si>
  <si>
    <t xml:space="preserve">G119085635 </t>
  </si>
  <si>
    <t xml:space="preserve">J641068268 </t>
  </si>
  <si>
    <t xml:space="preserve">Y681962281 </t>
  </si>
  <si>
    <t xml:space="preserve">A641417216 </t>
  </si>
  <si>
    <t xml:space="preserve">U642352965 </t>
  </si>
  <si>
    <t xml:space="preserve">406037886  </t>
  </si>
  <si>
    <t xml:space="preserve">D119085632 </t>
  </si>
  <si>
    <t xml:space="preserve">P644216513 </t>
  </si>
  <si>
    <t xml:space="preserve">F125354307 </t>
  </si>
  <si>
    <t>INFIN044960</t>
  </si>
  <si>
    <t xml:space="preserve">W858035904 </t>
  </si>
  <si>
    <t xml:space="preserve">Y760382299 </t>
  </si>
  <si>
    <t>PREMI083882</t>
  </si>
  <si>
    <t xml:space="preserve">G419028014 </t>
  </si>
  <si>
    <t>INFIN045169</t>
  </si>
  <si>
    <t xml:space="preserve">Z656754006 </t>
  </si>
  <si>
    <t xml:space="preserve">N118349434 </t>
  </si>
  <si>
    <t xml:space="preserve">J644022917 </t>
  </si>
  <si>
    <t xml:space="preserve">P643056623 </t>
  </si>
  <si>
    <t xml:space="preserve">H119136466 </t>
  </si>
  <si>
    <t>INFIN042917</t>
  </si>
  <si>
    <t xml:space="preserve">L119124486 </t>
  </si>
  <si>
    <t xml:space="preserve">Z641126035 </t>
  </si>
  <si>
    <t xml:space="preserve">P642770250 </t>
  </si>
  <si>
    <t>PREMI199423</t>
  </si>
  <si>
    <t xml:space="preserve">A642183645 </t>
  </si>
  <si>
    <t>INFIN044964</t>
  </si>
  <si>
    <t xml:space="preserve">X760382275 </t>
  </si>
  <si>
    <t xml:space="preserve">Y119494797 </t>
  </si>
  <si>
    <t xml:space="preserve">A419028008 </t>
  </si>
  <si>
    <t>INFIN045165</t>
  </si>
  <si>
    <t xml:space="preserve">K119500167 </t>
  </si>
  <si>
    <t xml:space="preserve">T419145784 </t>
  </si>
  <si>
    <t xml:space="preserve">N656753996 </t>
  </si>
  <si>
    <t>ESSEN283760</t>
  </si>
  <si>
    <t xml:space="preserve">U641082537 </t>
  </si>
  <si>
    <t xml:space="preserve">F642770242 </t>
  </si>
  <si>
    <t>PREMI199406</t>
  </si>
  <si>
    <t xml:space="preserve">V125115189 </t>
  </si>
  <si>
    <t>INFIN043164</t>
  </si>
  <si>
    <t xml:space="preserve">M119136470 </t>
  </si>
  <si>
    <t>PREMI193776</t>
  </si>
  <si>
    <t xml:space="preserve">S643062099 </t>
  </si>
  <si>
    <t xml:space="preserve">B656841339 </t>
  </si>
  <si>
    <t>PREMI091290</t>
  </si>
  <si>
    <t xml:space="preserve">T950723946 </t>
  </si>
  <si>
    <t xml:space="preserve">V118240029 </t>
  </si>
  <si>
    <t xml:space="preserve">W855159616 </t>
  </si>
  <si>
    <t xml:space="preserve">Y643092764 </t>
  </si>
  <si>
    <t xml:space="preserve">E119329456 </t>
  </si>
  <si>
    <t>INFIN023897</t>
  </si>
  <si>
    <t xml:space="preserve">B118240587 </t>
  </si>
  <si>
    <t xml:space="preserve">G689951385 </t>
  </si>
  <si>
    <t xml:space="preserve">V643086712 </t>
  </si>
  <si>
    <t xml:space="preserve">M119396071 </t>
  </si>
  <si>
    <t xml:space="preserve">W643049660 </t>
  </si>
  <si>
    <t xml:space="preserve">B119234371 </t>
  </si>
  <si>
    <t>ESSEN211351</t>
  </si>
  <si>
    <t xml:space="preserve">S689958202 </t>
  </si>
  <si>
    <t xml:space="preserve">C643066433 </t>
  </si>
  <si>
    <t>AV000035768</t>
  </si>
  <si>
    <t xml:space="preserve">A642840870 </t>
  </si>
  <si>
    <t xml:space="preserve">C642190754 </t>
  </si>
  <si>
    <t xml:space="preserve">T940572850 </t>
  </si>
  <si>
    <t xml:space="preserve">G119025260 </t>
  </si>
  <si>
    <t xml:space="preserve">T119354768 </t>
  </si>
  <si>
    <t>INFIN048149</t>
  </si>
  <si>
    <t xml:space="preserve">F119365613 </t>
  </si>
  <si>
    <t xml:space="preserve">U643078040 </t>
  </si>
  <si>
    <t>PREMI158862</t>
  </si>
  <si>
    <t xml:space="preserve">N718380748 </t>
  </si>
  <si>
    <t xml:space="preserve">V105015788 </t>
  </si>
  <si>
    <t xml:space="preserve">V119385015 </t>
  </si>
  <si>
    <t xml:space="preserve">D166227375 </t>
  </si>
  <si>
    <t xml:space="preserve">G116450456 </t>
  </si>
  <si>
    <t>AV000036598</t>
  </si>
  <si>
    <t xml:space="preserve">C119015205 </t>
  </si>
  <si>
    <t xml:space="preserve">F419249457 </t>
  </si>
  <si>
    <t xml:space="preserve">D119015206 </t>
  </si>
  <si>
    <t>AV000027799</t>
  </si>
  <si>
    <t xml:space="preserve">G939226075 </t>
  </si>
  <si>
    <t xml:space="preserve">L119326495 </t>
  </si>
  <si>
    <t xml:space="preserve">406037709  </t>
  </si>
  <si>
    <t>PREMI234222</t>
  </si>
  <si>
    <t xml:space="preserve">F119067487 </t>
  </si>
  <si>
    <t xml:space="preserve">E119213651 </t>
  </si>
  <si>
    <t xml:space="preserve">K643061587 </t>
  </si>
  <si>
    <t>PERCE004850</t>
  </si>
  <si>
    <t>PREMI056539</t>
  </si>
  <si>
    <t xml:space="preserve">P119204851 </t>
  </si>
  <si>
    <t xml:space="preserve">U119140041 </t>
  </si>
  <si>
    <t xml:space="preserve">C119502920 </t>
  </si>
  <si>
    <t>PERCE012148</t>
  </si>
  <si>
    <t xml:space="preserve">D859379364 </t>
  </si>
  <si>
    <t xml:space="preserve">J180203192 </t>
  </si>
  <si>
    <t>PREMI116066</t>
  </si>
  <si>
    <t xml:space="preserve">B656203089 </t>
  </si>
  <si>
    <t xml:space="preserve">S985812469 </t>
  </si>
  <si>
    <t xml:space="preserve">D855020266 </t>
  </si>
  <si>
    <t xml:space="preserve">G119342499 </t>
  </si>
  <si>
    <t xml:space="preserve">K119143138 </t>
  </si>
  <si>
    <t xml:space="preserve">G119490527 </t>
  </si>
  <si>
    <t>PREMI234792</t>
  </si>
  <si>
    <t xml:space="preserve">L985005808 </t>
  </si>
  <si>
    <t xml:space="preserve">P985435083 </t>
  </si>
  <si>
    <t>INFIN047194</t>
  </si>
  <si>
    <t>PREMI081807</t>
  </si>
  <si>
    <t xml:space="preserve">D119011020 </t>
  </si>
  <si>
    <t xml:space="preserve">X644005541 </t>
  </si>
  <si>
    <t xml:space="preserve">D119193341 </t>
  </si>
  <si>
    <t>CCAPI009736</t>
  </si>
  <si>
    <t>CCAPI009737</t>
  </si>
  <si>
    <t>CCAPI009738</t>
  </si>
  <si>
    <t>CCAPI009733</t>
  </si>
  <si>
    <t>CCAPI009734</t>
  </si>
  <si>
    <t>CCAPI009735</t>
  </si>
  <si>
    <t xml:space="preserve">D859353535 </t>
  </si>
  <si>
    <t>124OB104180</t>
  </si>
  <si>
    <t>AV000037582</t>
  </si>
  <si>
    <t xml:space="preserve">F119101941 </t>
  </si>
  <si>
    <t>PREMI233982</t>
  </si>
  <si>
    <t>INFIN047937</t>
  </si>
  <si>
    <t>PREMI234200</t>
  </si>
  <si>
    <t>PREMI026011</t>
  </si>
  <si>
    <t xml:space="preserve">Z119053451 </t>
  </si>
  <si>
    <t xml:space="preserve">C939234604 </t>
  </si>
  <si>
    <t>PREMI145149</t>
  </si>
  <si>
    <t xml:space="preserve">K118471791 </t>
  </si>
  <si>
    <t>INFIN047124</t>
  </si>
  <si>
    <t>124OB105448</t>
  </si>
  <si>
    <t xml:space="preserve">T119256259 </t>
  </si>
  <si>
    <t xml:space="preserve">D119305052 </t>
  </si>
  <si>
    <t xml:space="preserve">D119203967 </t>
  </si>
  <si>
    <t xml:space="preserve">C939293277 </t>
  </si>
  <si>
    <t xml:space="preserve">U643094255 </t>
  </si>
  <si>
    <t>PREMI055973</t>
  </si>
  <si>
    <t xml:space="preserve">T642604699 </t>
  </si>
  <si>
    <t xml:space="preserve">L166212133 </t>
  </si>
  <si>
    <t xml:space="preserve">S118058671 </t>
  </si>
  <si>
    <t>ESSEN110378</t>
  </si>
  <si>
    <t>AV000002763</t>
  </si>
  <si>
    <t xml:space="preserve">M119420129 </t>
  </si>
  <si>
    <t xml:space="preserve">M939391243 </t>
  </si>
  <si>
    <t xml:space="preserve">V643077535 </t>
  </si>
  <si>
    <t>INFIN016712</t>
  </si>
  <si>
    <t>PREMI235729</t>
  </si>
  <si>
    <t xml:space="preserve">C656013133 </t>
  </si>
  <si>
    <t>AV000037267</t>
  </si>
  <si>
    <t xml:space="preserve">S939322937 </t>
  </si>
  <si>
    <t>PREMI235319</t>
  </si>
  <si>
    <t>INFIN047104</t>
  </si>
  <si>
    <t>INFIN023830</t>
  </si>
  <si>
    <t>INFIN009387</t>
  </si>
  <si>
    <t>INFIN009388</t>
  </si>
  <si>
    <t>INFIN046998</t>
  </si>
  <si>
    <t>PREMI237590</t>
  </si>
  <si>
    <t xml:space="preserve">S119231441 </t>
  </si>
  <si>
    <t xml:space="preserve">H939227916 </t>
  </si>
  <si>
    <t xml:space="preserve">N939227944 </t>
  </si>
  <si>
    <t xml:space="preserve">L940293417 </t>
  </si>
  <si>
    <t xml:space="preserve">X119308519 </t>
  </si>
  <si>
    <t xml:space="preserve">C119308524 </t>
  </si>
  <si>
    <t>INFIN018227</t>
  </si>
  <si>
    <t xml:space="preserve">W642609256 </t>
  </si>
  <si>
    <t>PREMI234292</t>
  </si>
  <si>
    <t>PREMI055720</t>
  </si>
  <si>
    <t xml:space="preserve">L116087152 </t>
  </si>
  <si>
    <t>INFIN047337</t>
  </si>
  <si>
    <t>INFIN003213</t>
  </si>
  <si>
    <t xml:space="preserve">C118345008 </t>
  </si>
  <si>
    <t>PREMI233357</t>
  </si>
  <si>
    <t>PREMI233554</t>
  </si>
  <si>
    <t xml:space="preserve">L940202406 </t>
  </si>
  <si>
    <t>INFIN046923</t>
  </si>
  <si>
    <t xml:space="preserve">P642184394 </t>
  </si>
  <si>
    <t xml:space="preserve">L180225780 </t>
  </si>
  <si>
    <t>PREMI233083</t>
  </si>
  <si>
    <t xml:space="preserve">L119306094 </t>
  </si>
  <si>
    <t>INFIN007669</t>
  </si>
  <si>
    <t xml:space="preserve">F119127862 </t>
  </si>
  <si>
    <t>PREMI179675</t>
  </si>
  <si>
    <t>PREMI132117</t>
  </si>
  <si>
    <t>PERCE010330</t>
  </si>
  <si>
    <t xml:space="preserve">W119464780 </t>
  </si>
  <si>
    <t>PERCE012145</t>
  </si>
  <si>
    <t xml:space="preserve">P689108557 </t>
  </si>
  <si>
    <t xml:space="preserve">M689106071 </t>
  </si>
  <si>
    <t xml:space="preserve">P950187514 </t>
  </si>
  <si>
    <t xml:space="preserve">G689107492 </t>
  </si>
  <si>
    <t xml:space="preserve">W689105228 </t>
  </si>
  <si>
    <t xml:space="preserve">F119031170 </t>
  </si>
  <si>
    <t xml:space="preserve">C689106085 </t>
  </si>
  <si>
    <t>AV000037915</t>
  </si>
  <si>
    <t xml:space="preserve">N950187513 </t>
  </si>
  <si>
    <t>PREMI236738</t>
  </si>
  <si>
    <t xml:space="preserve">U118423706 </t>
  </si>
  <si>
    <t>PREMI237261</t>
  </si>
  <si>
    <t>AV000037583</t>
  </si>
  <si>
    <t xml:space="preserve">L950179208 </t>
  </si>
  <si>
    <t xml:space="preserve">N643058508 </t>
  </si>
  <si>
    <t>INFIN046881</t>
  </si>
  <si>
    <t>PREMI233523</t>
  </si>
  <si>
    <t>PREMI233097</t>
  </si>
  <si>
    <t xml:space="preserve">N643052413 </t>
  </si>
  <si>
    <t xml:space="preserve">F119109853 </t>
  </si>
  <si>
    <t xml:space="preserve">P985640220 </t>
  </si>
  <si>
    <t>PREMI235781</t>
  </si>
  <si>
    <t xml:space="preserve">A116434557 </t>
  </si>
  <si>
    <t xml:space="preserve">B166195610 </t>
  </si>
  <si>
    <t xml:space="preserve">T119238733 </t>
  </si>
  <si>
    <t>AV000037765</t>
  </si>
  <si>
    <t xml:space="preserve">M859019905 </t>
  </si>
  <si>
    <t xml:space="preserve">K642086387 </t>
  </si>
  <si>
    <t xml:space="preserve">R166191851 </t>
  </si>
  <si>
    <t xml:space="preserve">G855142629 </t>
  </si>
  <si>
    <t xml:space="preserve">B119188647 </t>
  </si>
  <si>
    <t xml:space="preserve">G689106227 </t>
  </si>
  <si>
    <t>INFIN046862</t>
  </si>
  <si>
    <t xml:space="preserve">F119502831 </t>
  </si>
  <si>
    <t xml:space="preserve">G119306343 </t>
  </si>
  <si>
    <t xml:space="preserve">U116080742 </t>
  </si>
  <si>
    <t xml:space="preserve">Z118410877 </t>
  </si>
  <si>
    <t>INFIN046736</t>
  </si>
  <si>
    <t xml:space="preserve">K643055032 </t>
  </si>
  <si>
    <t>INFIN029697</t>
  </si>
  <si>
    <t>PREMI234289</t>
  </si>
  <si>
    <t>PREMI234307</t>
  </si>
  <si>
    <t>ESSEN432218</t>
  </si>
  <si>
    <t xml:space="preserve">Y940132911 </t>
  </si>
  <si>
    <t xml:space="preserve">Y681967640 </t>
  </si>
  <si>
    <t xml:space="preserve">W119139928 </t>
  </si>
  <si>
    <t>PREMI233739</t>
  </si>
  <si>
    <t xml:space="preserve">V119013749 </t>
  </si>
  <si>
    <t>PREMI233745</t>
  </si>
  <si>
    <t xml:space="preserve">S939361876 </t>
  </si>
  <si>
    <t xml:space="preserve">M985492650 </t>
  </si>
  <si>
    <t>PREMI233019</t>
  </si>
  <si>
    <t>PREMI233028</t>
  </si>
  <si>
    <t>INFIN047269</t>
  </si>
  <si>
    <t xml:space="preserve">H118737186 </t>
  </si>
  <si>
    <t xml:space="preserve">J119405268 </t>
  </si>
  <si>
    <t>PREMI045578</t>
  </si>
  <si>
    <t xml:space="preserve">R119405274 </t>
  </si>
  <si>
    <t xml:space="preserve">N419090534 </t>
  </si>
  <si>
    <t xml:space="preserve">Y419090543 </t>
  </si>
  <si>
    <t>PREMI235914</t>
  </si>
  <si>
    <t>PREMI235934</t>
  </si>
  <si>
    <t xml:space="preserve">D119289573 </t>
  </si>
  <si>
    <t>PREMI167326</t>
  </si>
  <si>
    <t xml:space="preserve">L643053124 </t>
  </si>
  <si>
    <t xml:space="preserve">D939359242 </t>
  </si>
  <si>
    <t xml:space="preserve">A119422234 </t>
  </si>
  <si>
    <t xml:space="preserve">J119355013 </t>
  </si>
  <si>
    <t xml:space="preserve">B681967597 </t>
  </si>
  <si>
    <t>INFIN046741</t>
  </si>
  <si>
    <t>PREMI234394</t>
  </si>
  <si>
    <t>PREMI234402</t>
  </si>
  <si>
    <t>INFIN047200</t>
  </si>
  <si>
    <t xml:space="preserve">A681968033 </t>
  </si>
  <si>
    <t>PREMI034418</t>
  </si>
  <si>
    <t xml:space="preserve">V636752788 </t>
  </si>
  <si>
    <t xml:space="preserve">W116076673 </t>
  </si>
  <si>
    <t xml:space="preserve">X985049196 </t>
  </si>
  <si>
    <t xml:space="preserve">H116076684 </t>
  </si>
  <si>
    <t xml:space="preserve">K636752641 </t>
  </si>
  <si>
    <t xml:space="preserve">P916956907 </t>
  </si>
  <si>
    <t>INFIN047009</t>
  </si>
  <si>
    <t>INFIN047011</t>
  </si>
  <si>
    <t xml:space="preserve">S656892551 </t>
  </si>
  <si>
    <t xml:space="preserve">T985271855 </t>
  </si>
  <si>
    <t xml:space="preserve">Z939283982 </t>
  </si>
  <si>
    <t>INFIN048127</t>
  </si>
  <si>
    <t xml:space="preserve">P119074487 </t>
  </si>
  <si>
    <t xml:space="preserve">A985843182 </t>
  </si>
  <si>
    <t xml:space="preserve">R985621982 </t>
  </si>
  <si>
    <t xml:space="preserve">J985843167 </t>
  </si>
  <si>
    <t xml:space="preserve">Z985621944 </t>
  </si>
  <si>
    <t>INFIN046988</t>
  </si>
  <si>
    <t xml:space="preserve">V643076270 </t>
  </si>
  <si>
    <t>PREMI100165</t>
  </si>
  <si>
    <t>PREMI169941</t>
  </si>
  <si>
    <t>INFIN029650</t>
  </si>
  <si>
    <t xml:space="preserve">X119502800 </t>
  </si>
  <si>
    <t xml:space="preserve">P116723450 </t>
  </si>
  <si>
    <t xml:space="preserve">W119502845 </t>
  </si>
  <si>
    <t xml:space="preserve">406011734  </t>
  </si>
  <si>
    <t xml:space="preserve">C119030178 </t>
  </si>
  <si>
    <t xml:space="preserve">C119297254 </t>
  </si>
  <si>
    <t>PREMI237645</t>
  </si>
  <si>
    <t xml:space="preserve">A119311282 </t>
  </si>
  <si>
    <t>INFIN047395</t>
  </si>
  <si>
    <t xml:space="preserve">G060215119 </t>
  </si>
  <si>
    <t>INFIN047751</t>
  </si>
  <si>
    <t xml:space="preserve">H116481484 </t>
  </si>
  <si>
    <t>INFIN047607</t>
  </si>
  <si>
    <t>PREMI237289</t>
  </si>
  <si>
    <t>INFIN047929</t>
  </si>
  <si>
    <t xml:space="preserve">W119164101 </t>
  </si>
  <si>
    <t>INFIN047155</t>
  </si>
  <si>
    <t xml:space="preserve">G119218644 </t>
  </si>
  <si>
    <t xml:space="preserve">A119502665 </t>
  </si>
  <si>
    <t xml:space="preserve">N419031631 </t>
  </si>
  <si>
    <t>INFIN046771</t>
  </si>
  <si>
    <t xml:space="preserve">U119179854 </t>
  </si>
  <si>
    <t xml:space="preserve">P118074976 </t>
  </si>
  <si>
    <t xml:space="preserve">C643068618 </t>
  </si>
  <si>
    <t xml:space="preserve">H950461852 </t>
  </si>
  <si>
    <t>INFIN047056</t>
  </si>
  <si>
    <t>INFIN047055</t>
  </si>
  <si>
    <t>INFIN048004</t>
  </si>
  <si>
    <t>INFIN048007</t>
  </si>
  <si>
    <t>INFIN047926</t>
  </si>
  <si>
    <t>INFIN047922</t>
  </si>
  <si>
    <t>PREMI237287</t>
  </si>
  <si>
    <t xml:space="preserve">D939339830 </t>
  </si>
  <si>
    <t xml:space="preserve">D939301236 </t>
  </si>
  <si>
    <t xml:space="preserve">P118452613 </t>
  </si>
  <si>
    <t>INFIN046672</t>
  </si>
  <si>
    <t>INFIN048134</t>
  </si>
  <si>
    <t xml:space="preserve">X985069551 </t>
  </si>
  <si>
    <t xml:space="preserve">U118621920 </t>
  </si>
  <si>
    <t xml:space="preserve">Z643078459 </t>
  </si>
  <si>
    <t>INFIN047805</t>
  </si>
  <si>
    <t xml:space="preserve">M119186909 </t>
  </si>
  <si>
    <t xml:space="preserve">G080125168 </t>
  </si>
  <si>
    <t xml:space="preserve">Y939287155 </t>
  </si>
  <si>
    <t xml:space="preserve">E119175609 </t>
  </si>
  <si>
    <t xml:space="preserve">G119299903 </t>
  </si>
  <si>
    <t xml:space="preserve">V118612767 </t>
  </si>
  <si>
    <t xml:space="preserve">H119396067 </t>
  </si>
  <si>
    <t xml:space="preserve">Y119124106 </t>
  </si>
  <si>
    <t>INFIN010681</t>
  </si>
  <si>
    <t xml:space="preserve">W119502546 </t>
  </si>
  <si>
    <t xml:space="preserve">M950411946 </t>
  </si>
  <si>
    <t>PREMI237456</t>
  </si>
  <si>
    <t>INFIN005713</t>
  </si>
  <si>
    <t>INFIN005715</t>
  </si>
  <si>
    <t xml:space="preserve">W950477596 </t>
  </si>
  <si>
    <t>INFIN047951</t>
  </si>
  <si>
    <t xml:space="preserve">F985108107 </t>
  </si>
  <si>
    <t xml:space="preserve">D643054497 </t>
  </si>
  <si>
    <t>PREMI148674</t>
  </si>
  <si>
    <t>INFIN047905</t>
  </si>
  <si>
    <t xml:space="preserve">R681972049 </t>
  </si>
  <si>
    <t>PREMI233656</t>
  </si>
  <si>
    <t xml:space="preserve">Y118078020 </t>
  </si>
  <si>
    <t xml:space="preserve">C985467341 </t>
  </si>
  <si>
    <t xml:space="preserve">X118203254 </t>
  </si>
  <si>
    <t xml:space="preserve">K681967513 </t>
  </si>
  <si>
    <t xml:space="preserve">R116064363 </t>
  </si>
  <si>
    <t xml:space="preserve">J643085667 </t>
  </si>
  <si>
    <t xml:space="preserve">P916097374 </t>
  </si>
  <si>
    <t>INFIN028066</t>
  </si>
  <si>
    <t xml:space="preserve">Z939603107 </t>
  </si>
  <si>
    <t>INFIN047499</t>
  </si>
  <si>
    <t xml:space="preserve">K950454885 </t>
  </si>
  <si>
    <t>PREMI064782</t>
  </si>
  <si>
    <t xml:space="preserve">J116497355 </t>
  </si>
  <si>
    <t>PREMI236263</t>
  </si>
  <si>
    <t xml:space="preserve">F681966911 </t>
  </si>
  <si>
    <t>124OB103712</t>
  </si>
  <si>
    <t>PREMI145747</t>
  </si>
  <si>
    <t>PREMI100441</t>
  </si>
  <si>
    <t xml:space="preserve">V116497342 </t>
  </si>
  <si>
    <t xml:space="preserve">G070029211 </t>
  </si>
  <si>
    <t xml:space="preserve">P407453961 </t>
  </si>
  <si>
    <t xml:space="preserve">H681965326 </t>
  </si>
  <si>
    <t xml:space="preserve">H643073568 </t>
  </si>
  <si>
    <t>INFIN032624</t>
  </si>
  <si>
    <t xml:space="preserve">C125012685 </t>
  </si>
  <si>
    <t>INFIN032761</t>
  </si>
  <si>
    <t>INFIN049411</t>
  </si>
  <si>
    <t xml:space="preserve">C119301578 </t>
  </si>
  <si>
    <t xml:space="preserve">J643063449 </t>
  </si>
  <si>
    <t xml:space="preserve">N119107698 </t>
  </si>
  <si>
    <t>INFIN048730</t>
  </si>
  <si>
    <t>PREMI241165</t>
  </si>
  <si>
    <t xml:space="preserve">W166117497 </t>
  </si>
  <si>
    <t>PREMI238409</t>
  </si>
  <si>
    <t xml:space="preserve">M118541069 </t>
  </si>
  <si>
    <t>INFIN049355</t>
  </si>
  <si>
    <t xml:space="preserve">Z642936250 </t>
  </si>
  <si>
    <t>PREMI008573</t>
  </si>
  <si>
    <t>INFIN048964</t>
  </si>
  <si>
    <t xml:space="preserve">M642935296 </t>
  </si>
  <si>
    <t xml:space="preserve">X111023413 </t>
  </si>
  <si>
    <t xml:space="preserve">Z119388538 </t>
  </si>
  <si>
    <t>CCAPI014777</t>
  </si>
  <si>
    <t>INFIN049576</t>
  </si>
  <si>
    <t xml:space="preserve">U119283561 </t>
  </si>
  <si>
    <t>PREMI028656</t>
  </si>
  <si>
    <t xml:space="preserve">U643085308 </t>
  </si>
  <si>
    <t>INFIN032480</t>
  </si>
  <si>
    <t>INFIN042777</t>
  </si>
  <si>
    <t xml:space="preserve">J407100722 </t>
  </si>
  <si>
    <t>INFIN021117</t>
  </si>
  <si>
    <t>INFIN048520</t>
  </si>
  <si>
    <t xml:space="preserve">Z119352313 </t>
  </si>
  <si>
    <t xml:space="preserve">H656410026 </t>
  </si>
  <si>
    <t>PERCE004591</t>
  </si>
  <si>
    <t xml:space="preserve">X642729041 </t>
  </si>
  <si>
    <t xml:space="preserve">U642716871 </t>
  </si>
  <si>
    <t>INFIN048875</t>
  </si>
  <si>
    <t xml:space="preserve">N642764844 </t>
  </si>
  <si>
    <t>PREMI240591</t>
  </si>
  <si>
    <t>PREMI199961</t>
  </si>
  <si>
    <t xml:space="preserve">M642527621 </t>
  </si>
  <si>
    <t>INFIN049472</t>
  </si>
  <si>
    <t>INFIN048878</t>
  </si>
  <si>
    <t>PREMI189691</t>
  </si>
  <si>
    <t>PREMI199955</t>
  </si>
  <si>
    <t>PREMI051914</t>
  </si>
  <si>
    <t xml:space="preserve">N119035800 </t>
  </si>
  <si>
    <t xml:space="preserve">H718379616 </t>
  </si>
  <si>
    <t>PREMI242236</t>
  </si>
  <si>
    <t>PREMI243223</t>
  </si>
  <si>
    <t xml:space="preserve">F109169897 </t>
  </si>
  <si>
    <t>PREMI239217</t>
  </si>
  <si>
    <t xml:space="preserve">S118866730 </t>
  </si>
  <si>
    <t>PREMI158921</t>
  </si>
  <si>
    <t>PREMI094750</t>
  </si>
  <si>
    <t xml:space="preserve">Z119492222 </t>
  </si>
  <si>
    <t xml:space="preserve">M119332821 </t>
  </si>
  <si>
    <t xml:space="preserve">C718124242 </t>
  </si>
  <si>
    <t>INFIN049092</t>
  </si>
  <si>
    <t>PREMI038078</t>
  </si>
  <si>
    <t>PREMI009331</t>
  </si>
  <si>
    <t>PREMI216652</t>
  </si>
  <si>
    <t xml:space="preserve">K119419000 </t>
  </si>
  <si>
    <t xml:space="preserve">P119297564 </t>
  </si>
  <si>
    <t xml:space="preserve">G656726183 </t>
  </si>
  <si>
    <t>PREMI039565</t>
  </si>
  <si>
    <t xml:space="preserve">H643047003 </t>
  </si>
  <si>
    <t>INFIN049793</t>
  </si>
  <si>
    <t xml:space="preserve">F940978513 </t>
  </si>
  <si>
    <t xml:space="preserve">Y119353508 </t>
  </si>
  <si>
    <t>INFIN049881</t>
  </si>
  <si>
    <t>PREMI064128</t>
  </si>
  <si>
    <t xml:space="preserve">C119362459 </t>
  </si>
  <si>
    <t xml:space="preserve">H119285759 </t>
  </si>
  <si>
    <t xml:space="preserve">P119475814 </t>
  </si>
  <si>
    <t xml:space="preserve">P119450905 </t>
  </si>
  <si>
    <t>PREMI242242</t>
  </si>
  <si>
    <t xml:space="preserve">S119169962 </t>
  </si>
  <si>
    <t xml:space="preserve">E119358804 </t>
  </si>
  <si>
    <t>PREMI077811</t>
  </si>
  <si>
    <t xml:space="preserve">N119168533 </t>
  </si>
  <si>
    <t>PREMI150085</t>
  </si>
  <si>
    <t>PERCE008002</t>
  </si>
  <si>
    <t>INFIN049343</t>
  </si>
  <si>
    <t xml:space="preserve">S118073207 </t>
  </si>
  <si>
    <t>AV000026185</t>
  </si>
  <si>
    <t>CCAPI010131</t>
  </si>
  <si>
    <t>CCAPI010133</t>
  </si>
  <si>
    <t>CCAPI010135</t>
  </si>
  <si>
    <t xml:space="preserve">Y643006560 </t>
  </si>
  <si>
    <t>INFIN016709</t>
  </si>
  <si>
    <t>PREMI239660</t>
  </si>
  <si>
    <t xml:space="preserve">S119502979 </t>
  </si>
  <si>
    <t xml:space="preserve">V643091680 </t>
  </si>
  <si>
    <t>PREMI241510</t>
  </si>
  <si>
    <t>INFIN046030</t>
  </si>
  <si>
    <t xml:space="preserve">V119356564 </t>
  </si>
  <si>
    <t xml:space="preserve">C643074506 </t>
  </si>
  <si>
    <t>PREMI239378</t>
  </si>
  <si>
    <t>PREMI239389</t>
  </si>
  <si>
    <t>AV000034071</t>
  </si>
  <si>
    <t>PREMI045922</t>
  </si>
  <si>
    <t>PREMI235505</t>
  </si>
  <si>
    <t xml:space="preserve">E641185403 </t>
  </si>
  <si>
    <t>PREMI227127</t>
  </si>
  <si>
    <t xml:space="preserve">W643057135 </t>
  </si>
  <si>
    <t xml:space="preserve">Z119370299 </t>
  </si>
  <si>
    <t>INFIN026070</t>
  </si>
  <si>
    <t>INFIN026073</t>
  </si>
  <si>
    <t>ESSEN224905</t>
  </si>
  <si>
    <t>ESSEN224859</t>
  </si>
  <si>
    <t>PREMI228962</t>
  </si>
  <si>
    <t>PREMI226924</t>
  </si>
  <si>
    <t xml:space="preserve">M985586904 </t>
  </si>
  <si>
    <t>PREMI231378</t>
  </si>
  <si>
    <t xml:space="preserve">U119503188 </t>
  </si>
  <si>
    <t xml:space="preserve">Z419149700 </t>
  </si>
  <si>
    <t>PREMI220523</t>
  </si>
  <si>
    <t xml:space="preserve">R642622752 </t>
  </si>
  <si>
    <t>PREMI059011</t>
  </si>
  <si>
    <t xml:space="preserve">R119424985 </t>
  </si>
  <si>
    <t xml:space="preserve">G688751291 </t>
  </si>
  <si>
    <t>INFIN045327</t>
  </si>
  <si>
    <t>PREMI235099</t>
  </si>
  <si>
    <t xml:space="preserve">A119456665 </t>
  </si>
  <si>
    <t>INFIN045966</t>
  </si>
  <si>
    <t xml:space="preserve">S940028462 </t>
  </si>
  <si>
    <t>PERCE001289</t>
  </si>
  <si>
    <t>PERCE012179</t>
  </si>
  <si>
    <t>PERCE012293</t>
  </si>
  <si>
    <t>PREMI243024</t>
  </si>
  <si>
    <t>INFIN046322</t>
  </si>
  <si>
    <t>INFIN049103</t>
  </si>
  <si>
    <t>PREMI106869</t>
  </si>
  <si>
    <t>124OB101250</t>
  </si>
  <si>
    <t xml:space="preserve">H642824984 </t>
  </si>
  <si>
    <t>PREMI226610</t>
  </si>
  <si>
    <t xml:space="preserve">P118162330 </t>
  </si>
  <si>
    <t>124OB106028</t>
  </si>
  <si>
    <t>INFIN049767</t>
  </si>
  <si>
    <t>PREMI232612</t>
  </si>
  <si>
    <t xml:space="preserve">B119072589 </t>
  </si>
  <si>
    <t>PERCE012346</t>
  </si>
  <si>
    <t xml:space="preserve">H656756406 </t>
  </si>
  <si>
    <t xml:space="preserve">K119049942 </t>
  </si>
  <si>
    <t>PREMI011419</t>
  </si>
  <si>
    <t>PREMI235813</t>
  </si>
  <si>
    <t>PREMI236617</t>
  </si>
  <si>
    <t>PREMI231518</t>
  </si>
  <si>
    <t>PREMI236525</t>
  </si>
  <si>
    <t>INFIN048479</t>
  </si>
  <si>
    <t>INFIN049603</t>
  </si>
  <si>
    <t>INFIN042511</t>
  </si>
  <si>
    <t>PREMI220085</t>
  </si>
  <si>
    <t>PREMI242243</t>
  </si>
  <si>
    <t xml:space="preserve">U419193234 </t>
  </si>
  <si>
    <t>PREMI239661</t>
  </si>
  <si>
    <t>PREMI239842</t>
  </si>
  <si>
    <t>INFIN048814</t>
  </si>
  <si>
    <t>INFIN049753</t>
  </si>
  <si>
    <t>PREMI038565</t>
  </si>
  <si>
    <t>INFIN048755</t>
  </si>
  <si>
    <t xml:space="preserve">H119073423 </t>
  </si>
  <si>
    <t xml:space="preserve">W642125198 </t>
  </si>
  <si>
    <t xml:space="preserve">Z985370646 </t>
  </si>
  <si>
    <t>INFIN007867</t>
  </si>
  <si>
    <t xml:space="preserve">L119342434 </t>
  </si>
  <si>
    <t xml:space="preserve">N119342436 </t>
  </si>
  <si>
    <t>PREMI022650</t>
  </si>
  <si>
    <t xml:space="preserve">Y119190691 </t>
  </si>
  <si>
    <t>ESSEN016204</t>
  </si>
  <si>
    <t xml:space="preserve">H118350671 </t>
  </si>
  <si>
    <t xml:space="preserve">N855670393 </t>
  </si>
  <si>
    <t xml:space="preserve">R118303252 </t>
  </si>
  <si>
    <t>AV000038075</t>
  </si>
  <si>
    <t>PREMI233391</t>
  </si>
  <si>
    <t xml:space="preserve">C643047067 </t>
  </si>
  <si>
    <t>ESSEN102820</t>
  </si>
  <si>
    <t>PREMI232374</t>
  </si>
  <si>
    <t xml:space="preserve">W760262605 </t>
  </si>
  <si>
    <t>INFIN046513</t>
  </si>
  <si>
    <t xml:space="preserve">M642209577 </t>
  </si>
  <si>
    <t xml:space="preserve">N643098482 </t>
  </si>
  <si>
    <t xml:space="preserve">V180160606 </t>
  </si>
  <si>
    <t>INFIN013493</t>
  </si>
  <si>
    <t>INFIN046958</t>
  </si>
  <si>
    <t>INFIN046960</t>
  </si>
  <si>
    <t>CCAPI014682</t>
  </si>
  <si>
    <t>INFIN047351</t>
  </si>
  <si>
    <t xml:space="preserve">A644507956 </t>
  </si>
  <si>
    <t xml:space="preserve">S644299453 </t>
  </si>
  <si>
    <t>INFIN048961</t>
  </si>
  <si>
    <t xml:space="preserve">G643096176 </t>
  </si>
  <si>
    <t xml:space="preserve">G642315809 </t>
  </si>
  <si>
    <t>INFIN048008</t>
  </si>
  <si>
    <t>PREMI236996</t>
  </si>
  <si>
    <t>INFIN046843</t>
  </si>
  <si>
    <t>INFIN046845</t>
  </si>
  <si>
    <t>PREMI231790</t>
  </si>
  <si>
    <t>INFIN048186</t>
  </si>
  <si>
    <t xml:space="preserve">T642947790 </t>
  </si>
  <si>
    <t>INFIN046523</t>
  </si>
  <si>
    <t>INFIN048339</t>
  </si>
  <si>
    <t>INFIN044476</t>
  </si>
  <si>
    <t>INFIN049848</t>
  </si>
  <si>
    <t>PREMI173165</t>
  </si>
  <si>
    <t xml:space="preserve">H119166826 </t>
  </si>
  <si>
    <t>PREMI229233</t>
  </si>
  <si>
    <t xml:space="preserve">A642217754 </t>
  </si>
  <si>
    <t>PREMI229395</t>
  </si>
  <si>
    <t xml:space="preserve">S656868079 </t>
  </si>
  <si>
    <t xml:space="preserve">G118028854 </t>
  </si>
  <si>
    <t>PREMI229390</t>
  </si>
  <si>
    <t>PREMI229241</t>
  </si>
  <si>
    <t>PREMI168969</t>
  </si>
  <si>
    <t>PREMI232078</t>
  </si>
  <si>
    <t>PREMI008758</t>
  </si>
  <si>
    <t>PREMI230020</t>
  </si>
  <si>
    <t xml:space="preserve">G119372077 </t>
  </si>
  <si>
    <t xml:space="preserve">J950169316 </t>
  </si>
  <si>
    <t xml:space="preserve">G950241212 </t>
  </si>
  <si>
    <t>INFIN047844</t>
  </si>
  <si>
    <t xml:space="preserve">P119491339 </t>
  </si>
  <si>
    <t>PREMI084029</t>
  </si>
  <si>
    <t xml:space="preserve">U119502981 </t>
  </si>
  <si>
    <t xml:space="preserve">V419165704 </t>
  </si>
  <si>
    <t xml:space="preserve">L419165696 </t>
  </si>
  <si>
    <t xml:space="preserve">T119502980 </t>
  </si>
  <si>
    <t>PREMI178986</t>
  </si>
  <si>
    <t xml:space="preserve">R858136685 </t>
  </si>
  <si>
    <t xml:space="preserve">M642697706 </t>
  </si>
  <si>
    <t>PERCE010973</t>
  </si>
  <si>
    <t>PREMI185548</t>
  </si>
  <si>
    <t xml:space="preserve">B118365040 </t>
  </si>
  <si>
    <t>PREMI117785</t>
  </si>
  <si>
    <t xml:space="preserve">F642232065 </t>
  </si>
  <si>
    <t xml:space="preserve">H656901743 </t>
  </si>
  <si>
    <t>PREMI196590</t>
  </si>
  <si>
    <t>INFIN040403</t>
  </si>
  <si>
    <t xml:space="preserve">L642143658 </t>
  </si>
  <si>
    <t>ESSEN226679</t>
  </si>
  <si>
    <t xml:space="preserve">R118551560 </t>
  </si>
  <si>
    <t>CCAPI014712</t>
  </si>
  <si>
    <t>CCAPI014714</t>
  </si>
  <si>
    <t>AV000036102</t>
  </si>
  <si>
    <t xml:space="preserve">Y119213691 </t>
  </si>
  <si>
    <t>PREMI238970</t>
  </si>
  <si>
    <t xml:space="preserve">S119293840 </t>
  </si>
  <si>
    <t xml:space="preserve">L118581525 </t>
  </si>
  <si>
    <t>INFIN035811</t>
  </si>
  <si>
    <t>INFIN035882</t>
  </si>
  <si>
    <t xml:space="preserve">X166202460 </t>
  </si>
  <si>
    <t>PREMI189776</t>
  </si>
  <si>
    <t>AV000010307</t>
  </si>
  <si>
    <t>AV000010308</t>
  </si>
  <si>
    <t xml:space="preserve">D985048144 </t>
  </si>
  <si>
    <t>PREMI184412</t>
  </si>
  <si>
    <t>INFIN046956</t>
  </si>
  <si>
    <t>INFIN037318</t>
  </si>
  <si>
    <t>PREMI210112</t>
  </si>
  <si>
    <t>PREMI210118</t>
  </si>
  <si>
    <t>PREMI210120</t>
  </si>
  <si>
    <t>INFIN042137</t>
  </si>
  <si>
    <t xml:space="preserve">U642568843 </t>
  </si>
  <si>
    <t>INFIN036471</t>
  </si>
  <si>
    <t xml:space="preserve">E940335869 </t>
  </si>
  <si>
    <t>INFIN038169</t>
  </si>
  <si>
    <t>INFIN036993</t>
  </si>
  <si>
    <t>PREMI187427</t>
  </si>
  <si>
    <t>INFIN036990</t>
  </si>
  <si>
    <t xml:space="preserve">V119012760 </t>
  </si>
  <si>
    <t>PERCE012194</t>
  </si>
  <si>
    <t xml:space="preserve">F985025100 </t>
  </si>
  <si>
    <t>INFIN036865</t>
  </si>
  <si>
    <t xml:space="preserve">H644082003 </t>
  </si>
  <si>
    <t xml:space="preserve">J760103940 </t>
  </si>
  <si>
    <t>PREMI192238</t>
  </si>
  <si>
    <t>PREMI193681</t>
  </si>
  <si>
    <t xml:space="preserve">E985261953 </t>
  </si>
  <si>
    <t>PREMI009972</t>
  </si>
  <si>
    <t xml:space="preserve">D118617237 </t>
  </si>
  <si>
    <t xml:space="preserve">S119497045 </t>
  </si>
  <si>
    <t xml:space="preserve">Z180159943 </t>
  </si>
  <si>
    <t>PREMI198967</t>
  </si>
  <si>
    <t>ESSEN180674</t>
  </si>
  <si>
    <t>ESSEN417428</t>
  </si>
  <si>
    <t xml:space="preserve">K119076070 </t>
  </si>
  <si>
    <t>INFIN040803</t>
  </si>
  <si>
    <t>INFIN038224</t>
  </si>
  <si>
    <t>PREMI185505</t>
  </si>
  <si>
    <t xml:space="preserve">Z118253005 </t>
  </si>
  <si>
    <t>PREMI204441</t>
  </si>
  <si>
    <t>PREMI203454</t>
  </si>
  <si>
    <t>INFIN034754</t>
  </si>
  <si>
    <t xml:space="preserve">B636103918 </t>
  </si>
  <si>
    <t xml:space="preserve">G642098068 </t>
  </si>
  <si>
    <t xml:space="preserve">V119415996 </t>
  </si>
  <si>
    <t>PREMI200777</t>
  </si>
  <si>
    <t>PREMI013698</t>
  </si>
  <si>
    <t xml:space="preserve">X119503237 </t>
  </si>
  <si>
    <t xml:space="preserve">J656887967 </t>
  </si>
  <si>
    <t xml:space="preserve">N419248360 </t>
  </si>
  <si>
    <t xml:space="preserve">R119503001 </t>
  </si>
  <si>
    <t xml:space="preserve">B419104668 </t>
  </si>
  <si>
    <t xml:space="preserve">F407556096 </t>
  </si>
  <si>
    <t>INFIN049106</t>
  </si>
  <si>
    <t>INFIN048441</t>
  </si>
  <si>
    <t>INFIN036806</t>
  </si>
  <si>
    <t>INFIN038384</t>
  </si>
  <si>
    <t xml:space="preserve">L118223438 </t>
  </si>
  <si>
    <t xml:space="preserve">D407563316 </t>
  </si>
  <si>
    <t>INFIN049532</t>
  </si>
  <si>
    <t xml:space="preserve">X419104664 </t>
  </si>
  <si>
    <t>INFIN046473</t>
  </si>
  <si>
    <t xml:space="preserve">U940436921 </t>
  </si>
  <si>
    <t xml:space="preserve">R643050897 </t>
  </si>
  <si>
    <t xml:space="preserve">G119478130 </t>
  </si>
  <si>
    <t xml:space="preserve">M119478135 </t>
  </si>
  <si>
    <t xml:space="preserve">N643064557 </t>
  </si>
  <si>
    <t xml:space="preserve">P119478137 </t>
  </si>
  <si>
    <t xml:space="preserve">F859496252 </t>
  </si>
  <si>
    <t xml:space="preserve">J119274168 </t>
  </si>
  <si>
    <t xml:space="preserve">K985126189 </t>
  </si>
  <si>
    <t xml:space="preserve">Y985126178 </t>
  </si>
  <si>
    <t>INFIN046679</t>
  </si>
  <si>
    <t xml:space="preserve">V940284363 </t>
  </si>
  <si>
    <t xml:space="preserve">W116715314 </t>
  </si>
  <si>
    <t xml:space="preserve">Y119502479 </t>
  </si>
  <si>
    <t>INFIN040010</t>
  </si>
  <si>
    <t xml:space="preserve">B419130773 </t>
  </si>
  <si>
    <t xml:space="preserve">E119037011 </t>
  </si>
  <si>
    <t>PREMI106387</t>
  </si>
  <si>
    <t>ESSEN434725</t>
  </si>
  <si>
    <t>ESSEN435136</t>
  </si>
  <si>
    <t>INFIN048704</t>
  </si>
  <si>
    <t>INFIN040661</t>
  </si>
  <si>
    <t>INFIN045135</t>
  </si>
  <si>
    <t>INFIN048444</t>
  </si>
  <si>
    <t>INFIN048446</t>
  </si>
  <si>
    <t xml:space="preserve">T940141025 </t>
  </si>
  <si>
    <t>INFIN047826</t>
  </si>
  <si>
    <t>INFIN047829</t>
  </si>
  <si>
    <t>INFIN046832</t>
  </si>
  <si>
    <t xml:space="preserve">Y940112487 </t>
  </si>
  <si>
    <t xml:space="preserve">L641368650 </t>
  </si>
  <si>
    <t>INFIN032346</t>
  </si>
  <si>
    <t>INFIN015241</t>
  </si>
  <si>
    <t xml:space="preserve">T118488128 </t>
  </si>
  <si>
    <t xml:space="preserve">Y119282714 </t>
  </si>
  <si>
    <t xml:space="preserve">P643072010 </t>
  </si>
  <si>
    <t xml:space="preserve">W118887710 </t>
  </si>
  <si>
    <t>INFIN049110</t>
  </si>
  <si>
    <t xml:space="preserve">G119296223 </t>
  </si>
  <si>
    <t xml:space="preserve">C111013781 </t>
  </si>
  <si>
    <t>INFIN044684</t>
  </si>
  <si>
    <t xml:space="preserve">T119356424 </t>
  </si>
  <si>
    <t>124OB105935</t>
  </si>
  <si>
    <t>INFIN035272</t>
  </si>
  <si>
    <t xml:space="preserve">B119085929 </t>
  </si>
  <si>
    <t xml:space="preserve">V119393985 </t>
  </si>
  <si>
    <t xml:space="preserve">B985046831 </t>
  </si>
  <si>
    <t xml:space="preserve">E118088399 </t>
  </si>
  <si>
    <t xml:space="preserve">E855174666 </t>
  </si>
  <si>
    <t>PREMI126741</t>
  </si>
  <si>
    <t xml:space="preserve">W760102985 </t>
  </si>
  <si>
    <t>PREMI020650</t>
  </si>
  <si>
    <t xml:space="preserve">N119252667 </t>
  </si>
  <si>
    <t xml:space="preserve">D119236052 </t>
  </si>
  <si>
    <t xml:space="preserve">U118579853 </t>
  </si>
  <si>
    <t xml:space="preserve">B119349785 </t>
  </si>
  <si>
    <t>INFIN042194</t>
  </si>
  <si>
    <t>PREMI183647</t>
  </si>
  <si>
    <t>PREMI237786</t>
  </si>
  <si>
    <t xml:space="preserve">G643098476 </t>
  </si>
  <si>
    <t xml:space="preserve">L633958073 </t>
  </si>
  <si>
    <t>INFIN047968</t>
  </si>
  <si>
    <t xml:space="preserve">P916061609 </t>
  </si>
  <si>
    <t xml:space="preserve">P641418057 </t>
  </si>
  <si>
    <t>INFIN047947</t>
  </si>
  <si>
    <t>INFIN047778</t>
  </si>
  <si>
    <t xml:space="preserve">R641418058 </t>
  </si>
  <si>
    <t>INFIN048650</t>
  </si>
  <si>
    <t>INFIN040576</t>
  </si>
  <si>
    <t>INFIN046378</t>
  </si>
  <si>
    <t xml:space="preserve">R118378278 </t>
  </si>
  <si>
    <t xml:space="preserve">T119349800 </t>
  </si>
  <si>
    <t xml:space="preserve">L119291972 </t>
  </si>
  <si>
    <t xml:space="preserve">W656562022 </t>
  </si>
  <si>
    <t>INFIN047728</t>
  </si>
  <si>
    <t>PREMI228007</t>
  </si>
  <si>
    <t xml:space="preserve">V119464020 </t>
  </si>
  <si>
    <t xml:space="preserve">P643097218 </t>
  </si>
  <si>
    <t>PREMI242276</t>
  </si>
  <si>
    <t>INFIN049298</t>
  </si>
  <si>
    <t>PREMI210399</t>
  </si>
  <si>
    <t>PREMI231489</t>
  </si>
  <si>
    <t>INFIN048461</t>
  </si>
  <si>
    <t>INFIN046170</t>
  </si>
  <si>
    <t xml:space="preserve">R119056640 </t>
  </si>
  <si>
    <t>INFIN046172</t>
  </si>
  <si>
    <t>INFIN049662</t>
  </si>
  <si>
    <t>INFIN048586</t>
  </si>
  <si>
    <t xml:space="preserve">U119081621 </t>
  </si>
  <si>
    <t>PREMI237738</t>
  </si>
  <si>
    <t xml:space="preserve">A119384445 </t>
  </si>
  <si>
    <t>INFIN049824</t>
  </si>
  <si>
    <t>INFIN049825</t>
  </si>
  <si>
    <t xml:space="preserve">S643045355 </t>
  </si>
  <si>
    <t>PREMI238716</t>
  </si>
  <si>
    <t>PREMI239594</t>
  </si>
  <si>
    <t>PREMI024037</t>
  </si>
  <si>
    <t xml:space="preserve">G119388407 </t>
  </si>
  <si>
    <t>INFIN049425</t>
  </si>
  <si>
    <t>PREMI104797</t>
  </si>
  <si>
    <t>PREMI104806</t>
  </si>
  <si>
    <t>PREMI236447</t>
  </si>
  <si>
    <t>PREMI237831</t>
  </si>
  <si>
    <t xml:space="preserve">F950412515 </t>
  </si>
  <si>
    <t>PREMI240701</t>
  </si>
  <si>
    <t>INFIN029393</t>
  </si>
  <si>
    <t xml:space="preserve">Y985839661 </t>
  </si>
  <si>
    <t xml:space="preserve">F643066919 </t>
  </si>
  <si>
    <t>PREMI242257</t>
  </si>
  <si>
    <t>INFIN049171</t>
  </si>
  <si>
    <t xml:space="preserve">H985385213 </t>
  </si>
  <si>
    <t>PREMI241873</t>
  </si>
  <si>
    <t>INFIN049454</t>
  </si>
  <si>
    <t xml:space="preserve">Z940729946 </t>
  </si>
  <si>
    <t>PREMI127382</t>
  </si>
  <si>
    <t xml:space="preserve">N940256780 </t>
  </si>
  <si>
    <t>INFIN045717</t>
  </si>
  <si>
    <t>PREMI127394</t>
  </si>
  <si>
    <t>INFIN049339</t>
  </si>
  <si>
    <t>INFIN046703</t>
  </si>
  <si>
    <t>INFIN049065</t>
  </si>
  <si>
    <t>PREMI127944</t>
  </si>
  <si>
    <t>PREMI117166</t>
  </si>
  <si>
    <t>PREMI237146</t>
  </si>
  <si>
    <t>INFIN048309</t>
  </si>
  <si>
    <t xml:space="preserve">E111029952 </t>
  </si>
  <si>
    <t>PREMI232921</t>
  </si>
  <si>
    <t>PREMI237701</t>
  </si>
  <si>
    <t>INFIN046031</t>
  </si>
  <si>
    <t>PREMI064365</t>
  </si>
  <si>
    <t xml:space="preserve">A643048054 </t>
  </si>
  <si>
    <t>124OB086918</t>
  </si>
  <si>
    <t>PREMI239967</t>
  </si>
  <si>
    <t xml:space="preserve">Z985029487 </t>
  </si>
  <si>
    <t xml:space="preserve">F119501773 </t>
  </si>
  <si>
    <t xml:space="preserve">P419049480 </t>
  </si>
  <si>
    <t xml:space="preserve">406053647  </t>
  </si>
  <si>
    <t>INFIN045923</t>
  </si>
  <si>
    <t xml:space="preserve">C636754957 </t>
  </si>
  <si>
    <t>PREMI233206</t>
  </si>
  <si>
    <t xml:space="preserve">R641074438 </t>
  </si>
  <si>
    <t xml:space="preserve">W119317810 </t>
  </si>
  <si>
    <t xml:space="preserve">A119164036 </t>
  </si>
  <si>
    <t xml:space="preserve">C642320405 </t>
  </si>
  <si>
    <t>INFIN049015</t>
  </si>
  <si>
    <t>INFIN048148</t>
  </si>
  <si>
    <t>PREMI230651</t>
  </si>
  <si>
    <t xml:space="preserve">M642754723 </t>
  </si>
  <si>
    <t>PREMI238048</t>
  </si>
  <si>
    <t>INFIN047440</t>
  </si>
  <si>
    <t>PREMI051800</t>
  </si>
  <si>
    <t>INFIN049470</t>
  </si>
  <si>
    <t>INFIN048501</t>
  </si>
  <si>
    <t xml:space="preserve">D642319555 </t>
  </si>
  <si>
    <t>PREMI240267</t>
  </si>
  <si>
    <t>PREMI051807</t>
  </si>
  <si>
    <t>INFIN046059</t>
  </si>
  <si>
    <t xml:space="preserve">A643096883 </t>
  </si>
  <si>
    <t xml:space="preserve">M643004894 </t>
  </si>
  <si>
    <t xml:space="preserve">U119463053 </t>
  </si>
  <si>
    <t>INFIN012226</t>
  </si>
  <si>
    <t xml:space="preserve">F119400343 </t>
  </si>
  <si>
    <t>INFIN045965</t>
  </si>
  <si>
    <t xml:space="preserve">N119138610 </t>
  </si>
  <si>
    <t>PREMI233374</t>
  </si>
  <si>
    <t>PREMI231696</t>
  </si>
  <si>
    <t>PREMI239992</t>
  </si>
  <si>
    <t xml:space="preserve">M118233329 </t>
  </si>
  <si>
    <t>PREMI242381</t>
  </si>
  <si>
    <t>INFIN049512</t>
  </si>
  <si>
    <t>INFIN049517</t>
  </si>
  <si>
    <t xml:space="preserve">P641428476 </t>
  </si>
  <si>
    <t xml:space="preserve">V656927744 </t>
  </si>
  <si>
    <t xml:space="preserve">H642517428 </t>
  </si>
  <si>
    <t>INFIN009172</t>
  </si>
  <si>
    <t>PREMI237297</t>
  </si>
  <si>
    <t xml:space="preserve">N119217132 </t>
  </si>
  <si>
    <t>INFIN048791</t>
  </si>
  <si>
    <t xml:space="preserve">P985058688 </t>
  </si>
  <si>
    <t xml:space="preserve">W180155639 </t>
  </si>
  <si>
    <t>INFIN046328</t>
  </si>
  <si>
    <t>INFIN049751</t>
  </si>
  <si>
    <t>INFIN049000</t>
  </si>
  <si>
    <t>INFIN049004</t>
  </si>
  <si>
    <t>INFIN049040</t>
  </si>
  <si>
    <t xml:space="preserve">T644323098 </t>
  </si>
  <si>
    <t xml:space="preserve">B118368927 </t>
  </si>
  <si>
    <t>INFIN048453</t>
  </si>
  <si>
    <t xml:space="preserve">D119112059 </t>
  </si>
  <si>
    <t>PREMI242149</t>
  </si>
  <si>
    <t>PREMI234459</t>
  </si>
  <si>
    <t xml:space="preserve">D109034655 </t>
  </si>
  <si>
    <t>CCAPI014837</t>
  </si>
  <si>
    <t>CCAPI014838</t>
  </si>
  <si>
    <t>CCAPI014839</t>
  </si>
  <si>
    <t>CCAPI014840</t>
  </si>
  <si>
    <t>CCAPI014841</t>
  </si>
  <si>
    <t>CCAPI014843</t>
  </si>
  <si>
    <t>CCAPI014844</t>
  </si>
  <si>
    <t>CCAPI014845</t>
  </si>
  <si>
    <t>INFIN046005</t>
  </si>
  <si>
    <t>PREMI238495</t>
  </si>
  <si>
    <t xml:space="preserve">W118069232 </t>
  </si>
  <si>
    <t>INFIN035639</t>
  </si>
  <si>
    <t>PREMI197989</t>
  </si>
  <si>
    <t xml:space="preserve">B320199286 </t>
  </si>
  <si>
    <t>INFIN035421</t>
  </si>
  <si>
    <t xml:space="preserve">T643070265 </t>
  </si>
  <si>
    <t>PREMI232751</t>
  </si>
  <si>
    <t>ESSEN433842</t>
  </si>
  <si>
    <t>CCAPI007794</t>
  </si>
  <si>
    <t>CCAPI011227</t>
  </si>
  <si>
    <t>CCAPI011228</t>
  </si>
  <si>
    <t>PREMI140364</t>
  </si>
  <si>
    <t xml:space="preserve">D643054474 </t>
  </si>
  <si>
    <t>INFIN029576</t>
  </si>
  <si>
    <t xml:space="preserve">E119269380 </t>
  </si>
  <si>
    <t>INFIN038646</t>
  </si>
  <si>
    <t>INFIN034866</t>
  </si>
  <si>
    <t>INFIN034507</t>
  </si>
  <si>
    <t>PREMI240064</t>
  </si>
  <si>
    <t>PREMI240118</t>
  </si>
  <si>
    <t>PREMI240227</t>
  </si>
  <si>
    <t xml:space="preserve">J858155700 </t>
  </si>
  <si>
    <t xml:space="preserve">F119498875 </t>
  </si>
  <si>
    <t>PREMI204373</t>
  </si>
  <si>
    <t xml:space="preserve">S633950902 </t>
  </si>
  <si>
    <t xml:space="preserve">Z118121215 </t>
  </si>
  <si>
    <t xml:space="preserve">F858154110 </t>
  </si>
  <si>
    <t>INFIN044574</t>
  </si>
  <si>
    <t>PREMI183750</t>
  </si>
  <si>
    <t>INFIN045330</t>
  </si>
  <si>
    <t xml:space="preserve">Y119025321 </t>
  </si>
  <si>
    <t>INFIN034790</t>
  </si>
  <si>
    <t>INFIN046497</t>
  </si>
  <si>
    <t xml:space="preserve">S118175764 </t>
  </si>
  <si>
    <t>INFIN044822</t>
  </si>
  <si>
    <t xml:space="preserve">A118047616 </t>
  </si>
  <si>
    <t>INFIN034655</t>
  </si>
  <si>
    <t xml:space="preserve">R166184744 </t>
  </si>
  <si>
    <t>PREMI026602</t>
  </si>
  <si>
    <t>INFIN034867</t>
  </si>
  <si>
    <t xml:space="preserve">U656457853 </t>
  </si>
  <si>
    <t xml:space="preserve">W166135966 </t>
  </si>
  <si>
    <t xml:space="preserve">Z656256355 </t>
  </si>
  <si>
    <t>INFIN046979</t>
  </si>
  <si>
    <t>INFIN035549</t>
  </si>
  <si>
    <t xml:space="preserve">X118563388 </t>
  </si>
  <si>
    <t>INFIN018990</t>
  </si>
  <si>
    <t>PREMI223705</t>
  </si>
  <si>
    <t xml:space="preserve">X985858037 </t>
  </si>
  <si>
    <t>PREMI153114</t>
  </si>
  <si>
    <t>INFIN041450</t>
  </si>
  <si>
    <t>INFIN036168</t>
  </si>
  <si>
    <t>INFIN039798</t>
  </si>
  <si>
    <t>INFIN048926</t>
  </si>
  <si>
    <t xml:space="preserve">S641418404 </t>
  </si>
  <si>
    <t>INFIN043541</t>
  </si>
  <si>
    <t>INFIN036655</t>
  </si>
  <si>
    <t>INFIN035273</t>
  </si>
  <si>
    <t>INFIN036225</t>
  </si>
  <si>
    <t xml:space="preserve">P642702446 </t>
  </si>
  <si>
    <t>INFIN035160</t>
  </si>
  <si>
    <t>AV000037059</t>
  </si>
  <si>
    <t xml:space="preserve">J855143298 </t>
  </si>
  <si>
    <t>INFIN044396</t>
  </si>
  <si>
    <t xml:space="preserve">D985101113 </t>
  </si>
  <si>
    <t>PREMI189717</t>
  </si>
  <si>
    <t>INFIN043575</t>
  </si>
  <si>
    <t>AV000037203</t>
  </si>
  <si>
    <t>PREMI009687</t>
  </si>
  <si>
    <t>PREMI214051</t>
  </si>
  <si>
    <t xml:space="preserve">X118691337 </t>
  </si>
  <si>
    <t xml:space="preserve">N642074545 </t>
  </si>
  <si>
    <t xml:space="preserve">W419125340 </t>
  </si>
  <si>
    <t xml:space="preserve">W643004718 </t>
  </si>
  <si>
    <t>INFIN034835</t>
  </si>
  <si>
    <t>INFIN036453</t>
  </si>
  <si>
    <t xml:space="preserve">M642071071 </t>
  </si>
  <si>
    <t>PREMI184478</t>
  </si>
  <si>
    <t xml:space="preserve">Z642657743 </t>
  </si>
  <si>
    <t>INFIN036581</t>
  </si>
  <si>
    <t>PREMI044179</t>
  </si>
  <si>
    <t>INFIN046598</t>
  </si>
  <si>
    <t>INFIN036020</t>
  </si>
  <si>
    <t>INFIN038839</t>
  </si>
  <si>
    <t xml:space="preserve">U858155962 </t>
  </si>
  <si>
    <t xml:space="preserve">Y689955126 </t>
  </si>
  <si>
    <t>INFIN045426</t>
  </si>
  <si>
    <t>PREMI090056</t>
  </si>
  <si>
    <t>PREMI185261</t>
  </si>
  <si>
    <t>INFIN036473</t>
  </si>
  <si>
    <t xml:space="preserve">X916941458 </t>
  </si>
  <si>
    <t>CCAPI013232</t>
  </si>
  <si>
    <t>INFIN042781</t>
  </si>
  <si>
    <t xml:space="preserve">G140345491 </t>
  </si>
  <si>
    <t>INFIN034831</t>
  </si>
  <si>
    <t>INFIN036452</t>
  </si>
  <si>
    <t xml:space="preserve">H760332628 </t>
  </si>
  <si>
    <t>PREMI232011</t>
  </si>
  <si>
    <t xml:space="preserve">Z119477019 </t>
  </si>
  <si>
    <t>INFIN046455</t>
  </si>
  <si>
    <t xml:space="preserve">F985240219 </t>
  </si>
  <si>
    <t>INFIN034719</t>
  </si>
  <si>
    <t>INFIN035764</t>
  </si>
  <si>
    <t>INFIN036831</t>
  </si>
  <si>
    <t>INFIN037949</t>
  </si>
  <si>
    <t xml:space="preserve">W985434353 </t>
  </si>
  <si>
    <t>AV000036829</t>
  </si>
  <si>
    <t>PREMI121872</t>
  </si>
  <si>
    <t>PREMI240702</t>
  </si>
  <si>
    <t>INFIN047113</t>
  </si>
  <si>
    <t>INFIN044679</t>
  </si>
  <si>
    <t>BAROMETRE BDD - AGENCES SUCCESSION</t>
  </si>
  <si>
    <t>Agence succession</t>
  </si>
  <si>
    <t>Strasbourg</t>
  </si>
  <si>
    <t>Reims</t>
  </si>
  <si>
    <t>Taux de recyclage des dossiers VIP
sans part hors succession</t>
  </si>
  <si>
    <t>Prise des appels (SVI) 
taux collectif agence succession</t>
  </si>
  <si>
    <t>Productivité moyenne GTCS 
("unités"/jour)</t>
  </si>
  <si>
    <t>Nouveaux clients</t>
  </si>
  <si>
    <t>Nb de procédures en retard en fin de mois sur successions "NONAFF"</t>
  </si>
  <si>
    <t>CHIFFRES PRECEDENTS</t>
  </si>
  <si>
    <t>Données au :</t>
  </si>
  <si>
    <t>CAGPS
Stg</t>
  </si>
  <si>
    <t>(depuis 12/2018)
nb de dossiers</t>
  </si>
  <si>
    <t>montant successions</t>
  </si>
  <si>
    <t>montant recyclé</t>
  </si>
  <si>
    <t>successions dénouées brut</t>
  </si>
  <si>
    <t>Hors succession (droits,…)</t>
  </si>
  <si>
    <t>Suspens: part succession non dénouée si règlement partiel</t>
  </si>
  <si>
    <t>argent frais</t>
  </si>
  <si>
    <t>nb nouveaux clients</t>
  </si>
  <si>
    <t>nombre successions en instance</t>
  </si>
  <si>
    <t>montant successions en instance</t>
  </si>
  <si>
    <t>% recycl. en ôtant la part Hors succession</t>
  </si>
  <si>
    <t>% recyclage</t>
  </si>
  <si>
    <t>VA</t>
  </si>
  <si>
    <t>DAS</t>
  </si>
  <si>
    <t>CH</t>
  </si>
  <si>
    <t>DES</t>
  </si>
  <si>
    <t>TM</t>
  </si>
  <si>
    <t>SD</t>
  </si>
  <si>
    <t>Total</t>
  </si>
  <si>
    <t>CAGPS
Reims</t>
  </si>
  <si>
    <t>MH</t>
  </si>
  <si>
    <t>MF</t>
  </si>
  <si>
    <t>SLQ</t>
  </si>
  <si>
    <t>ALH</t>
  </si>
  <si>
    <t>DERNIERS CHIFFRES</t>
  </si>
  <si>
    <t>EVOLUTION SUR LA PERIODE (= écart entre les 2 tableaux ci-dessus)</t>
  </si>
  <si>
    <t>Argent frais en K€</t>
  </si>
  <si>
    <t>Dossiers reçus</t>
  </si>
  <si>
    <t>Total ag. successions</t>
  </si>
  <si>
    <t>Agence Succession Reims</t>
  </si>
  <si>
    <t>dont &gt; 75 K€</t>
  </si>
  <si>
    <t>dont &gt;10 K€ et &lt; 75 K€</t>
  </si>
  <si>
    <t>NC</t>
  </si>
  <si>
    <t>dont &lt; 10 K€</t>
  </si>
  <si>
    <t>dont dossiers Conjoints</t>
  </si>
  <si>
    <t>Agence Succession Stg</t>
  </si>
  <si>
    <t>dont dossiers Non clients</t>
  </si>
  <si>
    <t>Arrêtés de comptes</t>
  </si>
  <si>
    <t>Dossiers "arrêtés"</t>
  </si>
  <si>
    <t>dont Ag. Succ. Reims</t>
  </si>
  <si>
    <t>dont Ag. Succ. Stg</t>
  </si>
  <si>
    <t>Stock
-
Dossiers en cours</t>
  </si>
  <si>
    <t>Dossiers ouverts sous HJ</t>
  </si>
  <si>
    <t>Clients décédés hors HJ avec solde non nul</t>
  </si>
  <si>
    <t>Encours (M€)</t>
  </si>
  <si>
    <t>Dossiers clients clos</t>
  </si>
  <si>
    <t>(dont) Agence Succession Reims</t>
  </si>
  <si>
    <t>(dont) Agence Succession Stg</t>
  </si>
  <si>
    <t>reclôtures, déclôtures,…</t>
  </si>
  <si>
    <t>-</t>
  </si>
  <si>
    <t>Délais GTCS et GS</t>
  </si>
  <si>
    <t>Agence Succession Reims GTCS</t>
  </si>
  <si>
    <t>Agence Succession Reims GS</t>
  </si>
  <si>
    <t>Agence Succession Stg GTCS</t>
  </si>
  <si>
    <t>Tarification</t>
  </si>
  <si>
    <t>Tarification nette TTC</t>
  </si>
  <si>
    <t>Tar. Nette - HT</t>
  </si>
  <si>
    <t>MyFlow - nb demandes reçues</t>
  </si>
  <si>
    <t>Procédures restantes
(fin mois)</t>
  </si>
  <si>
    <t>dont portef. GS</t>
  </si>
  <si>
    <t>Recyclage calculé pour les GTCS
(fin mois)</t>
  </si>
  <si>
    <t>SVI - Ag.
Succ. Reims</t>
  </si>
  <si>
    <t>nombre</t>
  </si>
  <si>
    <t>taux décroché</t>
  </si>
  <si>
    <t>SVI
Ag. Succ. Stg</t>
  </si>
  <si>
    <t>A  SAISIR NPS CEGEE</t>
  </si>
  <si>
    <t>NPS</t>
  </si>
  <si>
    <t xml:space="preserve">Taux de recyclage métier GTCS </t>
  </si>
  <si>
    <t>Action reporter les derniers résultats connus</t>
  </si>
  <si>
    <t>en cellule S50 S51</t>
  </si>
  <si>
    <t>max 500</t>
  </si>
  <si>
    <t>Délai moyen : taux mens de dénouement des dossiers entrés en M-3 (hors Ass Vie)  Métier GTCS</t>
  </si>
  <si>
    <t>Délai moyen : taux mens de dénouement des dossiers entrés en M-3 (hors Ass Vie)  Métier GS</t>
  </si>
  <si>
    <t>Accueil</t>
  </si>
  <si>
    <t xml:space="preserve">H643057192 </t>
  </si>
  <si>
    <t xml:space="preserve">K643057194 </t>
  </si>
  <si>
    <t xml:space="preserve">A804070433 </t>
  </si>
  <si>
    <t xml:space="preserve">G643091553 </t>
  </si>
  <si>
    <t>PREMI246855</t>
  </si>
  <si>
    <t xml:space="preserve">D118275296 </t>
  </si>
  <si>
    <t>PREMI243951</t>
  </si>
  <si>
    <t>PREMI248269</t>
  </si>
  <si>
    <t xml:space="preserve">K119354899 </t>
  </si>
  <si>
    <t xml:space="preserve">G118275299 </t>
  </si>
  <si>
    <t>PREMI243779</t>
  </si>
  <si>
    <t xml:space="preserve">K119204594 </t>
  </si>
  <si>
    <t>INFIN050342</t>
  </si>
  <si>
    <t xml:space="preserve">Y119399255 </t>
  </si>
  <si>
    <t>PREMI158863</t>
  </si>
  <si>
    <t xml:space="preserve">U419121175 </t>
  </si>
  <si>
    <t xml:space="preserve">S125099454 </t>
  </si>
  <si>
    <t xml:space="preserve">R335486387 </t>
  </si>
  <si>
    <t xml:space="preserve">U804083330 </t>
  </si>
  <si>
    <t>PERCE012596</t>
  </si>
  <si>
    <t>PREMI140353</t>
  </si>
  <si>
    <t xml:space="preserve">E119469066 </t>
  </si>
  <si>
    <t>PERCE012501</t>
  </si>
  <si>
    <t xml:space="preserve">R119132471 </t>
  </si>
  <si>
    <t xml:space="preserve">T118324460 </t>
  </si>
  <si>
    <t xml:space="preserve">L859089203 </t>
  </si>
  <si>
    <t>INFIN050744</t>
  </si>
  <si>
    <t xml:space="preserve">H419149938 </t>
  </si>
  <si>
    <t>PREMI247955</t>
  </si>
  <si>
    <t xml:space="preserve">T118198213 </t>
  </si>
  <si>
    <t>PREMI069127</t>
  </si>
  <si>
    <t xml:space="preserve">N118133533 </t>
  </si>
  <si>
    <t>INFIN004064</t>
  </si>
  <si>
    <t>INFIN051199</t>
  </si>
  <si>
    <t xml:space="preserve">U119105771 </t>
  </si>
  <si>
    <t xml:space="preserve">W804086621 </t>
  </si>
  <si>
    <t>PREMI011972</t>
  </si>
  <si>
    <t xml:space="preserve">L643003421 </t>
  </si>
  <si>
    <t xml:space="preserve">T643049726 </t>
  </si>
  <si>
    <t>INFIN045089</t>
  </si>
  <si>
    <t>PREMI048654</t>
  </si>
  <si>
    <t xml:space="preserve">B419253501 </t>
  </si>
  <si>
    <t xml:space="preserve">G010131716 </t>
  </si>
  <si>
    <t>INFIN050660</t>
  </si>
  <si>
    <t xml:space="preserve">E643056959 </t>
  </si>
  <si>
    <t>INFIN050618</t>
  </si>
  <si>
    <t>PREMI122963</t>
  </si>
  <si>
    <t xml:space="preserve">P119043368 </t>
  </si>
  <si>
    <t xml:space="preserve">G119131658 </t>
  </si>
  <si>
    <t>PREMI152002</t>
  </si>
  <si>
    <t xml:space="preserve">H643080744 </t>
  </si>
  <si>
    <t>PERCE012360</t>
  </si>
  <si>
    <t>PREMI052060</t>
  </si>
  <si>
    <t>INFIN024242</t>
  </si>
  <si>
    <t>PREMI082966</t>
  </si>
  <si>
    <t>124OB108544</t>
  </si>
  <si>
    <t>PREMI052067</t>
  </si>
  <si>
    <t xml:space="preserve">N118478625 </t>
  </si>
  <si>
    <t xml:space="preserve">V939323032 </t>
  </si>
  <si>
    <t xml:space="preserve">T119181371 </t>
  </si>
  <si>
    <t>PREMI091998</t>
  </si>
  <si>
    <t>PREMI092003</t>
  </si>
  <si>
    <t xml:space="preserve">B642517721 </t>
  </si>
  <si>
    <t xml:space="preserve">L985498376 </t>
  </si>
  <si>
    <t xml:space="preserve">D119185797 </t>
  </si>
  <si>
    <t>PREMI136696</t>
  </si>
  <si>
    <t xml:space="preserve">M119060133 </t>
  </si>
  <si>
    <t xml:space="preserve">D119079008 </t>
  </si>
  <si>
    <t xml:space="preserve">S119414866 </t>
  </si>
  <si>
    <t xml:space="preserve">K119504123 </t>
  </si>
  <si>
    <t xml:space="preserve">S419183963 </t>
  </si>
  <si>
    <t>PREMI115029</t>
  </si>
  <si>
    <t>INFIN050423</t>
  </si>
  <si>
    <t>PREMI007886</t>
  </si>
  <si>
    <t xml:space="preserve">H119257124 </t>
  </si>
  <si>
    <t>PREMI247851</t>
  </si>
  <si>
    <t xml:space="preserve">V855040429 </t>
  </si>
  <si>
    <t xml:space="preserve">R119178977 </t>
  </si>
  <si>
    <t>INFIN050413</t>
  </si>
  <si>
    <t>PERCE012622</t>
  </si>
  <si>
    <t xml:space="preserve">T119324523 </t>
  </si>
  <si>
    <t xml:space="preserve">G120126000 </t>
  </si>
  <si>
    <t>PERCE012433</t>
  </si>
  <si>
    <t>PERCE012620</t>
  </si>
  <si>
    <t>INFIN050317</t>
  </si>
  <si>
    <t xml:space="preserve">G804101880 </t>
  </si>
  <si>
    <t xml:space="preserve">M119231736 </t>
  </si>
  <si>
    <t xml:space="preserve">J940200403 </t>
  </si>
  <si>
    <t>PREMI246741</t>
  </si>
  <si>
    <t>PREMI246770</t>
  </si>
  <si>
    <t xml:space="preserve">G020365972 </t>
  </si>
  <si>
    <t xml:space="preserve">B950167952 </t>
  </si>
  <si>
    <t xml:space="preserve">Z119414942 </t>
  </si>
  <si>
    <t xml:space="preserve">G939323020 </t>
  </si>
  <si>
    <t>INFIN002665</t>
  </si>
  <si>
    <t xml:space="preserve">N643049699 </t>
  </si>
  <si>
    <t xml:space="preserve">M119357822 </t>
  </si>
  <si>
    <t xml:space="preserve">S419187528 </t>
  </si>
  <si>
    <t xml:space="preserve">J419187544 </t>
  </si>
  <si>
    <t>PREMI098760</t>
  </si>
  <si>
    <t xml:space="preserve">X804190467 </t>
  </si>
  <si>
    <t xml:space="preserve">E804187070 </t>
  </si>
  <si>
    <t>INFIN051229</t>
  </si>
  <si>
    <t>INFIN050545</t>
  </si>
  <si>
    <t xml:space="preserve">H940372511 </t>
  </si>
  <si>
    <t xml:space="preserve">R119311158 </t>
  </si>
  <si>
    <t xml:space="preserve">H940140832 </t>
  </si>
  <si>
    <t xml:space="preserve">L119006427 </t>
  </si>
  <si>
    <t xml:space="preserve">V718018964 </t>
  </si>
  <si>
    <t xml:space="preserve">M642618839 </t>
  </si>
  <si>
    <t xml:space="preserve">T119317324 </t>
  </si>
  <si>
    <t xml:space="preserve">R119255038 </t>
  </si>
  <si>
    <t xml:space="preserve">L656784653 </t>
  </si>
  <si>
    <t xml:space="preserve">F403451930 </t>
  </si>
  <si>
    <t xml:space="preserve">G200192593 </t>
  </si>
  <si>
    <t xml:space="preserve">A940085418 </t>
  </si>
  <si>
    <t>INFIN050255</t>
  </si>
  <si>
    <t>ESSEN082982</t>
  </si>
  <si>
    <t>INFIN001213</t>
  </si>
  <si>
    <t>INFIN001169</t>
  </si>
  <si>
    <t xml:space="preserve">G636753650 </t>
  </si>
  <si>
    <t>PREMI246244</t>
  </si>
  <si>
    <t xml:space="preserve">R119217962 </t>
  </si>
  <si>
    <t>PREMI067685</t>
  </si>
  <si>
    <t>PREMI245595</t>
  </si>
  <si>
    <t>ESSEN121067</t>
  </si>
  <si>
    <t>PREMI052987</t>
  </si>
  <si>
    <t xml:space="preserve">U119224520 </t>
  </si>
  <si>
    <t xml:space="preserve">T119224519 </t>
  </si>
  <si>
    <t xml:space="preserve">A119390839 </t>
  </si>
  <si>
    <t>PREMI153865</t>
  </si>
  <si>
    <t xml:space="preserve">F642306079 </t>
  </si>
  <si>
    <t>PREMI153894</t>
  </si>
  <si>
    <t xml:space="preserve">K940080620 </t>
  </si>
  <si>
    <t xml:space="preserve">G100535697 </t>
  </si>
  <si>
    <t xml:space="preserve">G010046409 </t>
  </si>
  <si>
    <t xml:space="preserve">M118674147 </t>
  </si>
  <si>
    <t xml:space="preserve">U643071002 </t>
  </si>
  <si>
    <t>ESSEN164618</t>
  </si>
  <si>
    <t xml:space="preserve">S804181584 </t>
  </si>
  <si>
    <t>PREMI244031</t>
  </si>
  <si>
    <t>PREMI091911</t>
  </si>
  <si>
    <t xml:space="preserve">P940538692 </t>
  </si>
  <si>
    <t>PERCE012586</t>
  </si>
  <si>
    <t>PREMI069671</t>
  </si>
  <si>
    <t>AV000018017</t>
  </si>
  <si>
    <t xml:space="preserve">K940393581 </t>
  </si>
  <si>
    <t>PREMI058872</t>
  </si>
  <si>
    <t xml:space="preserve">M940366512 </t>
  </si>
  <si>
    <t>AV000034704</t>
  </si>
  <si>
    <t xml:space="preserve">K407401195 </t>
  </si>
  <si>
    <t xml:space="preserve">V939440378 </t>
  </si>
  <si>
    <t xml:space="preserve">X636751456 </t>
  </si>
  <si>
    <t xml:space="preserve">Y940533755 </t>
  </si>
  <si>
    <t xml:space="preserve">H939295168 </t>
  </si>
  <si>
    <t>124OB108936</t>
  </si>
  <si>
    <t>INFIN050571</t>
  </si>
  <si>
    <t xml:space="preserve">D119461176 </t>
  </si>
  <si>
    <t xml:space="preserve">N656137021 </t>
  </si>
  <si>
    <t xml:space="preserve">X950422558 </t>
  </si>
  <si>
    <t xml:space="preserve">C940202260 </t>
  </si>
  <si>
    <t>PREMI071295</t>
  </si>
  <si>
    <t xml:space="preserve">Z118854708 </t>
  </si>
  <si>
    <t>INFIN050615</t>
  </si>
  <si>
    <t>INFIN050616</t>
  </si>
  <si>
    <t xml:space="preserve">D119011181 </t>
  </si>
  <si>
    <t xml:space="preserve">S116578621 </t>
  </si>
  <si>
    <t xml:space="preserve">P656739944 </t>
  </si>
  <si>
    <t xml:space="preserve">Z643093754 </t>
  </si>
  <si>
    <t>PREMI237007</t>
  </si>
  <si>
    <t xml:space="preserve">Y642624001 </t>
  </si>
  <si>
    <t>ESSEN338480</t>
  </si>
  <si>
    <t>PREMI244836</t>
  </si>
  <si>
    <t>INFIN050898</t>
  </si>
  <si>
    <t>AV000013758</t>
  </si>
  <si>
    <t>PREMI248604</t>
  </si>
  <si>
    <t xml:space="preserve">G641221975 </t>
  </si>
  <si>
    <t>PREMI144373</t>
  </si>
  <si>
    <t>PREMI236587</t>
  </si>
  <si>
    <t xml:space="preserve">W118608513 </t>
  </si>
  <si>
    <t xml:space="preserve">G010107957 </t>
  </si>
  <si>
    <t xml:space="preserve">F643084307 </t>
  </si>
  <si>
    <t xml:space="preserve">A119370898 </t>
  </si>
  <si>
    <t xml:space="preserve">J118632353 </t>
  </si>
  <si>
    <t xml:space="preserve">W118632341 </t>
  </si>
  <si>
    <t xml:space="preserve">Y118632320 </t>
  </si>
  <si>
    <t xml:space="preserve">V119037278 </t>
  </si>
  <si>
    <t>INFIN004830</t>
  </si>
  <si>
    <t xml:space="preserve">N119127271 </t>
  </si>
  <si>
    <t xml:space="preserve">A641353989 </t>
  </si>
  <si>
    <t xml:space="preserve">C641353991 </t>
  </si>
  <si>
    <t xml:space="preserve">Z119154697 </t>
  </si>
  <si>
    <t>PREMI003647</t>
  </si>
  <si>
    <t xml:space="preserve">Y656822775 </t>
  </si>
  <si>
    <t>PREMI244445</t>
  </si>
  <si>
    <t>INFIN050140</t>
  </si>
  <si>
    <t xml:space="preserve">X940269438 </t>
  </si>
  <si>
    <t>PREMI247635</t>
  </si>
  <si>
    <t xml:space="preserve">W118260408 </t>
  </si>
  <si>
    <t xml:space="preserve">G180527034 </t>
  </si>
  <si>
    <t xml:space="preserve">U119287195 </t>
  </si>
  <si>
    <t>INFIN027386</t>
  </si>
  <si>
    <t>PREMI245819</t>
  </si>
  <si>
    <t xml:space="preserve">M760277478 </t>
  </si>
  <si>
    <t>PREMI203105</t>
  </si>
  <si>
    <t xml:space="preserve">M119173592 </t>
  </si>
  <si>
    <t xml:space="preserve">W718123224 </t>
  </si>
  <si>
    <t xml:space="preserve">C118297214 </t>
  </si>
  <si>
    <t>PREMI245028</t>
  </si>
  <si>
    <t>INFIN048523</t>
  </si>
  <si>
    <t>PREMI247151</t>
  </si>
  <si>
    <t>INFIN038241</t>
  </si>
  <si>
    <t xml:space="preserve">H119503707 </t>
  </si>
  <si>
    <t xml:space="preserve">K109107916 </t>
  </si>
  <si>
    <t xml:space="preserve">U419293744 </t>
  </si>
  <si>
    <t xml:space="preserve">A119504068 </t>
  </si>
  <si>
    <t xml:space="preserve">D419216933 </t>
  </si>
  <si>
    <t xml:space="preserve">G180156684 </t>
  </si>
  <si>
    <t xml:space="preserve">Z119504067 </t>
  </si>
  <si>
    <t xml:space="preserve">G000032470 </t>
  </si>
  <si>
    <t xml:space="preserve">P119047508 </t>
  </si>
  <si>
    <t xml:space="preserve">C118048032 </t>
  </si>
  <si>
    <t>PREMI242159</t>
  </si>
  <si>
    <t>ESSEN444715</t>
  </si>
  <si>
    <t xml:space="preserve">B940141102 </t>
  </si>
  <si>
    <t>PREMI246782</t>
  </si>
  <si>
    <t xml:space="preserve">L119209218 </t>
  </si>
  <si>
    <t>INFIN050600</t>
  </si>
  <si>
    <t xml:space="preserve">G210042726 </t>
  </si>
  <si>
    <t>PREMI244073</t>
  </si>
  <si>
    <t xml:space="preserve">K119262830 </t>
  </si>
  <si>
    <t>PREMI246949</t>
  </si>
  <si>
    <t xml:space="preserve">Y641088590 </t>
  </si>
  <si>
    <t>PREMI243900</t>
  </si>
  <si>
    <t>INFIN049420</t>
  </si>
  <si>
    <t xml:space="preserve">L642428053 </t>
  </si>
  <si>
    <t>PREMI171344</t>
  </si>
  <si>
    <t xml:space="preserve">A859314823 </t>
  </si>
  <si>
    <t>INFIN050858</t>
  </si>
  <si>
    <t>INFIN050379</t>
  </si>
  <si>
    <t xml:space="preserve">P642160497 </t>
  </si>
  <si>
    <t xml:space="preserve">Z119301299 </t>
  </si>
  <si>
    <t>CCAPI014699</t>
  </si>
  <si>
    <t xml:space="preserve">H940336608 </t>
  </si>
  <si>
    <t xml:space="preserve">G100390153 </t>
  </si>
  <si>
    <t>PREMI229571</t>
  </si>
  <si>
    <t>INFIN049577</t>
  </si>
  <si>
    <t>INFIN049954</t>
  </si>
  <si>
    <t>ESSEN269318</t>
  </si>
  <si>
    <t xml:space="preserve">W118028039 </t>
  </si>
  <si>
    <t xml:space="preserve">G050588247 </t>
  </si>
  <si>
    <t xml:space="preserve">W119396516 </t>
  </si>
  <si>
    <t xml:space="preserve">R985428713 </t>
  </si>
  <si>
    <t xml:space="preserve">N118577479 </t>
  </si>
  <si>
    <t xml:space="preserve">G180044747 </t>
  </si>
  <si>
    <t xml:space="preserve">U643000438 </t>
  </si>
  <si>
    <t xml:space="preserve">G080586456 </t>
  </si>
  <si>
    <t>PREMI038545</t>
  </si>
  <si>
    <t xml:space="preserve">G160056429 </t>
  </si>
  <si>
    <t xml:space="preserve">G180344874 </t>
  </si>
  <si>
    <t>PREMI156687</t>
  </si>
  <si>
    <t>ESSEN042817</t>
  </si>
  <si>
    <t xml:space="preserve">G940710633 </t>
  </si>
  <si>
    <t>INFIN050930</t>
  </si>
  <si>
    <t>INFIN048914</t>
  </si>
  <si>
    <t xml:space="preserve">H118407182 </t>
  </si>
  <si>
    <t>PREMI085613</t>
  </si>
  <si>
    <t xml:space="preserve">C642514870 </t>
  </si>
  <si>
    <t xml:space="preserve">T118785886 </t>
  </si>
  <si>
    <t xml:space="preserve">L643049605 </t>
  </si>
  <si>
    <t xml:space="preserve">L119246110 </t>
  </si>
  <si>
    <t>INFIN050416</t>
  </si>
  <si>
    <t xml:space="preserve">U119047995 </t>
  </si>
  <si>
    <t xml:space="preserve">Z643045408 </t>
  </si>
  <si>
    <t xml:space="preserve">U681965842 </t>
  </si>
  <si>
    <t xml:space="preserve">R940096541 </t>
  </si>
  <si>
    <t xml:space="preserve">N940096539 </t>
  </si>
  <si>
    <t xml:space="preserve">F804034351 </t>
  </si>
  <si>
    <t>PREMI122030</t>
  </si>
  <si>
    <t xml:space="preserve">K858222102 </t>
  </si>
  <si>
    <t xml:space="preserve">G010031597 </t>
  </si>
  <si>
    <t xml:space="preserve">T656939380 </t>
  </si>
  <si>
    <t xml:space="preserve">J681951274 </t>
  </si>
  <si>
    <t xml:space="preserve">Y940175760 </t>
  </si>
  <si>
    <t xml:space="preserve">T118306635 </t>
  </si>
  <si>
    <t xml:space="preserve">W641424250 </t>
  </si>
  <si>
    <t xml:space="preserve">E118630923 </t>
  </si>
  <si>
    <t>INFIN051308</t>
  </si>
  <si>
    <t>PREMI247621</t>
  </si>
  <si>
    <t xml:space="preserve">X118306731 </t>
  </si>
  <si>
    <t xml:space="preserve">C858224372 </t>
  </si>
  <si>
    <t xml:space="preserve">M119357891 </t>
  </si>
  <si>
    <t>INFIN050057</t>
  </si>
  <si>
    <t>INFIN050059</t>
  </si>
  <si>
    <t xml:space="preserve">C419107199 </t>
  </si>
  <si>
    <t xml:space="preserve">D118237944 </t>
  </si>
  <si>
    <t>PREMI248386</t>
  </si>
  <si>
    <t xml:space="preserve">G804135322 </t>
  </si>
  <si>
    <t xml:space="preserve">G119409107 </t>
  </si>
  <si>
    <t xml:space="preserve">G641411771 </t>
  </si>
  <si>
    <t xml:space="preserve">H641411772 </t>
  </si>
  <si>
    <t xml:space="preserve">G060228482 </t>
  </si>
  <si>
    <t xml:space="preserve">C760289429 </t>
  </si>
  <si>
    <t xml:space="preserve">G190583937 </t>
  </si>
  <si>
    <t xml:space="preserve">R119169271 </t>
  </si>
  <si>
    <t xml:space="preserve">G190541249 </t>
  </si>
  <si>
    <t xml:space="preserve">G070524769 </t>
  </si>
  <si>
    <t xml:space="preserve">W109059557 </t>
  </si>
  <si>
    <t xml:space="preserve">A119471178 </t>
  </si>
  <si>
    <t xml:space="preserve">F656816457 </t>
  </si>
  <si>
    <t xml:space="preserve">G040524950 </t>
  </si>
  <si>
    <t xml:space="preserve">G040056555 </t>
  </si>
  <si>
    <t xml:space="preserve">M642045380 </t>
  </si>
  <si>
    <t xml:space="preserve">A118157625 </t>
  </si>
  <si>
    <t xml:space="preserve">D641418208 </t>
  </si>
  <si>
    <t xml:space="preserve">X119374690 </t>
  </si>
  <si>
    <t xml:space="preserve">H109008002 </t>
  </si>
  <si>
    <t xml:space="preserve">G940712082 </t>
  </si>
  <si>
    <t xml:space="preserve">G119303836 </t>
  </si>
  <si>
    <t xml:space="preserve">P119102754 </t>
  </si>
  <si>
    <t xml:space="preserve">F119374744 </t>
  </si>
  <si>
    <t xml:space="preserve">N641307702 </t>
  </si>
  <si>
    <t xml:space="preserve">G150362397 </t>
  </si>
  <si>
    <t xml:space="preserve">V643000830 </t>
  </si>
  <si>
    <t xml:space="preserve">M859497937 </t>
  </si>
  <si>
    <t xml:space="preserve">P111030835 </t>
  </si>
  <si>
    <t>PERCE007311</t>
  </si>
  <si>
    <t>PERCE012444</t>
  </si>
  <si>
    <t>PERCE007313</t>
  </si>
  <si>
    <t>INFIN050382</t>
  </si>
  <si>
    <t xml:space="preserve">R636753014 </t>
  </si>
  <si>
    <t xml:space="preserve">N633751374 </t>
  </si>
  <si>
    <t xml:space="preserve">X419103353 </t>
  </si>
  <si>
    <t>PERCE012443</t>
  </si>
  <si>
    <t>PERCE012641</t>
  </si>
  <si>
    <t xml:space="preserve">L5195      </t>
  </si>
  <si>
    <t xml:space="preserve">T119405575 </t>
  </si>
  <si>
    <t xml:space="preserve">P119378961 </t>
  </si>
  <si>
    <t>PREMI108189</t>
  </si>
  <si>
    <t xml:space="preserve">C119391922 </t>
  </si>
  <si>
    <t xml:space="preserve">G140124254 </t>
  </si>
  <si>
    <t>INFIN049972</t>
  </si>
  <si>
    <t xml:space="preserve">G020583966 </t>
  </si>
  <si>
    <t xml:space="preserve">L118547646 </t>
  </si>
  <si>
    <t>INFIN050474</t>
  </si>
  <si>
    <t xml:space="preserve">W118500482 </t>
  </si>
  <si>
    <t xml:space="preserve">T119080240 </t>
  </si>
  <si>
    <t xml:space="preserve">J109021458 </t>
  </si>
  <si>
    <t xml:space="preserve">T119199265 </t>
  </si>
  <si>
    <t xml:space="preserve">A636755323 </t>
  </si>
  <si>
    <t>INFIN020288</t>
  </si>
  <si>
    <t xml:space="preserve">C939302040 </t>
  </si>
  <si>
    <t xml:space="preserve">K855196291 </t>
  </si>
  <si>
    <t>PREMI028581</t>
  </si>
  <si>
    <t xml:space="preserve">X950041103 </t>
  </si>
  <si>
    <t xml:space="preserve">G190528392 </t>
  </si>
  <si>
    <t xml:space="preserve">G180530047 </t>
  </si>
  <si>
    <t>INFIN049857</t>
  </si>
  <si>
    <t xml:space="preserve">J119503708 </t>
  </si>
  <si>
    <t xml:space="preserve">X116302212 </t>
  </si>
  <si>
    <t xml:space="preserve">H109098967 </t>
  </si>
  <si>
    <t xml:space="preserve">S643096530 </t>
  </si>
  <si>
    <t>PREMI248493</t>
  </si>
  <si>
    <t xml:space="preserve">Z656736917 </t>
  </si>
  <si>
    <t xml:space="preserve">V119450036 </t>
  </si>
  <si>
    <t xml:space="preserve">S940245789 </t>
  </si>
  <si>
    <t xml:space="preserve">G407223103 </t>
  </si>
  <si>
    <t xml:space="preserve">G641424398 </t>
  </si>
  <si>
    <t>PREMI243886</t>
  </si>
  <si>
    <t xml:space="preserve">S858155201 </t>
  </si>
  <si>
    <t xml:space="preserve">S119195009 </t>
  </si>
  <si>
    <t xml:space="preserve">T119086841 </t>
  </si>
  <si>
    <t xml:space="preserve">G090347050 </t>
  </si>
  <si>
    <t xml:space="preserve">Y940351986 </t>
  </si>
  <si>
    <t xml:space="preserve">Z119143979 </t>
  </si>
  <si>
    <t xml:space="preserve">S641054406 </t>
  </si>
  <si>
    <t xml:space="preserve">F643093231 </t>
  </si>
  <si>
    <t xml:space="preserve">E119329640 </t>
  </si>
  <si>
    <t xml:space="preserve">G642820659 </t>
  </si>
  <si>
    <t xml:space="preserve">P804102002 </t>
  </si>
  <si>
    <t xml:space="preserve">G100342152 </t>
  </si>
  <si>
    <t xml:space="preserve">E641353487 </t>
  </si>
  <si>
    <t xml:space="preserve">L166198977 </t>
  </si>
  <si>
    <t xml:space="preserve">T641424983 </t>
  </si>
  <si>
    <t xml:space="preserve">E643064595 </t>
  </si>
  <si>
    <t>INFIN050448</t>
  </si>
  <si>
    <t xml:space="preserve">F119237434 </t>
  </si>
  <si>
    <t>PREMI243685</t>
  </si>
  <si>
    <t>CCAPI015253</t>
  </si>
  <si>
    <t>CCAPI015251</t>
  </si>
  <si>
    <t xml:space="preserve">G150319548 </t>
  </si>
  <si>
    <t xml:space="preserve">G140057899 </t>
  </si>
  <si>
    <t>Nb de relations au 30/11/2019</t>
  </si>
  <si>
    <t>au 30/11/2019</t>
  </si>
  <si>
    <r>
      <t xml:space="preserve">Productivité GTCS
</t>
    </r>
    <r>
      <rPr>
        <sz val="8"/>
        <rFont val="Arial"/>
        <family val="2"/>
      </rPr>
      <t>(fin mois)</t>
    </r>
  </si>
  <si>
    <r>
      <t xml:space="preserve">Procédures restantes
</t>
    </r>
    <r>
      <rPr>
        <sz val="8"/>
        <rFont val="Arial"/>
        <family val="2"/>
      </rPr>
      <t>(fin mois)</t>
    </r>
  </si>
  <si>
    <r>
      <t xml:space="preserve">Recyclage calculé pour les GTCS
</t>
    </r>
    <r>
      <rPr>
        <sz val="9"/>
        <rFont val="Arial"/>
        <family val="2"/>
      </rPr>
      <t>(fin mois)</t>
    </r>
  </si>
  <si>
    <r>
      <t xml:space="preserve">Cumul
</t>
    </r>
    <r>
      <rPr>
        <b/>
        <i/>
        <sz val="10"/>
        <rFont val="Arial"/>
        <family val="2"/>
      </rPr>
      <t>/moyenne</t>
    </r>
  </si>
  <si>
    <r>
      <t>Doss. non "arrêtés"</t>
    </r>
    <r>
      <rPr>
        <sz val="9"/>
        <rFont val="Arial"/>
        <family val="2"/>
      </rPr>
      <t xml:space="preserve"> </t>
    </r>
    <r>
      <rPr>
        <sz val="8"/>
        <rFont val="Arial"/>
        <family val="2"/>
      </rPr>
      <t>(fin mois)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</si>
</sst>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00000"/>
    <numFmt numFmtId="166" formatCode="0.0%"/>
    <numFmt numFmtId="167" formatCode="######;\-######;0"/>
    <numFmt numFmtId="168" formatCode="0.0"/>
    <numFmt numFmtId="169" formatCode="#,##0.0"/>
    <numFmt numFmtId="170" formatCode="[$-40C]d\-mmm\-yyyy;@"/>
    <numFmt numFmtId="171" formatCode="_-* #,##0\ _€_-;\-* #,##0\ _€_-;_-* &quot;-&quot;??\ _€_-;_-@_-"/>
    <numFmt numFmtId="172" formatCode="#,##0\ &quot;€&quot;"/>
    <numFmt numFmtId="173" formatCode="0.000%"/>
    <numFmt numFmtId="174" formatCode="#,##0.0,\k&quot;€&quot;"/>
    <numFmt numFmtId="175" formatCode="_-* #,##0.00000\ _€_-;\-* #,##0.00000\ _€_-;_-* &quot;-&quot;??\ _€_-;_-@_-"/>
    <numFmt numFmtId="176" formatCode="0.00000%"/>
    <numFmt numFmtId="177" formatCode="[$-40C]d\-mmm\-yy;@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1"/>
      <name val="Calibri"/>
      <family val="2"/>
      <scheme val="minor"/>
    </font>
    <font>
      <sz val="9"/>
      <name val="Arial"/>
      <family val="2"/>
    </font>
    <font>
      <sz val="9"/>
      <color rgb="FFFF0000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Garamond"/>
      <family val="1"/>
    </font>
    <font>
      <b/>
      <sz val="14"/>
      <name val="Calibri"/>
      <family val="2"/>
      <scheme val="minor"/>
    </font>
    <font>
      <sz val="9"/>
      <color rgb="FF333333"/>
      <name val="Arial"/>
      <family val="2"/>
    </font>
    <font>
      <sz val="10"/>
      <color rgb="FF000000"/>
      <name val="Arial"/>
      <family val="2"/>
    </font>
    <font>
      <b/>
      <sz val="9"/>
      <color rgb="FF333333"/>
      <name val="Arial"/>
      <family val="2"/>
    </font>
    <font>
      <sz val="9"/>
      <color rgb="FF333333"/>
      <name val="Arial"/>
      <family val="2"/>
    </font>
    <font>
      <b/>
      <sz val="11"/>
      <color theme="0"/>
      <name val="Calibri"/>
      <family val="2"/>
      <scheme val="minor"/>
    </font>
    <font>
      <b/>
      <sz val="9"/>
      <color theme="0"/>
      <name val="Arial"/>
      <family val="2"/>
    </font>
    <font>
      <sz val="9"/>
      <color rgb="FF333333"/>
      <name val="Arial"/>
    </font>
    <font>
      <u/>
      <sz val="16"/>
      <color rgb="FF333333"/>
      <name val="Arial"/>
    </font>
    <font>
      <b/>
      <sz val="20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i/>
      <sz val="14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i/>
      <sz val="9"/>
      <name val="Arial"/>
      <family val="2"/>
    </font>
    <font>
      <i/>
      <sz val="8"/>
      <name val="Arial"/>
      <family val="2"/>
    </font>
    <font>
      <sz val="8"/>
      <color theme="1"/>
      <name val="Calibri"/>
      <family val="2"/>
      <scheme val="minor"/>
    </font>
    <font>
      <b/>
      <sz val="9"/>
      <color rgb="FF000000"/>
      <name val="Arial"/>
      <family val="2"/>
    </font>
    <font>
      <i/>
      <sz val="6"/>
      <name val="Arial"/>
      <family val="2"/>
    </font>
    <font>
      <sz val="10"/>
      <color theme="4" tint="-0.249977111117893"/>
      <name val="Arial"/>
      <family val="2"/>
    </font>
    <font>
      <u/>
      <sz val="11"/>
      <color theme="1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i/>
      <sz val="1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theme="4" tint="0.79998168889431442"/>
      </patternFill>
    </fill>
    <fill>
      <patternFill patternType="solid">
        <fgColor indexed="22"/>
        <bgColor indexed="24"/>
      </patternFill>
    </fill>
    <fill>
      <patternFill patternType="solid">
        <fgColor rgb="FFCC5A5A"/>
        <bgColor indexed="24"/>
      </patternFill>
    </fill>
    <fill>
      <patternFill patternType="solid">
        <fgColor rgb="FF5A1414"/>
        <bgColor indexed="24"/>
      </patternFill>
    </fill>
    <fill>
      <patternFill patternType="solid">
        <fgColor rgb="FFC80000"/>
        <bgColor indexed="2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rgb="FFFFFF00"/>
        <bgColor theme="4" tint="0.5999938962981048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/>
        <bgColor indexed="64"/>
      </patternFill>
    </fill>
  </fills>
  <borders count="9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medium">
        <color theme="1" tint="0.499984740745262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ck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 tint="-0.24994659260841701"/>
      </top>
      <bottom style="medium">
        <color theme="1" tint="0.4999847407452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theme="1" tint="0.499984740745262"/>
      </left>
      <right/>
      <top style="thin">
        <color theme="0" tint="-0.24994659260841701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medium">
        <color theme="1" tint="0.499984740745262"/>
      </bottom>
      <diagonal/>
    </border>
    <border>
      <left style="thin">
        <color indexed="64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thin">
        <color indexed="64"/>
      </right>
      <top style="medium">
        <color theme="1" tint="0.499984740745262"/>
      </top>
      <bottom style="medium">
        <color theme="1" tint="0.499984740745262"/>
      </bottom>
      <diagonal/>
    </border>
  </borders>
  <cellStyleXfs count="10">
    <xf numFmtId="0" fontId="0" fillId="0" borderId="0"/>
    <xf numFmtId="9" fontId="1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2" fillId="0" borderId="0"/>
    <xf numFmtId="0" fontId="15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0" borderId="0" applyNumberFormat="0" applyFill="0" applyBorder="0" applyAlignment="0" applyProtection="0"/>
  </cellStyleXfs>
  <cellXfs count="450">
    <xf numFmtId="0" fontId="0" fillId="0" borderId="0" xfId="0"/>
    <xf numFmtId="0" fontId="0" fillId="0" borderId="1" xfId="0" applyBorder="1" applyAlignment="1">
      <alignment horizontal="center"/>
    </xf>
    <xf numFmtId="0" fontId="2" fillId="0" borderId="0" xfId="0" applyFont="1"/>
    <xf numFmtId="9" fontId="5" fillId="3" borderId="7" xfId="2" applyNumberFormat="1" applyFont="1" applyFill="1" applyBorder="1" applyAlignment="1">
      <alignment horizontal="center" vertical="center" wrapText="1"/>
    </xf>
    <xf numFmtId="0" fontId="5" fillId="3" borderId="5" xfId="2" applyFont="1" applyFill="1" applyBorder="1" applyAlignment="1">
      <alignment horizontal="right" vertical="center"/>
    </xf>
    <xf numFmtId="0" fontId="5" fillId="3" borderId="6" xfId="2" applyFont="1" applyFill="1" applyBorder="1" applyAlignment="1">
      <alignment horizontal="right" vertical="center"/>
    </xf>
    <xf numFmtId="0" fontId="6" fillId="4" borderId="8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3" fontId="7" fillId="7" borderId="11" xfId="0" applyNumberFormat="1" applyFont="1" applyFill="1" applyBorder="1" applyAlignment="1">
      <alignment horizontal="center" vertical="center" wrapText="1"/>
    </xf>
    <xf numFmtId="3" fontId="7" fillId="7" borderId="3" xfId="0" applyNumberFormat="1" applyFont="1" applyFill="1" applyBorder="1" applyAlignment="1">
      <alignment horizontal="center" vertical="center" wrapText="1"/>
    </xf>
    <xf numFmtId="1" fontId="7" fillId="7" borderId="12" xfId="0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vertical="center"/>
    </xf>
    <xf numFmtId="0" fontId="8" fillId="0" borderId="13" xfId="0" applyFont="1" applyFill="1" applyBorder="1" applyAlignment="1">
      <alignment vertical="center"/>
    </xf>
    <xf numFmtId="0" fontId="0" fillId="0" borderId="14" xfId="0" applyBorder="1"/>
    <xf numFmtId="3" fontId="0" fillId="0" borderId="14" xfId="0" applyNumberFormat="1" applyBorder="1"/>
    <xf numFmtId="9" fontId="0" fillId="0" borderId="14" xfId="1" applyFont="1" applyBorder="1"/>
    <xf numFmtId="2" fontId="0" fillId="0" borderId="0" xfId="0" applyNumberFormat="1"/>
    <xf numFmtId="0" fontId="6" fillId="4" borderId="13" xfId="0" applyFont="1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center" vertical="center" wrapText="1"/>
    </xf>
    <xf numFmtId="0" fontId="0" fillId="0" borderId="15" xfId="0" applyBorder="1"/>
    <xf numFmtId="9" fontId="0" fillId="0" borderId="16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9" fontId="0" fillId="0" borderId="17" xfId="0" applyNumberFormat="1" applyBorder="1" applyAlignment="1">
      <alignment horizontal="center"/>
    </xf>
    <xf numFmtId="0" fontId="8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/>
    </xf>
    <xf numFmtId="2" fontId="0" fillId="0" borderId="0" xfId="0" applyNumberFormat="1" applyAlignment="1">
      <alignment horizontal="center"/>
    </xf>
    <xf numFmtId="9" fontId="0" fillId="0" borderId="18" xfId="0" applyNumberFormat="1" applyBorder="1"/>
    <xf numFmtId="0" fontId="0" fillId="0" borderId="0" xfId="0" applyBorder="1"/>
    <xf numFmtId="0" fontId="0" fillId="0" borderId="19" xfId="0" applyBorder="1"/>
    <xf numFmtId="0" fontId="8" fillId="0" borderId="8" xfId="0" applyFont="1" applyFill="1" applyBorder="1" applyAlignment="1">
      <alignment horizontal="left" vertical="center"/>
    </xf>
    <xf numFmtId="0" fontId="8" fillId="0" borderId="8" xfId="0" applyNumberFormat="1" applyFont="1" applyFill="1" applyBorder="1" applyAlignment="1">
      <alignment horizontal="center" vertical="center"/>
    </xf>
    <xf numFmtId="165" fontId="8" fillId="0" borderId="8" xfId="0" applyNumberFormat="1" applyFont="1" applyFill="1" applyBorder="1" applyAlignment="1">
      <alignment horizontal="left" vertical="center"/>
    </xf>
    <xf numFmtId="0" fontId="8" fillId="9" borderId="8" xfId="0" applyFont="1" applyFill="1" applyBorder="1" applyAlignment="1">
      <alignment horizontal="center" vertical="center"/>
    </xf>
    <xf numFmtId="0" fontId="9" fillId="9" borderId="8" xfId="0" applyFont="1" applyFill="1" applyBorder="1" applyAlignment="1">
      <alignment vertical="center"/>
    </xf>
    <xf numFmtId="0" fontId="8" fillId="9" borderId="8" xfId="0" applyFont="1" applyFill="1" applyBorder="1" applyAlignment="1">
      <alignment vertical="center"/>
    </xf>
    <xf numFmtId="0" fontId="8" fillId="0" borderId="20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vertical="center"/>
    </xf>
    <xf numFmtId="0" fontId="8" fillId="0" borderId="2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2" fontId="0" fillId="0" borderId="0" xfId="0" applyNumberFormat="1" applyBorder="1" applyAlignment="1">
      <alignment horizontal="center"/>
    </xf>
    <xf numFmtId="9" fontId="0" fillId="0" borderId="0" xfId="0" applyNumberFormat="1" applyBorder="1"/>
    <xf numFmtId="3" fontId="0" fillId="0" borderId="0" xfId="0" applyNumberFormat="1"/>
    <xf numFmtId="1" fontId="7" fillId="10" borderId="14" xfId="0" applyNumberFormat="1" applyFont="1" applyFill="1" applyBorder="1" applyAlignment="1">
      <alignment horizontal="center" vertical="center" wrapText="1"/>
    </xf>
    <xf numFmtId="1" fontId="7" fillId="2" borderId="14" xfId="0" applyNumberFormat="1" applyFont="1" applyFill="1" applyBorder="1" applyAlignment="1">
      <alignment horizontal="center" vertical="center" wrapText="1"/>
    </xf>
    <xf numFmtId="1" fontId="7" fillId="11" borderId="14" xfId="0" applyNumberFormat="1" applyFont="1" applyFill="1" applyBorder="1" applyAlignment="1">
      <alignment horizontal="center" vertical="center" wrapText="1"/>
    </xf>
    <xf numFmtId="1" fontId="7" fillId="12" borderId="1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8" borderId="19" xfId="0" applyFont="1" applyFill="1" applyBorder="1" applyAlignment="1">
      <alignment horizontal="center" vertical="center" wrapText="1"/>
    </xf>
    <xf numFmtId="9" fontId="0" fillId="0" borderId="16" xfId="0" applyNumberFormat="1" applyBorder="1"/>
    <xf numFmtId="0" fontId="0" fillId="0" borderId="16" xfId="0" applyBorder="1"/>
    <xf numFmtId="9" fontId="0" fillId="0" borderId="17" xfId="0" applyNumberFormat="1" applyBorder="1" applyAlignment="1">
      <alignment horizontal="left"/>
    </xf>
    <xf numFmtId="166" fontId="0" fillId="0" borderId="18" xfId="0" applyNumberFormat="1" applyBorder="1"/>
    <xf numFmtId="9" fontId="0" fillId="0" borderId="5" xfId="0" applyNumberFormat="1" applyBorder="1"/>
    <xf numFmtId="9" fontId="0" fillId="0" borderId="0" xfId="1" applyFont="1"/>
    <xf numFmtId="0" fontId="0" fillId="0" borderId="13" xfId="0" applyBorder="1"/>
    <xf numFmtId="0" fontId="11" fillId="0" borderId="0" xfId="0" applyFont="1"/>
    <xf numFmtId="168" fontId="0" fillId="0" borderId="0" xfId="0" applyNumberFormat="1"/>
    <xf numFmtId="168" fontId="11" fillId="0" borderId="0" xfId="0" applyNumberFormat="1" applyFont="1"/>
    <xf numFmtId="1" fontId="7" fillId="2" borderId="2" xfId="5" applyNumberFormat="1" applyFont="1" applyFill="1" applyBorder="1" applyAlignment="1" applyProtection="1">
      <alignment horizontal="center" vertical="center" wrapText="1"/>
    </xf>
    <xf numFmtId="1" fontId="7" fillId="2" borderId="14" xfId="5" applyNumberFormat="1" applyFont="1" applyFill="1" applyBorder="1" applyAlignment="1" applyProtection="1">
      <alignment horizontal="center" vertical="center" wrapText="1"/>
    </xf>
    <xf numFmtId="1" fontId="10" fillId="2" borderId="22" xfId="0" applyNumberFormat="1" applyFont="1" applyFill="1" applyBorder="1" applyAlignment="1">
      <alignment horizontal="center"/>
    </xf>
    <xf numFmtId="1" fontId="10" fillId="7" borderId="22" xfId="0" applyNumberFormat="1" applyFont="1" applyFill="1" applyBorder="1"/>
    <xf numFmtId="1" fontId="10" fillId="2" borderId="23" xfId="0" applyNumberFormat="1" applyFont="1" applyFill="1" applyBorder="1" applyAlignment="1">
      <alignment horizontal="center"/>
    </xf>
    <xf numFmtId="1" fontId="10" fillId="7" borderId="23" xfId="0" applyNumberFormat="1" applyFont="1" applyFill="1" applyBorder="1"/>
    <xf numFmtId="1" fontId="10" fillId="2" borderId="24" xfId="0" applyNumberFormat="1" applyFont="1" applyFill="1" applyBorder="1" applyAlignment="1">
      <alignment horizontal="center"/>
    </xf>
    <xf numFmtId="1" fontId="10" fillId="7" borderId="24" xfId="0" applyNumberFormat="1" applyFont="1" applyFill="1" applyBorder="1"/>
    <xf numFmtId="1" fontId="13" fillId="2" borderId="14" xfId="5" applyNumberFormat="1" applyFont="1" applyFill="1" applyBorder="1" applyAlignment="1" applyProtection="1">
      <alignment horizontal="left" vertical="center" wrapText="1"/>
    </xf>
    <xf numFmtId="4" fontId="13" fillId="2" borderId="14" xfId="5" applyNumberFormat="1" applyFont="1" applyFill="1" applyBorder="1" applyAlignment="1" applyProtection="1">
      <alignment horizontal="center" vertical="center" wrapText="1"/>
    </xf>
    <xf numFmtId="1" fontId="0" fillId="0" borderId="0" xfId="0" applyNumberFormat="1"/>
    <xf numFmtId="169" fontId="0" fillId="0" borderId="13" xfId="0" applyNumberFormat="1" applyBorder="1"/>
    <xf numFmtId="168" fontId="0" fillId="0" borderId="13" xfId="0" applyNumberFormat="1" applyBorder="1"/>
    <xf numFmtId="169" fontId="0" fillId="0" borderId="14" xfId="0" applyNumberFormat="1" applyBorder="1"/>
    <xf numFmtId="0" fontId="0" fillId="2" borderId="0" xfId="0" applyFill="1"/>
    <xf numFmtId="1" fontId="7" fillId="7" borderId="2" xfId="5" applyNumberFormat="1" applyFont="1" applyFill="1" applyBorder="1" applyAlignment="1" applyProtection="1">
      <alignment horizontal="center" vertical="center" wrapText="1"/>
    </xf>
    <xf numFmtId="1" fontId="7" fillId="7" borderId="14" xfId="5" applyNumberFormat="1" applyFont="1" applyFill="1" applyBorder="1" applyAlignment="1" applyProtection="1">
      <alignment horizontal="center" vertical="center" wrapText="1"/>
    </xf>
    <xf numFmtId="0" fontId="10" fillId="2" borderId="22" xfId="0" applyFont="1" applyFill="1" applyBorder="1" applyAlignment="1">
      <alignment horizontal="center"/>
    </xf>
    <xf numFmtId="0" fontId="10" fillId="7" borderId="22" xfId="0" applyFont="1" applyFill="1" applyBorder="1"/>
    <xf numFmtId="3" fontId="0" fillId="2" borderId="26" xfId="1" applyNumberFormat="1" applyFont="1" applyFill="1" applyBorder="1" applyAlignment="1">
      <alignment vertical="center"/>
    </xf>
    <xf numFmtId="3" fontId="0" fillId="2" borderId="27" xfId="1" applyNumberFormat="1" applyFont="1" applyFill="1" applyBorder="1" applyAlignment="1">
      <alignment vertical="center"/>
    </xf>
    <xf numFmtId="9" fontId="0" fillId="2" borderId="28" xfId="1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/>
    </xf>
    <xf numFmtId="0" fontId="10" fillId="7" borderId="23" xfId="0" applyFont="1" applyFill="1" applyBorder="1"/>
    <xf numFmtId="3" fontId="0" fillId="2" borderId="30" xfId="1" applyNumberFormat="1" applyFont="1" applyFill="1" applyBorder="1"/>
    <xf numFmtId="3" fontId="0" fillId="2" borderId="31" xfId="1" applyNumberFormat="1" applyFont="1" applyFill="1" applyBorder="1"/>
    <xf numFmtId="9" fontId="0" fillId="2" borderId="32" xfId="1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/>
    </xf>
    <xf numFmtId="0" fontId="10" fillId="7" borderId="24" xfId="0" applyFont="1" applyFill="1" applyBorder="1"/>
    <xf numFmtId="3" fontId="0" fillId="2" borderId="34" xfId="1" applyNumberFormat="1" applyFont="1" applyFill="1" applyBorder="1"/>
    <xf numFmtId="3" fontId="0" fillId="2" borderId="35" xfId="1" applyNumberFormat="1" applyFont="1" applyFill="1" applyBorder="1"/>
    <xf numFmtId="9" fontId="0" fillId="2" borderId="36" xfId="1" applyFont="1" applyFill="1" applyBorder="1" applyAlignment="1">
      <alignment horizontal="center" vertical="center"/>
    </xf>
    <xf numFmtId="1" fontId="13" fillId="14" borderId="14" xfId="5" applyNumberFormat="1" applyFont="1" applyFill="1" applyBorder="1" applyAlignment="1" applyProtection="1">
      <alignment horizontal="center" vertical="center" wrapText="1"/>
    </xf>
    <xf numFmtId="3" fontId="0" fillId="2" borderId="0" xfId="0" applyNumberFormat="1" applyFill="1"/>
    <xf numFmtId="9" fontId="13" fillId="14" borderId="14" xfId="1" applyFont="1" applyFill="1" applyBorder="1" applyAlignment="1" applyProtection="1">
      <alignment horizontal="center" vertical="center" wrapText="1"/>
    </xf>
    <xf numFmtId="168" fontId="13" fillId="14" borderId="14" xfId="5" applyNumberFormat="1" applyFont="1" applyFill="1" applyBorder="1" applyAlignment="1" applyProtection="1">
      <alignment horizontal="center" vertical="center" wrapText="1"/>
    </xf>
    <xf numFmtId="3" fontId="0" fillId="0" borderId="14" xfId="0" applyNumberFormat="1" applyBorder="1" applyAlignment="1">
      <alignment horizontal="center"/>
    </xf>
    <xf numFmtId="0" fontId="0" fillId="9" borderId="0" xfId="0" applyFill="1"/>
    <xf numFmtId="0" fontId="2" fillId="0" borderId="0" xfId="0" applyFont="1" applyAlignment="1">
      <alignment horizontal="center"/>
    </xf>
    <xf numFmtId="0" fontId="14" fillId="13" borderId="0" xfId="0" applyFont="1" applyFill="1" applyAlignment="1">
      <alignment horizontal="left"/>
    </xf>
    <xf numFmtId="0" fontId="17" fillId="13" borderId="0" xfId="0" applyFont="1" applyFill="1" applyAlignment="1">
      <alignment horizontal="left"/>
    </xf>
    <xf numFmtId="0" fontId="17" fillId="16" borderId="0" xfId="0" applyFont="1" applyFill="1" applyAlignment="1">
      <alignment horizontal="left"/>
    </xf>
    <xf numFmtId="4" fontId="0" fillId="0" borderId="13" xfId="0" applyNumberFormat="1" applyBorder="1"/>
    <xf numFmtId="3" fontId="0" fillId="0" borderId="13" xfId="0" applyNumberFormat="1" applyBorder="1"/>
    <xf numFmtId="4" fontId="0" fillId="0" borderId="0" xfId="0" applyNumberFormat="1"/>
    <xf numFmtId="49" fontId="16" fillId="16" borderId="38" xfId="0" applyNumberFormat="1" applyFont="1" applyFill="1" applyBorder="1" applyAlignment="1">
      <alignment horizontal="left"/>
    </xf>
    <xf numFmtId="3" fontId="13" fillId="14" borderId="14" xfId="5" applyNumberFormat="1" applyFont="1" applyFill="1" applyBorder="1" applyAlignment="1" applyProtection="1">
      <alignment horizontal="center" vertical="center" wrapText="1"/>
    </xf>
    <xf numFmtId="168" fontId="10" fillId="0" borderId="25" xfId="0" applyNumberFormat="1" applyFont="1" applyFill="1" applyBorder="1" applyAlignment="1">
      <alignment horizontal="center" vertical="center"/>
    </xf>
    <xf numFmtId="168" fontId="10" fillId="0" borderId="29" xfId="0" applyNumberFormat="1" applyFont="1" applyFill="1" applyBorder="1" applyAlignment="1">
      <alignment horizontal="center"/>
    </xf>
    <xf numFmtId="168" fontId="10" fillId="0" borderId="33" xfId="0" applyNumberFormat="1" applyFont="1" applyFill="1" applyBorder="1" applyAlignment="1">
      <alignment horizontal="center"/>
    </xf>
    <xf numFmtId="0" fontId="2" fillId="0" borderId="50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21" xfId="0" applyFont="1" applyBorder="1"/>
    <xf numFmtId="171" fontId="19" fillId="20" borderId="39" xfId="0" applyNumberFormat="1" applyFont="1" applyFill="1" applyBorder="1" applyAlignment="1">
      <alignment vertical="center" wrapText="1"/>
    </xf>
    <xf numFmtId="171" fontId="19" fillId="21" borderId="51" xfId="0" applyNumberFormat="1" applyFont="1" applyFill="1" applyBorder="1" applyAlignment="1">
      <alignment horizontal="center" vertical="center" wrapText="1"/>
    </xf>
    <xf numFmtId="171" fontId="19" fillId="22" borderId="40" xfId="0" applyNumberFormat="1" applyFont="1" applyFill="1" applyBorder="1" applyAlignment="1">
      <alignment vertical="center" wrapText="1"/>
    </xf>
    <xf numFmtId="171" fontId="19" fillId="23" borderId="51" xfId="0" applyNumberFormat="1" applyFont="1" applyFill="1" applyBorder="1" applyAlignment="1">
      <alignment vertical="center" wrapText="1"/>
    </xf>
    <xf numFmtId="0" fontId="2" fillId="0" borderId="42" xfId="0" applyFont="1" applyBorder="1"/>
    <xf numFmtId="3" fontId="0" fillId="0" borderId="53" xfId="0" applyNumberFormat="1" applyBorder="1"/>
    <xf numFmtId="3" fontId="0" fillId="0" borderId="0" xfId="0" applyNumberFormat="1" applyBorder="1"/>
    <xf numFmtId="3" fontId="0" fillId="0" borderId="43" xfId="0" applyNumberFormat="1" applyBorder="1"/>
    <xf numFmtId="166" fontId="0" fillId="0" borderId="43" xfId="1" applyNumberFormat="1" applyFont="1" applyBorder="1"/>
    <xf numFmtId="0" fontId="2" fillId="0" borderId="44" xfId="0" applyFont="1" applyBorder="1"/>
    <xf numFmtId="3" fontId="2" fillId="0" borderId="54" xfId="0" applyNumberFormat="1" applyFont="1" applyBorder="1"/>
    <xf numFmtId="3" fontId="2" fillId="0" borderId="45" xfId="0" applyNumberFormat="1" applyFont="1" applyBorder="1"/>
    <xf numFmtId="3" fontId="2" fillId="0" borderId="46" xfId="0" applyNumberFormat="1" applyFont="1" applyBorder="1"/>
    <xf numFmtId="166" fontId="2" fillId="0" borderId="46" xfId="1" applyNumberFormat="1" applyFont="1" applyBorder="1"/>
    <xf numFmtId="9" fontId="5" fillId="3" borderId="7" xfId="1" applyFont="1" applyFill="1" applyBorder="1" applyAlignment="1">
      <alignment horizontal="center" vertical="center" wrapText="1"/>
    </xf>
    <xf numFmtId="0" fontId="18" fillId="17" borderId="55" xfId="0" applyFont="1" applyFill="1" applyBorder="1" applyAlignment="1">
      <alignment vertical="top"/>
    </xf>
    <xf numFmtId="0" fontId="18" fillId="17" borderId="56" xfId="0" applyFont="1" applyFill="1" applyBorder="1" applyAlignment="1">
      <alignment vertical="top" wrapText="1"/>
    </xf>
    <xf numFmtId="14" fontId="0" fillId="24" borderId="57" xfId="0" applyNumberFormat="1" applyFont="1" applyFill="1" applyBorder="1" applyAlignment="1">
      <alignment horizontal="center"/>
    </xf>
    <xf numFmtId="9" fontId="0" fillId="24" borderId="58" xfId="1" applyNumberFormat="1" applyFont="1" applyFill="1" applyBorder="1"/>
    <xf numFmtId="14" fontId="0" fillId="18" borderId="57" xfId="0" applyNumberFormat="1" applyFont="1" applyFill="1" applyBorder="1" applyAlignment="1">
      <alignment horizontal="center"/>
    </xf>
    <xf numFmtId="9" fontId="0" fillId="18" borderId="58" xfId="1" applyNumberFormat="1" applyFont="1" applyFill="1" applyBorder="1"/>
    <xf numFmtId="14" fontId="0" fillId="18" borderId="59" xfId="0" applyNumberFormat="1" applyFont="1" applyFill="1" applyBorder="1" applyAlignment="1">
      <alignment horizontal="center"/>
    </xf>
    <xf numFmtId="9" fontId="0" fillId="18" borderId="60" xfId="1" applyNumberFormat="1" applyFont="1" applyFill="1" applyBorder="1"/>
    <xf numFmtId="0" fontId="20" fillId="13" borderId="0" xfId="0" applyFont="1" applyFill="1" applyAlignment="1">
      <alignment horizontal="left"/>
    </xf>
    <xf numFmtId="49" fontId="20" fillId="15" borderId="37" xfId="0" applyNumberFormat="1" applyFont="1" applyFill="1" applyBorder="1" applyAlignment="1">
      <alignment horizontal="left"/>
    </xf>
    <xf numFmtId="167" fontId="20" fillId="13" borderId="37" xfId="0" applyNumberFormat="1" applyFont="1" applyFill="1" applyBorder="1" applyAlignment="1">
      <alignment horizontal="right"/>
    </xf>
    <xf numFmtId="49" fontId="20" fillId="13" borderId="37" xfId="0" applyNumberFormat="1" applyFont="1" applyFill="1" applyBorder="1" applyAlignment="1">
      <alignment horizontal="left"/>
    </xf>
    <xf numFmtId="1" fontId="20" fillId="13" borderId="37" xfId="0" applyNumberFormat="1" applyFont="1" applyFill="1" applyBorder="1" applyAlignment="1">
      <alignment horizontal="right"/>
    </xf>
    <xf numFmtId="0" fontId="18" fillId="17" borderId="55" xfId="0" applyFont="1" applyFill="1" applyBorder="1"/>
    <xf numFmtId="0" fontId="18" fillId="17" borderId="56" xfId="0" applyFont="1" applyFill="1" applyBorder="1"/>
    <xf numFmtId="0" fontId="18" fillId="17" borderId="61" xfId="0" applyFont="1" applyFill="1" applyBorder="1"/>
    <xf numFmtId="0" fontId="0" fillId="24" borderId="57" xfId="0" applyFont="1" applyFill="1" applyBorder="1"/>
    <xf numFmtId="0" fontId="0" fillId="24" borderId="58" xfId="0" applyFont="1" applyFill="1" applyBorder="1"/>
    <xf numFmtId="0" fontId="0" fillId="24" borderId="62" xfId="0" applyFont="1" applyFill="1" applyBorder="1"/>
    <xf numFmtId="0" fontId="0" fillId="18" borderId="57" xfId="0" applyFont="1" applyFill="1" applyBorder="1"/>
    <xf numFmtId="0" fontId="0" fillId="18" borderId="58" xfId="0" applyFont="1" applyFill="1" applyBorder="1"/>
    <xf numFmtId="0" fontId="0" fillId="18" borderId="62" xfId="0" applyFont="1" applyFill="1" applyBorder="1"/>
    <xf numFmtId="0" fontId="0" fillId="24" borderId="59" xfId="0" applyFont="1" applyFill="1" applyBorder="1"/>
    <xf numFmtId="0" fontId="0" fillId="24" borderId="60" xfId="0" applyFont="1" applyFill="1" applyBorder="1"/>
    <xf numFmtId="0" fontId="0" fillId="24" borderId="63" xfId="0" applyFont="1" applyFill="1" applyBorder="1"/>
    <xf numFmtId="0" fontId="0" fillId="19" borderId="58" xfId="0" applyFont="1" applyFill="1" applyBorder="1"/>
    <xf numFmtId="0" fontId="0" fillId="25" borderId="58" xfId="0" applyFont="1" applyFill="1" applyBorder="1"/>
    <xf numFmtId="0" fontId="10" fillId="7" borderId="25" xfId="0" applyFont="1" applyFill="1" applyBorder="1" applyAlignment="1">
      <alignment horizontal="center"/>
    </xf>
    <xf numFmtId="168" fontId="10" fillId="7" borderId="27" xfId="0" applyNumberFormat="1" applyFont="1" applyFill="1" applyBorder="1" applyAlignment="1">
      <alignment horizontal="center" vertical="center"/>
    </xf>
    <xf numFmtId="0" fontId="10" fillId="7" borderId="27" xfId="0" applyFont="1" applyFill="1" applyBorder="1"/>
    <xf numFmtId="0" fontId="10" fillId="7" borderId="64" xfId="0" applyFont="1" applyFill="1" applyBorder="1"/>
    <xf numFmtId="1" fontId="7" fillId="7" borderId="3" xfId="5" applyNumberFormat="1" applyFont="1" applyFill="1" applyBorder="1" applyAlignment="1" applyProtection="1">
      <alignment horizontal="center" vertical="center" wrapText="1"/>
    </xf>
    <xf numFmtId="1" fontId="7" fillId="7" borderId="3" xfId="5" applyNumberFormat="1" applyFont="1" applyFill="1" applyBorder="1" applyAlignment="1" applyProtection="1">
      <alignment horizontal="left" vertical="center" wrapText="1"/>
    </xf>
    <xf numFmtId="172" fontId="0" fillId="0" borderId="0" xfId="0" applyNumberFormat="1"/>
    <xf numFmtId="10" fontId="0" fillId="0" borderId="0" xfId="0" applyNumberFormat="1"/>
    <xf numFmtId="44" fontId="0" fillId="0" borderId="0" xfId="8" applyFont="1"/>
    <xf numFmtId="0" fontId="0" fillId="0" borderId="0" xfId="0" applyFill="1"/>
    <xf numFmtId="0" fontId="22" fillId="26" borderId="39" xfId="0" applyFont="1" applyFill="1" applyBorder="1"/>
    <xf numFmtId="0" fontId="22" fillId="26" borderId="40" xfId="0" applyFont="1" applyFill="1" applyBorder="1" applyAlignment="1">
      <alignment horizontal="center"/>
    </xf>
    <xf numFmtId="0" fontId="0" fillId="26" borderId="40" xfId="0" applyFill="1" applyBorder="1"/>
    <xf numFmtId="0" fontId="0" fillId="26" borderId="52" xfId="0" applyFill="1" applyBorder="1"/>
    <xf numFmtId="172" fontId="0" fillId="0" borderId="0" xfId="0" applyNumberFormat="1" applyFill="1"/>
    <xf numFmtId="10" fontId="0" fillId="0" borderId="0" xfId="0" applyNumberFormat="1" applyFill="1"/>
    <xf numFmtId="44" fontId="0" fillId="0" borderId="0" xfId="8" applyFont="1" applyFill="1"/>
    <xf numFmtId="172" fontId="0" fillId="0" borderId="0" xfId="0" applyNumberFormat="1" applyFont="1" applyFill="1"/>
    <xf numFmtId="14" fontId="23" fillId="0" borderId="0" xfId="0" applyNumberFormat="1" applyFont="1" applyFill="1"/>
    <xf numFmtId="0" fontId="24" fillId="0" borderId="0" xfId="0" quotePrefix="1" applyFont="1"/>
    <xf numFmtId="0" fontId="0" fillId="0" borderId="0" xfId="0" applyFill="1" applyBorder="1"/>
    <xf numFmtId="0" fontId="2" fillId="27" borderId="65" xfId="0" applyFont="1" applyFill="1" applyBorder="1" applyAlignment="1">
      <alignment horizontal="center" vertical="center" wrapText="1"/>
    </xf>
    <xf numFmtId="0" fontId="2" fillId="27" borderId="66" xfId="0" applyFont="1" applyFill="1" applyBorder="1" applyAlignment="1">
      <alignment horizontal="center" vertical="center" wrapText="1"/>
    </xf>
    <xf numFmtId="172" fontId="2" fillId="27" borderId="48" xfId="0" applyNumberFormat="1" applyFont="1" applyFill="1" applyBorder="1" applyAlignment="1">
      <alignment horizontal="center" vertical="center" wrapText="1"/>
    </xf>
    <xf numFmtId="0" fontId="2" fillId="27" borderId="67" xfId="0" applyFont="1" applyFill="1" applyBorder="1" applyAlignment="1">
      <alignment horizontal="center" vertical="center" wrapText="1"/>
    </xf>
    <xf numFmtId="10" fontId="2" fillId="27" borderId="48" xfId="0" applyNumberFormat="1" applyFont="1" applyFill="1" applyBorder="1" applyAlignment="1">
      <alignment horizontal="center" vertical="center" wrapText="1"/>
    </xf>
    <xf numFmtId="0" fontId="2" fillId="28" borderId="68" xfId="0" applyFont="1" applyFill="1" applyBorder="1" applyAlignment="1">
      <alignment horizontal="center"/>
    </xf>
    <xf numFmtId="0" fontId="0" fillId="28" borderId="69" xfId="0" applyFill="1" applyBorder="1"/>
    <xf numFmtId="172" fontId="0" fillId="28" borderId="70" xfId="0" applyNumberFormat="1" applyFill="1" applyBorder="1"/>
    <xf numFmtId="0" fontId="0" fillId="28" borderId="70" xfId="0" applyFont="1" applyFill="1" applyBorder="1"/>
    <xf numFmtId="0" fontId="25" fillId="28" borderId="70" xfId="0" applyNumberFormat="1" applyFont="1" applyFill="1" applyBorder="1"/>
    <xf numFmtId="172" fontId="25" fillId="28" borderId="70" xfId="0" applyNumberFormat="1" applyFont="1" applyFill="1" applyBorder="1"/>
    <xf numFmtId="10" fontId="26" fillId="28" borderId="48" xfId="0" applyNumberFormat="1" applyFont="1" applyFill="1" applyBorder="1"/>
    <xf numFmtId="10" fontId="26" fillId="28" borderId="49" xfId="0" applyNumberFormat="1" applyFont="1" applyFill="1" applyBorder="1"/>
    <xf numFmtId="0" fontId="2" fillId="29" borderId="71" xfId="0" applyFont="1" applyFill="1" applyBorder="1" applyAlignment="1">
      <alignment horizontal="center"/>
    </xf>
    <xf numFmtId="0" fontId="0" fillId="29" borderId="72" xfId="0" applyFill="1" applyBorder="1"/>
    <xf numFmtId="172" fontId="0" fillId="29" borderId="13" xfId="0" applyNumberFormat="1" applyFill="1" applyBorder="1"/>
    <xf numFmtId="0" fontId="0" fillId="29" borderId="13" xfId="0" applyFill="1" applyBorder="1"/>
    <xf numFmtId="0" fontId="25" fillId="29" borderId="13" xfId="0" applyNumberFormat="1" applyFont="1" applyFill="1" applyBorder="1"/>
    <xf numFmtId="172" fontId="25" fillId="29" borderId="13" xfId="0" applyNumberFormat="1" applyFont="1" applyFill="1" applyBorder="1"/>
    <xf numFmtId="10" fontId="26" fillId="29" borderId="13" xfId="0" applyNumberFormat="1" applyFont="1" applyFill="1" applyBorder="1"/>
    <xf numFmtId="10" fontId="26" fillId="29" borderId="73" xfId="0" applyNumberFormat="1" applyFont="1" applyFill="1" applyBorder="1"/>
    <xf numFmtId="0" fontId="2" fillId="28" borderId="71" xfId="0" applyFont="1" applyFill="1" applyBorder="1" applyAlignment="1">
      <alignment horizontal="center"/>
    </xf>
    <xf numFmtId="0" fontId="0" fillId="28" borderId="72" xfId="0" applyFill="1" applyBorder="1"/>
    <xf numFmtId="172" fontId="0" fillId="28" borderId="13" xfId="0" applyNumberFormat="1" applyFill="1" applyBorder="1"/>
    <xf numFmtId="0" fontId="0" fillId="28" borderId="13" xfId="0" applyFill="1" applyBorder="1"/>
    <xf numFmtId="0" fontId="25" fillId="28" borderId="13" xfId="0" applyNumberFormat="1" applyFont="1" applyFill="1" applyBorder="1"/>
    <xf numFmtId="172" fontId="25" fillId="28" borderId="13" xfId="0" applyNumberFormat="1" applyFont="1" applyFill="1" applyBorder="1"/>
    <xf numFmtId="10" fontId="26" fillId="28" borderId="13" xfId="0" applyNumberFormat="1" applyFont="1" applyFill="1" applyBorder="1"/>
    <xf numFmtId="10" fontId="26" fillId="28" borderId="73" xfId="0" applyNumberFormat="1" applyFont="1" applyFill="1" applyBorder="1"/>
    <xf numFmtId="0" fontId="2" fillId="29" borderId="74" xfId="0" applyFont="1" applyFill="1" applyBorder="1" applyAlignment="1">
      <alignment horizontal="center"/>
    </xf>
    <xf numFmtId="0" fontId="0" fillId="29" borderId="75" xfId="0" applyFill="1" applyBorder="1"/>
    <xf numFmtId="172" fontId="0" fillId="29" borderId="76" xfId="0" applyNumberFormat="1" applyFill="1" applyBorder="1"/>
    <xf numFmtId="0" fontId="0" fillId="29" borderId="76" xfId="0" applyFill="1" applyBorder="1"/>
    <xf numFmtId="0" fontId="25" fillId="29" borderId="76" xfId="0" applyNumberFormat="1" applyFont="1" applyFill="1" applyBorder="1"/>
    <xf numFmtId="172" fontId="25" fillId="29" borderId="76" xfId="0" applyNumberFormat="1" applyFont="1" applyFill="1" applyBorder="1"/>
    <xf numFmtId="10" fontId="26" fillId="29" borderId="77" xfId="0" applyNumberFormat="1" applyFont="1" applyFill="1" applyBorder="1"/>
    <xf numFmtId="10" fontId="26" fillId="29" borderId="78" xfId="0" applyNumberFormat="1" applyFont="1" applyFill="1" applyBorder="1"/>
    <xf numFmtId="0" fontId="0" fillId="0" borderId="44" xfId="0" applyFill="1" applyBorder="1" applyAlignment="1">
      <alignment horizontal="center"/>
    </xf>
    <xf numFmtId="0" fontId="0" fillId="0" borderId="19" xfId="0" applyFill="1" applyBorder="1"/>
    <xf numFmtId="172" fontId="0" fillId="0" borderId="1" xfId="0" applyNumberFormat="1" applyFill="1" applyBorder="1"/>
    <xf numFmtId="0" fontId="0" fillId="0" borderId="18" xfId="0" applyFill="1" applyBorder="1"/>
    <xf numFmtId="0" fontId="0" fillId="0" borderId="1" xfId="0" applyNumberFormat="1" applyFill="1" applyBorder="1"/>
    <xf numFmtId="10" fontId="0" fillId="0" borderId="1" xfId="0" applyNumberFormat="1" applyFill="1" applyBorder="1"/>
    <xf numFmtId="0" fontId="2" fillId="27" borderId="21" xfId="0" applyFont="1" applyFill="1" applyBorder="1" applyAlignment="1">
      <alignment horizontal="center"/>
    </xf>
    <xf numFmtId="0" fontId="2" fillId="27" borderId="79" xfId="0" applyFont="1" applyFill="1" applyBorder="1"/>
    <xf numFmtId="172" fontId="2" fillId="27" borderId="80" xfId="0" applyNumberFormat="1" applyFont="1" applyFill="1" applyBorder="1"/>
    <xf numFmtId="172" fontId="27" fillId="27" borderId="80" xfId="0" applyNumberFormat="1" applyFont="1" applyFill="1" applyBorder="1"/>
    <xf numFmtId="0" fontId="27" fillId="27" borderId="81" xfId="0" applyFont="1" applyFill="1" applyBorder="1"/>
    <xf numFmtId="0" fontId="2" fillId="27" borderId="80" xfId="0" applyNumberFormat="1" applyFont="1" applyFill="1" applyBorder="1"/>
    <xf numFmtId="10" fontId="28" fillId="27" borderId="80" xfId="0" applyNumberFormat="1" applyFont="1" applyFill="1" applyBorder="1"/>
    <xf numFmtId="10" fontId="28" fillId="27" borderId="51" xfId="0" applyNumberFormat="1" applyFont="1" applyFill="1" applyBorder="1"/>
    <xf numFmtId="10" fontId="26" fillId="28" borderId="70" xfId="0" applyNumberFormat="1" applyFont="1" applyFill="1" applyBorder="1"/>
    <xf numFmtId="10" fontId="26" fillId="28" borderId="82" xfId="0" applyNumberFormat="1" applyFont="1" applyFill="1" applyBorder="1"/>
    <xf numFmtId="10" fontId="26" fillId="29" borderId="76" xfId="0" applyNumberFormat="1" applyFont="1" applyFill="1" applyBorder="1"/>
    <xf numFmtId="10" fontId="26" fillId="29" borderId="83" xfId="0" applyNumberFormat="1" applyFont="1" applyFill="1" applyBorder="1"/>
    <xf numFmtId="10" fontId="0" fillId="0" borderId="18" xfId="1" applyNumberFormat="1" applyFont="1" applyFill="1" applyBorder="1"/>
    <xf numFmtId="0" fontId="0" fillId="0" borderId="0" xfId="0" applyFill="1" applyAlignment="1">
      <alignment horizontal="center"/>
    </xf>
    <xf numFmtId="0" fontId="0" fillId="30" borderId="0" xfId="0" applyFill="1"/>
    <xf numFmtId="0" fontId="0" fillId="30" borderId="0" xfId="0" applyFill="1" applyAlignment="1">
      <alignment horizontal="center"/>
    </xf>
    <xf numFmtId="172" fontId="0" fillId="30" borderId="0" xfId="0" applyNumberFormat="1" applyFill="1"/>
    <xf numFmtId="10" fontId="0" fillId="30" borderId="0" xfId="0" applyNumberFormat="1" applyFill="1"/>
    <xf numFmtId="0" fontId="0" fillId="30" borderId="0" xfId="0" applyFill="1" applyBorder="1"/>
    <xf numFmtId="172" fontId="0" fillId="30" borderId="0" xfId="0" applyNumberFormat="1" applyFont="1" applyFill="1"/>
    <xf numFmtId="14" fontId="23" fillId="30" borderId="0" xfId="0" applyNumberFormat="1" applyFont="1" applyFill="1"/>
    <xf numFmtId="14" fontId="24" fillId="30" borderId="0" xfId="0" quotePrefix="1" applyNumberFormat="1" applyFont="1" applyFill="1"/>
    <xf numFmtId="0" fontId="2" fillId="30" borderId="53" xfId="0" applyFont="1" applyFill="1" applyBorder="1" applyAlignment="1">
      <alignment horizontal="center" vertical="center" wrapText="1"/>
    </xf>
    <xf numFmtId="0" fontId="0" fillId="30" borderId="44" xfId="0" applyFill="1" applyBorder="1" applyAlignment="1">
      <alignment horizontal="center"/>
    </xf>
    <xf numFmtId="0" fontId="0" fillId="30" borderId="19" xfId="0" applyFill="1" applyBorder="1"/>
    <xf numFmtId="172" fontId="0" fillId="30" borderId="1" xfId="0" applyNumberFormat="1" applyFill="1" applyBorder="1"/>
    <xf numFmtId="0" fontId="0" fillId="30" borderId="1" xfId="0" applyNumberFormat="1" applyFill="1" applyBorder="1"/>
    <xf numFmtId="10" fontId="0" fillId="30" borderId="1" xfId="0" applyNumberFormat="1" applyFill="1" applyBorder="1"/>
    <xf numFmtId="0" fontId="0" fillId="30" borderId="53" xfId="0" applyFill="1" applyBorder="1"/>
    <xf numFmtId="0" fontId="2" fillId="30" borderId="53" xfId="0" applyFont="1" applyFill="1" applyBorder="1"/>
    <xf numFmtId="10" fontId="0" fillId="30" borderId="18" xfId="1" applyNumberFormat="1" applyFont="1" applyFill="1" applyBorder="1"/>
    <xf numFmtId="172" fontId="0" fillId="26" borderId="40" xfId="0" applyNumberFormat="1" applyFill="1" applyBorder="1"/>
    <xf numFmtId="172" fontId="0" fillId="26" borderId="52" xfId="0" applyNumberFormat="1" applyFill="1" applyBorder="1"/>
    <xf numFmtId="166" fontId="0" fillId="2" borderId="26" xfId="1" applyNumberFormat="1" applyFont="1" applyFill="1" applyBorder="1" applyAlignment="1">
      <alignment vertical="center"/>
    </xf>
    <xf numFmtId="0" fontId="15" fillId="0" borderId="0" xfId="6" applyAlignment="1" applyProtection="1">
      <alignment horizontal="center" vertical="center" wrapText="1"/>
    </xf>
    <xf numFmtId="49" fontId="15" fillId="0" borderId="0" xfId="6" applyNumberFormat="1" applyAlignment="1" applyProtection="1">
      <alignment horizontal="center" vertical="center" wrapText="1"/>
    </xf>
    <xf numFmtId="17" fontId="29" fillId="30" borderId="79" xfId="6" applyNumberFormat="1" applyFont="1" applyFill="1" applyBorder="1" applyAlignment="1" applyProtection="1">
      <alignment horizontal="center" vertical="center" wrapText="1"/>
    </xf>
    <xf numFmtId="17" fontId="29" fillId="30" borderId="80" xfId="6" applyNumberFormat="1" applyFont="1" applyFill="1" applyBorder="1" applyAlignment="1" applyProtection="1">
      <alignment horizontal="center" vertical="center" wrapText="1"/>
    </xf>
    <xf numFmtId="17" fontId="29" fillId="30" borderId="51" xfId="6" applyNumberFormat="1" applyFont="1" applyFill="1" applyBorder="1" applyAlignment="1" applyProtection="1">
      <alignment horizontal="center" vertical="center" wrapText="1"/>
    </xf>
    <xf numFmtId="0" fontId="15" fillId="0" borderId="0" xfId="6" applyFill="1" applyBorder="1" applyAlignment="1" applyProtection="1">
      <alignment horizontal="center" vertical="center" wrapText="1"/>
    </xf>
    <xf numFmtId="0" fontId="29" fillId="30" borderId="21" xfId="0" applyFont="1" applyFill="1" applyBorder="1" applyAlignment="1" applyProtection="1">
      <alignment horizontal="center" vertical="center" wrapText="1"/>
    </xf>
    <xf numFmtId="0" fontId="15" fillId="0" borderId="0" xfId="6" applyFill="1" applyAlignment="1" applyProtection="1">
      <alignment horizontal="center" vertical="center" wrapText="1"/>
    </xf>
    <xf numFmtId="49" fontId="29" fillId="0" borderId="0" xfId="6" applyNumberFormat="1" applyFont="1" applyFill="1" applyBorder="1" applyAlignment="1" applyProtection="1">
      <alignment horizontal="center" vertical="center" wrapText="1"/>
    </xf>
    <xf numFmtId="49" fontId="30" fillId="0" borderId="0" xfId="6" applyNumberFormat="1" applyFont="1" applyFill="1" applyBorder="1" applyAlignment="1" applyProtection="1">
      <alignment vertical="center" wrapText="1"/>
    </xf>
    <xf numFmtId="3" fontId="8" fillId="0" borderId="0" xfId="6" quotePrefix="1" applyNumberFormat="1" applyFont="1" applyFill="1" applyBorder="1" applyAlignment="1" applyProtection="1">
      <alignment horizontal="center" vertical="center"/>
      <protection locked="0"/>
    </xf>
    <xf numFmtId="3" fontId="8" fillId="0" borderId="0" xfId="6" applyNumberFormat="1" applyFont="1" applyFill="1" applyBorder="1" applyAlignment="1" applyProtection="1">
      <alignment horizontal="center" vertical="center"/>
      <protection locked="0"/>
    </xf>
    <xf numFmtId="3" fontId="8" fillId="0" borderId="0" xfId="6" applyNumberFormat="1" applyFont="1" applyFill="1" applyBorder="1" applyProtection="1"/>
    <xf numFmtId="3" fontId="8" fillId="0" borderId="0" xfId="0" applyNumberFormat="1" applyFont="1" applyFill="1" applyBorder="1" applyAlignment="1" applyProtection="1">
      <alignment horizontal="center" vertical="center"/>
    </xf>
    <xf numFmtId="49" fontId="29" fillId="27" borderId="70" xfId="6" applyNumberFormat="1" applyFont="1" applyFill="1" applyBorder="1" applyAlignment="1" applyProtection="1">
      <alignment horizontal="center" vertical="center" wrapText="1"/>
    </xf>
    <xf numFmtId="3" fontId="8" fillId="27" borderId="70" xfId="6" applyNumberFormat="1" applyFont="1" applyFill="1" applyBorder="1" applyAlignment="1" applyProtection="1">
      <alignment horizontal="center" vertical="center"/>
      <protection locked="0"/>
    </xf>
    <xf numFmtId="3" fontId="8" fillId="27" borderId="82" xfId="6" applyNumberFormat="1" applyFont="1" applyFill="1" applyBorder="1" applyAlignment="1" applyProtection="1">
      <alignment horizontal="center" vertical="center"/>
      <protection locked="0"/>
    </xf>
    <xf numFmtId="3" fontId="8" fillId="27" borderId="68" xfId="0" applyNumberFormat="1" applyFont="1" applyFill="1" applyBorder="1" applyAlignment="1" applyProtection="1">
      <alignment horizontal="center" vertical="center"/>
    </xf>
    <xf numFmtId="3" fontId="8" fillId="0" borderId="0" xfId="6" applyNumberFormat="1" applyFont="1" applyFill="1" applyProtection="1"/>
    <xf numFmtId="0" fontId="0" fillId="31" borderId="0" xfId="0" applyFill="1"/>
    <xf numFmtId="49" fontId="5" fillId="27" borderId="13" xfId="6" applyNumberFormat="1" applyFont="1" applyFill="1" applyBorder="1" applyAlignment="1" applyProtection="1">
      <alignment horizontal="center" vertical="center" wrapText="1"/>
    </xf>
    <xf numFmtId="3" fontId="8" fillId="27" borderId="13" xfId="6" applyNumberFormat="1" applyFont="1" applyFill="1" applyBorder="1" applyAlignment="1" applyProtection="1">
      <alignment horizontal="center" vertical="center"/>
      <protection locked="0"/>
    </xf>
    <xf numFmtId="3" fontId="8" fillId="27" borderId="73" xfId="6" applyNumberFormat="1" applyFont="1" applyFill="1" applyBorder="1" applyAlignment="1" applyProtection="1">
      <alignment horizontal="center" vertical="center"/>
      <protection locked="0"/>
    </xf>
    <xf numFmtId="3" fontId="8" fillId="27" borderId="71" xfId="0" applyNumberFormat="1" applyFont="1" applyFill="1" applyBorder="1" applyAlignment="1" applyProtection="1">
      <alignment horizontal="center" vertical="center"/>
    </xf>
    <xf numFmtId="49" fontId="30" fillId="28" borderId="13" xfId="6" applyNumberFormat="1" applyFont="1" applyFill="1" applyBorder="1" applyAlignment="1" applyProtection="1">
      <alignment horizontal="right" vertical="center" wrapText="1"/>
    </xf>
    <xf numFmtId="3" fontId="8" fillId="28" borderId="13" xfId="6" applyNumberFormat="1" applyFont="1" applyFill="1" applyBorder="1" applyAlignment="1" applyProtection="1">
      <alignment horizontal="center" vertical="center"/>
      <protection locked="0"/>
    </xf>
    <xf numFmtId="3" fontId="8" fillId="28" borderId="73" xfId="6" applyNumberFormat="1" applyFont="1" applyFill="1" applyBorder="1" applyAlignment="1" applyProtection="1">
      <alignment horizontal="center" vertical="center"/>
      <protection locked="0"/>
    </xf>
    <xf numFmtId="3" fontId="8" fillId="28" borderId="71" xfId="0" applyNumberFormat="1" applyFont="1" applyFill="1" applyBorder="1" applyAlignment="1" applyProtection="1">
      <alignment horizontal="center" vertical="center"/>
    </xf>
    <xf numFmtId="49" fontId="30" fillId="28" borderId="76" xfId="6" applyNumberFormat="1" applyFont="1" applyFill="1" applyBorder="1" applyAlignment="1" applyProtection="1">
      <alignment horizontal="right" vertical="center" wrapText="1"/>
    </xf>
    <xf numFmtId="3" fontId="8" fillId="28" borderId="76" xfId="6" quotePrefix="1" applyNumberFormat="1" applyFont="1" applyFill="1" applyBorder="1" applyAlignment="1" applyProtection="1">
      <alignment horizontal="center" vertical="center"/>
      <protection locked="0"/>
    </xf>
    <xf numFmtId="3" fontId="8" fillId="28" borderId="76" xfId="6" applyNumberFormat="1" applyFont="1" applyFill="1" applyBorder="1" applyAlignment="1" applyProtection="1">
      <alignment horizontal="center" vertical="center"/>
      <protection locked="0"/>
    </xf>
    <xf numFmtId="3" fontId="8" fillId="28" borderId="83" xfId="6" applyNumberFormat="1" applyFont="1" applyFill="1" applyBorder="1" applyAlignment="1" applyProtection="1">
      <alignment horizontal="center" vertical="center"/>
      <protection locked="0"/>
    </xf>
    <xf numFmtId="3" fontId="8" fillId="28" borderId="74" xfId="0" applyNumberFormat="1" applyFont="1" applyFill="1" applyBorder="1" applyAlignment="1" applyProtection="1">
      <alignment horizontal="center" vertical="center"/>
    </xf>
    <xf numFmtId="49" fontId="6" fillId="27" borderId="70" xfId="6" applyNumberFormat="1" applyFont="1" applyFill="1" applyBorder="1" applyAlignment="1" applyProtection="1">
      <alignment horizontal="center" vertical="center" wrapText="1"/>
    </xf>
    <xf numFmtId="0" fontId="0" fillId="26" borderId="0" xfId="0" applyFill="1"/>
    <xf numFmtId="49" fontId="6" fillId="27" borderId="13" xfId="6" applyNumberFormat="1" applyFont="1" applyFill="1" applyBorder="1" applyAlignment="1" applyProtection="1">
      <alignment horizontal="center" vertical="center" wrapText="1"/>
    </xf>
    <xf numFmtId="3" fontId="15" fillId="0" borderId="0" xfId="6" applyNumberFormat="1" applyFill="1" applyBorder="1" applyProtection="1"/>
    <xf numFmtId="3" fontId="8" fillId="27" borderId="71" xfId="0" quotePrefix="1" applyNumberFormat="1" applyFont="1" applyFill="1" applyBorder="1" applyAlignment="1" applyProtection="1">
      <alignment horizontal="center" vertical="center"/>
    </xf>
    <xf numFmtId="3" fontId="15" fillId="0" borderId="0" xfId="6" applyNumberFormat="1" applyFill="1" applyProtection="1"/>
    <xf numFmtId="3" fontId="8" fillId="28" borderId="71" xfId="0" quotePrefix="1" applyNumberFormat="1" applyFont="1" applyFill="1" applyBorder="1" applyAlignment="1" applyProtection="1">
      <alignment horizontal="center" vertical="center"/>
    </xf>
    <xf numFmtId="3" fontId="8" fillId="28" borderId="74" xfId="0" quotePrefix="1" applyNumberFormat="1" applyFont="1" applyFill="1" applyBorder="1" applyAlignment="1" applyProtection="1">
      <alignment horizontal="center" vertical="center"/>
    </xf>
    <xf numFmtId="3" fontId="31" fillId="27" borderId="68" xfId="0" quotePrefix="1" applyNumberFormat="1" applyFont="1" applyFill="1" applyBorder="1" applyAlignment="1" applyProtection="1">
      <alignment horizontal="center" vertical="center"/>
    </xf>
    <xf numFmtId="3" fontId="31" fillId="28" borderId="71" xfId="0" quotePrefix="1" applyNumberFormat="1" applyFont="1" applyFill="1" applyBorder="1" applyAlignment="1" applyProtection="1">
      <alignment horizontal="center" vertical="center"/>
    </xf>
    <xf numFmtId="3" fontId="31" fillId="27" borderId="71" xfId="0" quotePrefix="1" applyNumberFormat="1" applyFont="1" applyFill="1" applyBorder="1" applyAlignment="1" applyProtection="1">
      <alignment horizontal="center" vertical="center"/>
    </xf>
    <xf numFmtId="49" fontId="6" fillId="27" borderId="76" xfId="6" applyNumberFormat="1" applyFont="1" applyFill="1" applyBorder="1" applyAlignment="1" applyProtection="1">
      <alignment horizontal="center" vertical="center" wrapText="1"/>
    </xf>
    <xf numFmtId="168" fontId="8" fillId="27" borderId="76" xfId="6" applyNumberFormat="1" applyFont="1" applyFill="1" applyBorder="1" applyAlignment="1" applyProtection="1">
      <alignment horizontal="center" vertical="center"/>
      <protection locked="0"/>
    </xf>
    <xf numFmtId="168" fontId="8" fillId="27" borderId="76" xfId="6" quotePrefix="1" applyNumberFormat="1" applyFont="1" applyFill="1" applyBorder="1" applyAlignment="1" applyProtection="1">
      <alignment horizontal="center" vertical="center"/>
      <protection locked="0"/>
    </xf>
    <xf numFmtId="168" fontId="8" fillId="27" borderId="83" xfId="6" quotePrefix="1" applyNumberFormat="1" applyFont="1" applyFill="1" applyBorder="1" applyAlignment="1" applyProtection="1">
      <alignment horizontal="center" vertical="center"/>
      <protection locked="0"/>
    </xf>
    <xf numFmtId="168" fontId="15" fillId="0" borderId="0" xfId="6" applyNumberFormat="1" applyFill="1" applyBorder="1" applyProtection="1"/>
    <xf numFmtId="168" fontId="31" fillId="27" borderId="74" xfId="0" quotePrefix="1" applyNumberFormat="1" applyFont="1" applyFill="1" applyBorder="1" applyAlignment="1" applyProtection="1">
      <alignment horizontal="center" vertical="center"/>
    </xf>
    <xf numFmtId="168" fontId="15" fillId="0" borderId="0" xfId="6" applyNumberFormat="1" applyFill="1" applyProtection="1"/>
    <xf numFmtId="49" fontId="30" fillId="28" borderId="87" xfId="6" applyNumberFormat="1" applyFont="1" applyFill="1" applyBorder="1" applyAlignment="1" applyProtection="1">
      <alignment horizontal="right" vertical="center" wrapText="1"/>
    </xf>
    <xf numFmtId="0" fontId="8" fillId="28" borderId="13" xfId="6" applyNumberFormat="1" applyFont="1" applyFill="1" applyBorder="1" applyAlignment="1" applyProtection="1">
      <alignment horizontal="center" vertical="center"/>
      <protection locked="0"/>
    </xf>
    <xf numFmtId="0" fontId="8" fillId="28" borderId="73" xfId="6" applyNumberFormat="1" applyFont="1" applyFill="1" applyBorder="1" applyAlignment="1" applyProtection="1">
      <alignment horizontal="center" vertical="center"/>
      <protection locked="0"/>
    </xf>
    <xf numFmtId="0" fontId="8" fillId="0" borderId="0" xfId="6" applyNumberFormat="1" applyFont="1" applyFill="1" applyBorder="1" applyProtection="1"/>
    <xf numFmtId="0" fontId="8" fillId="28" borderId="71" xfId="0" applyNumberFormat="1" applyFont="1" applyFill="1" applyBorder="1" applyAlignment="1" applyProtection="1">
      <alignment horizontal="center" vertical="center"/>
    </xf>
    <xf numFmtId="0" fontId="8" fillId="0" borderId="0" xfId="6" applyNumberFormat="1" applyFont="1" applyFill="1" applyProtection="1"/>
    <xf numFmtId="0" fontId="0" fillId="31" borderId="0" xfId="0" applyNumberFormat="1" applyFill="1"/>
    <xf numFmtId="0" fontId="8" fillId="28" borderId="13" xfId="6" quotePrefix="1" applyNumberFormat="1" applyFont="1" applyFill="1" applyBorder="1" applyAlignment="1" applyProtection="1">
      <alignment horizontal="center" vertical="center"/>
      <protection locked="0"/>
    </xf>
    <xf numFmtId="49" fontId="32" fillId="28" borderId="88" xfId="6" applyNumberFormat="1" applyFont="1" applyFill="1" applyBorder="1" applyAlignment="1" applyProtection="1">
      <alignment horizontal="right" vertical="center" wrapText="1"/>
    </xf>
    <xf numFmtId="3" fontId="32" fillId="28" borderId="76" xfId="6" quotePrefix="1" applyNumberFormat="1" applyFont="1" applyFill="1" applyBorder="1" applyAlignment="1" applyProtection="1">
      <alignment horizontal="center" vertical="center"/>
      <protection locked="0"/>
    </xf>
    <xf numFmtId="3" fontId="32" fillId="28" borderId="76" xfId="6" applyNumberFormat="1" applyFont="1" applyFill="1" applyBorder="1" applyAlignment="1" applyProtection="1">
      <alignment horizontal="center" vertical="center"/>
      <protection locked="0"/>
    </xf>
    <xf numFmtId="3" fontId="32" fillId="28" borderId="83" xfId="6" applyNumberFormat="1" applyFont="1" applyFill="1" applyBorder="1" applyAlignment="1" applyProtection="1">
      <alignment horizontal="center" vertical="center"/>
      <protection locked="0"/>
    </xf>
    <xf numFmtId="3" fontId="32" fillId="0" borderId="0" xfId="6" applyNumberFormat="1" applyFont="1" applyFill="1" applyBorder="1" applyProtection="1"/>
    <xf numFmtId="3" fontId="30" fillId="0" borderId="0" xfId="6" applyNumberFormat="1" applyFont="1" applyFill="1" applyProtection="1"/>
    <xf numFmtId="0" fontId="33" fillId="31" borderId="0" xfId="0" applyFont="1" applyFill="1"/>
    <xf numFmtId="49" fontId="30" fillId="28" borderId="89" xfId="6" applyNumberFormat="1" applyFont="1" applyFill="1" applyBorder="1" applyAlignment="1" applyProtection="1">
      <alignment horizontal="center" vertical="center" wrapText="1"/>
    </xf>
    <xf numFmtId="3" fontId="8" fillId="28" borderId="70" xfId="6" applyNumberFormat="1" applyFont="1" applyFill="1" applyBorder="1" applyAlignment="1" applyProtection="1">
      <alignment horizontal="center" vertical="center"/>
      <protection locked="0"/>
    </xf>
    <xf numFmtId="10" fontId="8" fillId="28" borderId="70" xfId="1" applyNumberFormat="1" applyFont="1" applyFill="1" applyBorder="1" applyAlignment="1" applyProtection="1">
      <alignment horizontal="center" vertical="center"/>
      <protection locked="0"/>
    </xf>
    <xf numFmtId="3" fontId="8" fillId="28" borderId="82" xfId="6" applyNumberFormat="1" applyFont="1" applyFill="1" applyBorder="1" applyAlignment="1" applyProtection="1">
      <alignment horizontal="center" vertical="center"/>
      <protection locked="0"/>
    </xf>
    <xf numFmtId="10" fontId="31" fillId="28" borderId="68" xfId="1" quotePrefix="1" applyNumberFormat="1" applyFont="1" applyFill="1" applyBorder="1" applyAlignment="1" applyProtection="1">
      <alignment horizontal="center" vertical="center"/>
    </xf>
    <xf numFmtId="49" fontId="30" fillId="28" borderId="87" xfId="6" applyNumberFormat="1" applyFont="1" applyFill="1" applyBorder="1" applyAlignment="1" applyProtection="1">
      <alignment horizontal="center" vertical="center" wrapText="1"/>
    </xf>
    <xf numFmtId="10" fontId="8" fillId="28" borderId="13" xfId="1" applyNumberFormat="1" applyFont="1" applyFill="1" applyBorder="1" applyAlignment="1" applyProtection="1">
      <alignment horizontal="center" vertical="center"/>
      <protection locked="0"/>
    </xf>
    <xf numFmtId="10" fontId="31" fillId="28" borderId="71" xfId="1" quotePrefix="1" applyNumberFormat="1" applyFont="1" applyFill="1" applyBorder="1" applyAlignment="1" applyProtection="1">
      <alignment horizontal="center" vertical="center"/>
    </xf>
    <xf numFmtId="49" fontId="30" fillId="28" borderId="88" xfId="6" applyNumberFormat="1" applyFont="1" applyFill="1" applyBorder="1" applyAlignment="1" applyProtection="1">
      <alignment horizontal="center" vertical="center" wrapText="1"/>
    </xf>
    <xf numFmtId="10" fontId="8" fillId="28" borderId="76" xfId="1" applyNumberFormat="1" applyFont="1" applyFill="1" applyBorder="1" applyAlignment="1" applyProtection="1">
      <alignment horizontal="center" vertical="center"/>
      <protection locked="0"/>
    </xf>
    <xf numFmtId="10" fontId="31" fillId="28" borderId="74" xfId="1" quotePrefix="1" applyNumberFormat="1" applyFont="1" applyFill="1" applyBorder="1" applyAlignment="1" applyProtection="1">
      <alignment horizontal="center" vertical="center"/>
    </xf>
    <xf numFmtId="174" fontId="8" fillId="27" borderId="70" xfId="6" applyNumberFormat="1" applyFont="1" applyFill="1" applyBorder="1" applyAlignment="1" applyProtection="1">
      <alignment horizontal="center" vertical="center"/>
      <protection locked="0"/>
    </xf>
    <xf numFmtId="174" fontId="8" fillId="27" borderId="82" xfId="6" applyNumberFormat="1" applyFont="1" applyFill="1" applyBorder="1" applyAlignment="1" applyProtection="1">
      <alignment horizontal="center" vertical="center"/>
      <protection locked="0"/>
    </xf>
    <xf numFmtId="174" fontId="8" fillId="0" borderId="0" xfId="6" applyNumberFormat="1" applyFont="1" applyFill="1" applyBorder="1" applyProtection="1"/>
    <xf numFmtId="174" fontId="8" fillId="27" borderId="68" xfId="0" applyNumberFormat="1" applyFont="1" applyFill="1" applyBorder="1" applyAlignment="1" applyProtection="1">
      <alignment horizontal="center" vertical="center"/>
    </xf>
    <xf numFmtId="174" fontId="8" fillId="0" borderId="0" xfId="6" applyNumberFormat="1" applyFont="1" applyFill="1" applyProtection="1"/>
    <xf numFmtId="174" fontId="8" fillId="27" borderId="76" xfId="6" applyNumberFormat="1" applyFont="1" applyFill="1" applyBorder="1" applyAlignment="1" applyProtection="1">
      <alignment horizontal="center" vertical="center"/>
      <protection locked="0"/>
    </xf>
    <xf numFmtId="174" fontId="8" fillId="27" borderId="83" xfId="6" applyNumberFormat="1" applyFont="1" applyFill="1" applyBorder="1" applyAlignment="1" applyProtection="1">
      <alignment horizontal="center" vertical="center"/>
      <protection locked="0"/>
    </xf>
    <xf numFmtId="174" fontId="8" fillId="27" borderId="74" xfId="0" applyNumberFormat="1" applyFont="1" applyFill="1" applyBorder="1" applyAlignment="1" applyProtection="1">
      <alignment horizontal="center" vertical="center"/>
    </xf>
    <xf numFmtId="3" fontId="31" fillId="28" borderId="68" xfId="0" quotePrefix="1" applyNumberFormat="1" applyFont="1" applyFill="1" applyBorder="1" applyAlignment="1" applyProtection="1">
      <alignment horizontal="center" vertical="center"/>
    </xf>
    <xf numFmtId="49" fontId="30" fillId="28" borderId="92" xfId="6" applyNumberFormat="1" applyFont="1" applyFill="1" applyBorder="1" applyAlignment="1" applyProtection="1">
      <alignment horizontal="center" vertical="center" wrapText="1"/>
    </xf>
    <xf numFmtId="3" fontId="8" fillId="28" borderId="77" xfId="6" applyNumberFormat="1" applyFont="1" applyFill="1" applyBorder="1" applyAlignment="1" applyProtection="1">
      <alignment horizontal="center" vertical="center"/>
      <protection locked="0"/>
    </xf>
    <xf numFmtId="3" fontId="31" fillId="28" borderId="74" xfId="0" quotePrefix="1" applyNumberFormat="1" applyFont="1" applyFill="1" applyBorder="1" applyAlignment="1" applyProtection="1">
      <alignment horizontal="center" vertical="center"/>
    </xf>
    <xf numFmtId="49" fontId="30" fillId="28" borderId="70" xfId="6" applyNumberFormat="1" applyFont="1" applyFill="1" applyBorder="1" applyAlignment="1" applyProtection="1">
      <alignment horizontal="center" vertical="center" wrapText="1"/>
    </xf>
    <xf numFmtId="0" fontId="31" fillId="28" borderId="70" xfId="6" quotePrefix="1" applyNumberFormat="1" applyFont="1" applyFill="1" applyBorder="1" applyAlignment="1" applyProtection="1">
      <alignment horizontal="center" vertical="center"/>
      <protection locked="0"/>
    </xf>
    <xf numFmtId="0" fontId="8" fillId="28" borderId="70" xfId="6" applyNumberFormat="1" applyFont="1" applyFill="1" applyBorder="1" applyAlignment="1" applyProtection="1">
      <alignment horizontal="center" vertical="center"/>
      <protection locked="0"/>
    </xf>
    <xf numFmtId="0" fontId="8" fillId="28" borderId="82" xfId="6" applyNumberFormat="1" applyFont="1" applyFill="1" applyBorder="1" applyAlignment="1" applyProtection="1">
      <alignment horizontal="center" vertical="center"/>
      <protection locked="0"/>
    </xf>
    <xf numFmtId="0" fontId="8" fillId="28" borderId="68" xfId="0" applyNumberFormat="1" applyFont="1" applyFill="1" applyBorder="1" applyAlignment="1" applyProtection="1">
      <alignment horizontal="center" vertical="center"/>
    </xf>
    <xf numFmtId="49" fontId="30" fillId="28" borderId="76" xfId="6" applyNumberFormat="1" applyFont="1" applyFill="1" applyBorder="1" applyAlignment="1" applyProtection="1">
      <alignment horizontal="center" vertical="center" wrapText="1"/>
    </xf>
    <xf numFmtId="0" fontId="31" fillId="28" borderId="76" xfId="6" quotePrefix="1" applyNumberFormat="1" applyFont="1" applyFill="1" applyBorder="1" applyAlignment="1" applyProtection="1">
      <alignment horizontal="center" vertical="center"/>
      <protection locked="0"/>
    </xf>
    <xf numFmtId="0" fontId="8" fillId="28" borderId="76" xfId="6" applyNumberFormat="1" applyFont="1" applyFill="1" applyBorder="1" applyAlignment="1" applyProtection="1">
      <alignment horizontal="center" vertical="center"/>
      <protection locked="0"/>
    </xf>
    <xf numFmtId="0" fontId="8" fillId="28" borderId="83" xfId="6" applyNumberFormat="1" applyFont="1" applyFill="1" applyBorder="1" applyAlignment="1" applyProtection="1">
      <alignment horizontal="center" vertical="center"/>
      <protection locked="0"/>
    </xf>
    <xf numFmtId="3" fontId="8" fillId="28" borderId="68" xfId="0" quotePrefix="1" applyNumberFormat="1" applyFont="1" applyFill="1" applyBorder="1" applyAlignment="1" applyProtection="1">
      <alignment horizontal="center" vertical="center"/>
    </xf>
    <xf numFmtId="0" fontId="8" fillId="27" borderId="70" xfId="6" quotePrefix="1" applyNumberFormat="1" applyFont="1" applyFill="1" applyBorder="1" applyAlignment="1" applyProtection="1">
      <alignment horizontal="center" vertical="center"/>
      <protection locked="0"/>
    </xf>
    <xf numFmtId="9" fontId="8" fillId="27" borderId="82" xfId="6" applyNumberFormat="1" applyFont="1" applyFill="1" applyBorder="1" applyAlignment="1" applyProtection="1">
      <alignment horizontal="center" vertical="center"/>
      <protection locked="0"/>
    </xf>
    <xf numFmtId="0" fontId="8" fillId="27" borderId="68" xfId="0" applyNumberFormat="1" applyFont="1" applyFill="1" applyBorder="1" applyAlignment="1" applyProtection="1">
      <alignment horizontal="center" vertical="center"/>
    </xf>
    <xf numFmtId="10" fontId="8" fillId="27" borderId="13" xfId="1" applyNumberFormat="1" applyFont="1" applyFill="1" applyBorder="1" applyAlignment="1" applyProtection="1">
      <alignment horizontal="center" vertical="center"/>
      <protection locked="0"/>
    </xf>
    <xf numFmtId="0" fontId="8" fillId="27" borderId="73" xfId="6" applyNumberFormat="1" applyFont="1" applyFill="1" applyBorder="1" applyAlignment="1" applyProtection="1">
      <alignment horizontal="center" vertical="center"/>
      <protection locked="0"/>
    </xf>
    <xf numFmtId="166" fontId="31" fillId="27" borderId="71" xfId="1" quotePrefix="1" applyNumberFormat="1" applyFont="1" applyFill="1" applyBorder="1" applyAlignment="1" applyProtection="1">
      <alignment horizontal="center" vertical="center"/>
    </xf>
    <xf numFmtId="0" fontId="8" fillId="27" borderId="93" xfId="6" quotePrefix="1" applyNumberFormat="1" applyFont="1" applyFill="1" applyBorder="1" applyAlignment="1" applyProtection="1">
      <alignment horizontal="center" vertical="center"/>
      <protection locked="0"/>
    </xf>
    <xf numFmtId="9" fontId="8" fillId="27" borderId="73" xfId="6" applyNumberFormat="1" applyFont="1" applyFill="1" applyBorder="1" applyAlignment="1" applyProtection="1">
      <alignment horizontal="center" vertical="center"/>
      <protection locked="0"/>
    </xf>
    <xf numFmtId="0" fontId="8" fillId="27" borderId="71" xfId="0" applyNumberFormat="1" applyFont="1" applyFill="1" applyBorder="1" applyAlignment="1" applyProtection="1">
      <alignment horizontal="center" vertical="center"/>
    </xf>
    <xf numFmtId="10" fontId="8" fillId="27" borderId="76" xfId="1" applyNumberFormat="1" applyFont="1" applyFill="1" applyBorder="1" applyAlignment="1" applyProtection="1">
      <alignment horizontal="center" vertical="center"/>
      <protection locked="0"/>
    </xf>
    <xf numFmtId="0" fontId="8" fillId="27" borderId="83" xfId="6" applyNumberFormat="1" applyFont="1" applyFill="1" applyBorder="1" applyAlignment="1" applyProtection="1">
      <alignment horizontal="center" vertical="center"/>
      <protection locked="0"/>
    </xf>
    <xf numFmtId="166" fontId="31" fillId="27" borderId="74" xfId="1" quotePrefix="1" applyNumberFormat="1" applyFont="1" applyFill="1" applyBorder="1" applyAlignment="1" applyProtection="1">
      <alignment horizontal="center" vertical="center"/>
    </xf>
    <xf numFmtId="0" fontId="15" fillId="0" borderId="0" xfId="6" applyProtection="1"/>
    <xf numFmtId="49" fontId="29" fillId="0" borderId="0" xfId="6" applyNumberFormat="1" applyFont="1" applyBorder="1" applyAlignment="1" applyProtection="1">
      <alignment wrapText="1"/>
    </xf>
    <xf numFmtId="49" fontId="29" fillId="0" borderId="0" xfId="6" applyNumberFormat="1" applyFont="1" applyBorder="1" applyAlignment="1" applyProtection="1">
      <alignment horizontal="right"/>
    </xf>
    <xf numFmtId="0" fontId="29" fillId="0" borderId="0" xfId="6" applyFont="1" applyFill="1" applyBorder="1" applyAlignment="1" applyProtection="1">
      <alignment horizontal="center"/>
    </xf>
    <xf numFmtId="9" fontId="4" fillId="0" borderId="0" xfId="1" quotePrefix="1" applyFont="1" applyFill="1" applyBorder="1" applyAlignment="1" applyProtection="1">
      <alignment horizontal="left" vertical="center"/>
    </xf>
    <xf numFmtId="9" fontId="4" fillId="0" borderId="0" xfId="1" applyFont="1" applyBorder="1" applyAlignment="1" applyProtection="1">
      <alignment horizontal="center" vertical="center"/>
    </xf>
    <xf numFmtId="173" fontId="8" fillId="0" borderId="0" xfId="6" applyNumberFormat="1" applyFont="1" applyBorder="1" applyAlignment="1" applyProtection="1">
      <alignment horizontal="center" vertical="center"/>
      <protection locked="0"/>
    </xf>
    <xf numFmtId="9" fontId="4" fillId="0" borderId="0" xfId="1" applyFont="1" applyBorder="1" applyProtection="1"/>
    <xf numFmtId="175" fontId="4" fillId="0" borderId="0" xfId="7" applyNumberFormat="1" applyFont="1" applyFill="1" applyProtection="1"/>
    <xf numFmtId="0" fontId="8" fillId="0" borderId="0" xfId="6" applyNumberFormat="1" applyFont="1" applyBorder="1" applyAlignment="1" applyProtection="1">
      <alignment horizontal="center" vertical="center"/>
      <protection locked="0"/>
    </xf>
    <xf numFmtId="0" fontId="29" fillId="0" borderId="0" xfId="6" applyFont="1" applyBorder="1" applyAlignment="1" applyProtection="1">
      <alignment horizontal="center"/>
    </xf>
    <xf numFmtId="9" fontId="4" fillId="0" borderId="0" xfId="1" quotePrefix="1" applyFont="1" applyBorder="1" applyAlignment="1" applyProtection="1">
      <alignment horizontal="left" vertical="center"/>
    </xf>
    <xf numFmtId="176" fontId="4" fillId="0" borderId="0" xfId="1" applyNumberFormat="1" applyFont="1" applyBorder="1" applyAlignment="1" applyProtection="1">
      <alignment horizontal="center" vertical="center"/>
    </xf>
    <xf numFmtId="49" fontId="29" fillId="0" borderId="0" xfId="6" applyNumberFormat="1" applyFont="1" applyBorder="1" applyAlignment="1" applyProtection="1">
      <alignment vertical="center" wrapText="1"/>
    </xf>
    <xf numFmtId="49" fontId="29" fillId="0" borderId="0" xfId="6" applyNumberFormat="1" applyFont="1" applyBorder="1" applyAlignment="1" applyProtection="1">
      <alignment horizontal="right" vertical="center"/>
    </xf>
    <xf numFmtId="0" fontId="29" fillId="0" borderId="0" xfId="6" applyFont="1" applyBorder="1" applyAlignment="1" applyProtection="1">
      <alignment horizontal="center" vertical="center"/>
    </xf>
    <xf numFmtId="0" fontId="4" fillId="0" borderId="0" xfId="6" applyFont="1" applyBorder="1" applyAlignment="1" applyProtection="1">
      <alignment horizontal="center" vertical="center"/>
    </xf>
    <xf numFmtId="0" fontId="15" fillId="0" borderId="0" xfId="6" applyFill="1" applyProtection="1"/>
    <xf numFmtId="0" fontId="34" fillId="0" borderId="0" xfId="0" applyFont="1" applyFill="1" applyBorder="1" applyAlignment="1" applyProtection="1">
      <alignment horizontal="center" vertical="center" readingOrder="1"/>
    </xf>
    <xf numFmtId="0" fontId="4" fillId="0" borderId="0" xfId="6" applyFont="1" applyBorder="1" applyAlignment="1" applyProtection="1">
      <alignment horizontal="center"/>
    </xf>
    <xf numFmtId="0" fontId="35" fillId="0" borderId="0" xfId="6" applyFont="1" applyBorder="1" applyAlignment="1" applyProtection="1">
      <alignment horizontal="center"/>
    </xf>
    <xf numFmtId="0" fontId="35" fillId="0" borderId="0" xfId="6" applyFont="1" applyFill="1" applyBorder="1" applyAlignment="1" applyProtection="1">
      <alignment horizontal="center"/>
    </xf>
    <xf numFmtId="0" fontId="15" fillId="0" borderId="0" xfId="6" applyAlignment="1" applyProtection="1">
      <alignment vertical="center"/>
    </xf>
    <xf numFmtId="0" fontId="10" fillId="7" borderId="94" xfId="0" applyFont="1" applyFill="1" applyBorder="1" applyAlignment="1">
      <alignment horizontal="center"/>
    </xf>
    <xf numFmtId="168" fontId="10" fillId="7" borderId="64" xfId="0" applyNumberFormat="1" applyFont="1" applyFill="1" applyBorder="1" applyAlignment="1">
      <alignment horizontal="center"/>
    </xf>
    <xf numFmtId="166" fontId="0" fillId="2" borderId="95" xfId="1" applyNumberFormat="1" applyFont="1" applyFill="1" applyBorder="1" applyAlignment="1">
      <alignment vertical="center"/>
    </xf>
    <xf numFmtId="3" fontId="0" fillId="2" borderId="95" xfId="1" applyNumberFormat="1" applyFont="1" applyFill="1" applyBorder="1" applyAlignment="1">
      <alignment vertical="center"/>
    </xf>
    <xf numFmtId="3" fontId="0" fillId="2" borderId="64" xfId="1" applyNumberFormat="1" applyFont="1" applyFill="1" applyBorder="1" applyAlignment="1">
      <alignment vertical="center"/>
    </xf>
    <xf numFmtId="0" fontId="5" fillId="3" borderId="96" xfId="2" applyFont="1" applyFill="1" applyBorder="1" applyAlignment="1">
      <alignment horizontal="right" vertical="center"/>
    </xf>
    <xf numFmtId="0" fontId="5" fillId="3" borderId="3" xfId="2" applyFont="1" applyFill="1" applyBorder="1" applyAlignment="1">
      <alignment horizontal="right" vertical="center"/>
    </xf>
    <xf numFmtId="9" fontId="5" fillId="3" borderId="97" xfId="2" applyNumberFormat="1" applyFont="1" applyFill="1" applyBorder="1" applyAlignment="1">
      <alignment horizontal="center" vertical="center" wrapText="1"/>
    </xf>
    <xf numFmtId="9" fontId="0" fillId="2" borderId="27" xfId="1" applyFont="1" applyFill="1" applyBorder="1" applyAlignment="1">
      <alignment vertical="center"/>
    </xf>
    <xf numFmtId="9" fontId="0" fillId="2" borderId="64" xfId="1" applyFont="1" applyFill="1" applyBorder="1" applyAlignment="1">
      <alignment vertical="center"/>
    </xf>
    <xf numFmtId="166" fontId="36" fillId="33" borderId="0" xfId="1" applyNumberFormat="1" applyFont="1" applyFill="1" applyProtection="1"/>
    <xf numFmtId="3" fontId="15" fillId="34" borderId="0" xfId="6" applyNumberFormat="1" applyFill="1" applyProtection="1"/>
    <xf numFmtId="3" fontId="8" fillId="34" borderId="0" xfId="6" applyNumberFormat="1" applyFont="1" applyFill="1" applyBorder="1" applyProtection="1"/>
    <xf numFmtId="0" fontId="36" fillId="33" borderId="0" xfId="1" applyNumberFormat="1" applyFont="1" applyFill="1" applyProtection="1"/>
    <xf numFmtId="3" fontId="0" fillId="8" borderId="26" xfId="1" applyNumberFormat="1" applyFont="1" applyFill="1" applyBorder="1" applyAlignment="1">
      <alignment vertical="center"/>
    </xf>
    <xf numFmtId="3" fontId="0" fillId="8" borderId="27" xfId="1" applyNumberFormat="1" applyFont="1" applyFill="1" applyBorder="1" applyAlignment="1">
      <alignment vertical="center"/>
    </xf>
    <xf numFmtId="9" fontId="0" fillId="8" borderId="28" xfId="1" applyFont="1" applyFill="1" applyBorder="1" applyAlignment="1">
      <alignment horizontal="center" vertical="center"/>
    </xf>
    <xf numFmtId="166" fontId="0" fillId="8" borderId="27" xfId="1" applyNumberFormat="1" applyFont="1" applyFill="1" applyBorder="1" applyAlignment="1">
      <alignment vertical="center"/>
    </xf>
    <xf numFmtId="9" fontId="0" fillId="2" borderId="27" xfId="1" applyNumberFormat="1" applyFont="1" applyFill="1" applyBorder="1" applyAlignment="1">
      <alignment vertical="center"/>
    </xf>
    <xf numFmtId="9" fontId="0" fillId="2" borderId="64" xfId="1" applyNumberFormat="1" applyFont="1" applyFill="1" applyBorder="1" applyAlignment="1">
      <alignment vertical="center"/>
    </xf>
    <xf numFmtId="0" fontId="38" fillId="32" borderId="0" xfId="9" applyFont="1" applyFill="1" applyAlignment="1">
      <alignment horizontal="center" vertical="center"/>
    </xf>
    <xf numFmtId="177" fontId="2" fillId="2" borderId="0" xfId="0" applyNumberFormat="1" applyFont="1" applyFill="1" applyAlignment="1">
      <alignment horizontal="center"/>
    </xf>
    <xf numFmtId="3" fontId="0" fillId="2" borderId="27" xfId="1" applyNumberFormat="1" applyFont="1" applyFill="1" applyBorder="1" applyAlignment="1">
      <alignment horizontal="center" vertical="center"/>
    </xf>
    <xf numFmtId="3" fontId="0" fillId="2" borderId="64" xfId="1" applyNumberFormat="1" applyFont="1" applyFill="1" applyBorder="1" applyAlignment="1">
      <alignment horizontal="center" vertical="center"/>
    </xf>
    <xf numFmtId="1" fontId="13" fillId="14" borderId="2" xfId="5" applyNumberFormat="1" applyFont="1" applyFill="1" applyBorder="1" applyAlignment="1" applyProtection="1">
      <alignment horizontal="left" vertical="center" wrapText="1"/>
    </xf>
    <xf numFmtId="1" fontId="13" fillId="14" borderId="4" xfId="5" applyNumberFormat="1" applyFont="1" applyFill="1" applyBorder="1" applyAlignment="1" applyProtection="1">
      <alignment horizontal="left" vertical="center" wrapText="1"/>
    </xf>
    <xf numFmtId="0" fontId="11" fillId="2" borderId="0" xfId="0" applyFont="1" applyFill="1" applyAlignment="1">
      <alignment horizontal="center"/>
    </xf>
    <xf numFmtId="170" fontId="0" fillId="2" borderId="0" xfId="0" applyNumberFormat="1" applyFill="1" applyAlignment="1">
      <alignment horizontal="center"/>
    </xf>
    <xf numFmtId="3" fontId="3" fillId="2" borderId="2" xfId="0" applyNumberFormat="1" applyFont="1" applyFill="1" applyBorder="1" applyAlignment="1">
      <alignment horizontal="center" vertical="top" wrapText="1"/>
    </xf>
    <xf numFmtId="3" fontId="3" fillId="2" borderId="3" xfId="0" applyNumberFormat="1" applyFont="1" applyFill="1" applyBorder="1" applyAlignment="1">
      <alignment horizontal="center" vertical="top" wrapText="1"/>
    </xf>
    <xf numFmtId="3" fontId="3" fillId="2" borderId="4" xfId="0" applyNumberFormat="1" applyFont="1" applyFill="1" applyBorder="1" applyAlignment="1">
      <alignment horizontal="center" vertical="top" wrapText="1"/>
    </xf>
    <xf numFmtId="3" fontId="3" fillId="2" borderId="2" xfId="0" applyNumberFormat="1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2" borderId="4" xfId="0" applyNumberFormat="1" applyFont="1" applyFill="1" applyBorder="1" applyAlignment="1">
      <alignment horizontal="center" vertical="center" wrapText="1"/>
    </xf>
    <xf numFmtId="49" fontId="21" fillId="13" borderId="0" xfId="0" applyNumberFormat="1" applyFont="1" applyFill="1" applyAlignment="1">
      <alignment horizontal="left" vertical="center"/>
    </xf>
    <xf numFmtId="171" fontId="19" fillId="23" borderId="39" xfId="0" applyNumberFormat="1" applyFont="1" applyFill="1" applyBorder="1" applyAlignment="1">
      <alignment horizontal="center" vertical="center" wrapText="1"/>
    </xf>
    <xf numFmtId="171" fontId="19" fillId="23" borderId="52" xfId="0" applyNumberFormat="1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171" fontId="19" fillId="20" borderId="39" xfId="0" applyNumberFormat="1" applyFont="1" applyFill="1" applyBorder="1" applyAlignment="1">
      <alignment horizontal="center" vertical="center" wrapText="1"/>
    </xf>
    <xf numFmtId="171" fontId="19" fillId="20" borderId="52" xfId="0" applyNumberFormat="1" applyFont="1" applyFill="1" applyBorder="1" applyAlignment="1">
      <alignment horizontal="center" vertical="center" wrapText="1"/>
    </xf>
    <xf numFmtId="171" fontId="19" fillId="21" borderId="39" xfId="0" applyNumberFormat="1" applyFont="1" applyFill="1" applyBorder="1" applyAlignment="1">
      <alignment horizontal="center" vertical="center" wrapText="1"/>
    </xf>
    <xf numFmtId="171" fontId="19" fillId="21" borderId="52" xfId="0" applyNumberFormat="1" applyFont="1" applyFill="1" applyBorder="1" applyAlignment="1">
      <alignment horizontal="center" vertical="center" wrapText="1"/>
    </xf>
    <xf numFmtId="171" fontId="19" fillId="22" borderId="39" xfId="0" applyNumberFormat="1" applyFont="1" applyFill="1" applyBorder="1" applyAlignment="1">
      <alignment horizontal="center" vertical="center" wrapText="1"/>
    </xf>
    <xf numFmtId="171" fontId="19" fillId="22" borderId="52" xfId="0" applyNumberFormat="1" applyFont="1" applyFill="1" applyBorder="1" applyAlignment="1">
      <alignment horizontal="center" vertical="center" wrapText="1"/>
    </xf>
    <xf numFmtId="0" fontId="6" fillId="27" borderId="84" xfId="6" applyFont="1" applyFill="1" applyBorder="1" applyAlignment="1" applyProtection="1">
      <alignment horizontal="center" vertical="center" wrapText="1"/>
    </xf>
    <xf numFmtId="0" fontId="6" fillId="27" borderId="86" xfId="6" applyFont="1" applyFill="1" applyBorder="1" applyAlignment="1" applyProtection="1">
      <alignment horizontal="center" vertical="center" wrapText="1"/>
    </xf>
    <xf numFmtId="0" fontId="29" fillId="27" borderId="47" xfId="6" applyFont="1" applyFill="1" applyBorder="1" applyAlignment="1" applyProtection="1">
      <alignment horizontal="center" vertical="center" wrapText="1"/>
    </xf>
    <xf numFmtId="0" fontId="29" fillId="27" borderId="90" xfId="6" applyFont="1" applyFill="1" applyBorder="1" applyAlignment="1" applyProtection="1">
      <alignment horizontal="center" vertical="center" wrapText="1"/>
    </xf>
    <xf numFmtId="0" fontId="29" fillId="27" borderId="91" xfId="6" applyFont="1" applyFill="1" applyBorder="1" applyAlignment="1" applyProtection="1">
      <alignment horizontal="center" vertical="center" wrapText="1"/>
    </xf>
    <xf numFmtId="0" fontId="6" fillId="27" borderId="85" xfId="6" applyFont="1" applyFill="1" applyBorder="1" applyAlignment="1" applyProtection="1">
      <alignment horizontal="center" vertical="center" wrapText="1"/>
    </xf>
    <xf numFmtId="49" fontId="29" fillId="27" borderId="84" xfId="6" applyNumberFormat="1" applyFont="1" applyFill="1" applyBorder="1" applyAlignment="1" applyProtection="1">
      <alignment horizontal="center" vertical="center" wrapText="1"/>
    </xf>
    <xf numFmtId="49" fontId="29" fillId="27" borderId="85" xfId="6" applyNumberFormat="1" applyFont="1" applyFill="1" applyBorder="1" applyAlignment="1" applyProtection="1">
      <alignment horizontal="center" vertical="center" wrapText="1"/>
    </xf>
    <xf numFmtId="49" fontId="29" fillId="27" borderId="86" xfId="6" applyNumberFormat="1" applyFont="1" applyFill="1" applyBorder="1" applyAlignment="1" applyProtection="1">
      <alignment horizontal="center" vertical="center" wrapText="1"/>
    </xf>
    <xf numFmtId="0" fontId="29" fillId="27" borderId="84" xfId="6" applyFont="1" applyFill="1" applyBorder="1" applyAlignment="1" applyProtection="1">
      <alignment horizontal="center" vertical="center" wrapText="1"/>
    </xf>
    <xf numFmtId="0" fontId="29" fillId="27" borderId="85" xfId="6" applyFont="1" applyFill="1" applyBorder="1" applyAlignment="1" applyProtection="1">
      <alignment horizontal="center" vertical="center" wrapText="1"/>
    </xf>
    <xf numFmtId="0" fontId="29" fillId="27" borderId="86" xfId="6" applyFont="1" applyFill="1" applyBorder="1" applyAlignment="1" applyProtection="1">
      <alignment horizontal="center" vertical="center" wrapText="1"/>
    </xf>
    <xf numFmtId="0" fontId="0" fillId="30" borderId="18" xfId="0" applyFill="1" applyBorder="1"/>
  </cellXfs>
  <cellStyles count="10">
    <cellStyle name="Lien hypertexte" xfId="9" builtinId="8"/>
    <cellStyle name="Milliers" xfId="7" builtinId="3"/>
    <cellStyle name="Milliers 2" xfId="3"/>
    <cellStyle name="Monétaire" xfId="8" builtinId="4"/>
    <cellStyle name="Normal" xfId="0" builtinId="0"/>
    <cellStyle name="Normal 2" xfId="6"/>
    <cellStyle name="Normal 3" xfId="2"/>
    <cellStyle name="Normal_FCP DOUBL'O" xfId="5"/>
    <cellStyle name="Pourcentage" xfId="1" builtinId="5"/>
    <cellStyle name="Pourcentag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'PV SUCCESSION'!A1"/><Relationship Id="rId1" Type="http://schemas.openxmlformats.org/officeDocument/2006/relationships/hyperlink" Target="#'PV GP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523874</xdr:colOff>
      <xdr:row>2</xdr:row>
      <xdr:rowOff>66675</xdr:rowOff>
    </xdr:from>
    <xdr:to>
      <xdr:col>8</xdr:col>
      <xdr:colOff>361949</xdr:colOff>
      <xdr:row>6</xdr:row>
      <xdr:rowOff>0</xdr:rowOff>
    </xdr:to>
    <xdr:sp macro="" textlink="">
      <xdr:nvSpPr>
        <xdr:cNvPr id="2" name="Rectangle à coins arrondis 1"/>
        <xdr:cNvSpPr/>
      </xdr:nvSpPr>
      <xdr:spPr>
        <a:xfrm>
          <a:off x="3571874" y="447675"/>
          <a:ext cx="2886075" cy="695325"/>
        </a:xfrm>
        <a:prstGeom prst="roundRect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Suivi</a:t>
          </a:r>
          <a:r>
            <a:rPr lang="fr-FR" sz="1600" b="1" baseline="0"/>
            <a:t> indicateurs part variable Marché Gestion Privée</a:t>
          </a:r>
          <a:endParaRPr lang="fr-FR" sz="1600" b="1"/>
        </a:p>
      </xdr:txBody>
    </xdr:sp>
    <xdr:clientData/>
  </xdr:twoCellAnchor>
  <xdr:twoCellAnchor>
    <xdr:from>
      <xdr:col>4</xdr:col>
      <xdr:colOff>504825</xdr:colOff>
      <xdr:row>10</xdr:row>
      <xdr:rowOff>133350</xdr:rowOff>
    </xdr:from>
    <xdr:to>
      <xdr:col>8</xdr:col>
      <xdr:colOff>466725</xdr:colOff>
      <xdr:row>12</xdr:row>
      <xdr:rowOff>104775</xdr:rowOff>
    </xdr:to>
    <xdr:sp macro="" textlink="">
      <xdr:nvSpPr>
        <xdr:cNvPr id="3" name="Rectangle à coins arrondis 2">
          <a:hlinkClick xmlns:r="http://schemas.openxmlformats.org/officeDocument/2006/relationships" r:id="rId1"/>
        </xdr:cNvPr>
        <xdr:cNvSpPr/>
      </xdr:nvSpPr>
      <xdr:spPr>
        <a:xfrm>
          <a:off x="3552825" y="2038350"/>
          <a:ext cx="3009900" cy="352425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Directions régionales</a:t>
          </a:r>
        </a:p>
      </xdr:txBody>
    </xdr:sp>
    <xdr:clientData/>
  </xdr:twoCellAnchor>
  <xdr:twoCellAnchor>
    <xdr:from>
      <xdr:col>4</xdr:col>
      <xdr:colOff>514350</xdr:colOff>
      <xdr:row>14</xdr:row>
      <xdr:rowOff>47625</xdr:rowOff>
    </xdr:from>
    <xdr:to>
      <xdr:col>8</xdr:col>
      <xdr:colOff>476250</xdr:colOff>
      <xdr:row>16</xdr:row>
      <xdr:rowOff>19050</xdr:rowOff>
    </xdr:to>
    <xdr:sp macro="" textlink="">
      <xdr:nvSpPr>
        <xdr:cNvPr id="4" name="Rectangle à coins arrondis 3">
          <a:hlinkClick xmlns:r="http://schemas.openxmlformats.org/officeDocument/2006/relationships" r:id="rId2"/>
        </xdr:cNvPr>
        <xdr:cNvSpPr/>
      </xdr:nvSpPr>
      <xdr:spPr>
        <a:xfrm>
          <a:off x="3562350" y="2714625"/>
          <a:ext cx="3009900" cy="352425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600" b="1"/>
            <a:t>Agences succession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8"/>
  <sheetViews>
    <sheetView tabSelected="1" workbookViewId="0"/>
  </sheetViews>
  <sheetFormatPr baseColWidth="10" defaultRowHeight="15" x14ac:dyDescent="0.25"/>
  <cols>
    <col min="1" max="16384" width="11.42578125" style="78"/>
  </cols>
  <sheetData>
    <row r="8" spans="7:7" x14ac:dyDescent="0.25">
      <c r="G8" s="412">
        <v>43799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60"/>
  <sheetViews>
    <sheetView workbookViewId="0">
      <selection activeCell="J20" sqref="J20"/>
    </sheetView>
  </sheetViews>
  <sheetFormatPr baseColWidth="10" defaultRowHeight="15" x14ac:dyDescent="0.25"/>
  <cols>
    <col min="1" max="1" width="9.28515625" customWidth="1"/>
    <col min="2" max="2" width="32.28515625" customWidth="1"/>
    <col min="4" max="4" width="11.42578125" customWidth="1"/>
    <col min="7" max="7" width="11.42578125" customWidth="1"/>
    <col min="10" max="10" width="11.42578125" customWidth="1"/>
    <col min="13" max="13" width="11.42578125" customWidth="1"/>
  </cols>
  <sheetData>
    <row r="1" spans="1:23" ht="18.75" x14ac:dyDescent="0.3">
      <c r="A1" s="411" t="s">
        <v>9661</v>
      </c>
      <c r="B1" s="78"/>
      <c r="C1" s="78"/>
      <c r="D1" s="417" t="s">
        <v>488</v>
      </c>
      <c r="E1" s="417"/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78"/>
      <c r="Q1" s="78"/>
      <c r="R1" s="78"/>
      <c r="S1" s="78"/>
      <c r="T1" s="78"/>
      <c r="U1" s="78"/>
      <c r="V1" s="78"/>
      <c r="W1" s="78"/>
    </row>
    <row r="2" spans="1:23" ht="18.75" x14ac:dyDescent="0.3">
      <c r="A2" s="78"/>
      <c r="B2" s="78"/>
      <c r="C2" s="78"/>
      <c r="D2" s="417" t="s">
        <v>483</v>
      </c>
      <c r="E2" s="417"/>
      <c r="F2" s="417"/>
      <c r="G2" s="417"/>
      <c r="H2" s="417"/>
      <c r="I2" s="417"/>
      <c r="J2" s="417"/>
      <c r="K2" s="417"/>
      <c r="L2" s="417"/>
      <c r="M2" s="417"/>
      <c r="N2" s="417"/>
      <c r="O2" s="417"/>
      <c r="P2" s="78"/>
      <c r="Q2" s="78"/>
      <c r="R2" s="78"/>
      <c r="S2" s="78"/>
      <c r="T2" s="78"/>
      <c r="U2" s="78"/>
      <c r="V2" s="78"/>
      <c r="W2" s="78"/>
    </row>
    <row r="3" spans="1:23" x14ac:dyDescent="0.25">
      <c r="A3" s="78"/>
      <c r="B3" s="78"/>
      <c r="C3" s="78"/>
      <c r="D3" s="418">
        <f>+Accueil!G8</f>
        <v>43799</v>
      </c>
      <c r="E3" s="418"/>
      <c r="F3" s="418"/>
      <c r="G3" s="418"/>
      <c r="H3" s="418"/>
      <c r="I3" s="418"/>
      <c r="J3" s="418"/>
      <c r="K3" s="418"/>
      <c r="L3" s="418"/>
      <c r="M3" s="418"/>
      <c r="N3" s="418"/>
      <c r="O3" s="418"/>
      <c r="P3" s="78"/>
      <c r="Q3" s="78"/>
      <c r="R3" s="78"/>
      <c r="S3" s="78"/>
      <c r="T3" s="78"/>
      <c r="U3" s="78"/>
      <c r="V3" s="78"/>
      <c r="W3" s="78"/>
    </row>
    <row r="4" spans="1:23" ht="13.5" customHeight="1" x14ac:dyDescent="0.25">
      <c r="A4" s="78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1:23" ht="13.5" customHeight="1" x14ac:dyDescent="0.25">
      <c r="A5" s="78"/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1:23" ht="13.5" customHeight="1" thickBot="1" x14ac:dyDescent="0.3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1:23" ht="49.5" customHeight="1" thickBot="1" x14ac:dyDescent="0.3">
      <c r="A7" s="78"/>
      <c r="B7" s="78"/>
      <c r="C7" s="78"/>
      <c r="D7" s="419" t="s">
        <v>634</v>
      </c>
      <c r="E7" s="420"/>
      <c r="F7" s="421"/>
      <c r="G7" s="419" t="s">
        <v>635</v>
      </c>
      <c r="H7" s="420"/>
      <c r="I7" s="421"/>
      <c r="J7" s="419" t="s">
        <v>492</v>
      </c>
      <c r="K7" s="420"/>
      <c r="L7" s="421"/>
      <c r="M7" s="419" t="s">
        <v>631</v>
      </c>
      <c r="N7" s="420"/>
      <c r="O7" s="421"/>
      <c r="P7" s="78"/>
      <c r="Q7" s="78"/>
      <c r="R7" s="78"/>
      <c r="S7" s="78"/>
      <c r="T7" s="78"/>
      <c r="U7" s="78"/>
      <c r="V7" s="78"/>
      <c r="W7" s="78"/>
    </row>
    <row r="8" spans="1:23" ht="21.75" customHeight="1" thickBot="1" x14ac:dyDescent="0.3">
      <c r="A8" s="78"/>
      <c r="B8" s="78"/>
      <c r="C8" s="78"/>
      <c r="D8" s="4"/>
      <c r="E8" s="5" t="s">
        <v>0</v>
      </c>
      <c r="F8" s="131">
        <f>VLOOKUP(D3,ETP!$I$11:$J$22,2,FALSE)</f>
        <v>0.91666666666666674</v>
      </c>
      <c r="G8" s="4"/>
      <c r="H8" s="5" t="s">
        <v>0</v>
      </c>
      <c r="I8" s="3">
        <f>+F8</f>
        <v>0.91666666666666674</v>
      </c>
      <c r="J8" s="4"/>
      <c r="K8" s="5" t="s">
        <v>0</v>
      </c>
      <c r="L8" s="3">
        <f>+F8</f>
        <v>0.91666666666666674</v>
      </c>
      <c r="M8" s="4"/>
      <c r="N8" s="5" t="s">
        <v>0</v>
      </c>
      <c r="O8" s="3">
        <f>+F8</f>
        <v>0.91666666666666674</v>
      </c>
      <c r="P8" s="78"/>
      <c r="Q8" s="78"/>
      <c r="R8" s="78"/>
      <c r="S8" s="78"/>
      <c r="T8" s="78"/>
      <c r="U8" s="78"/>
      <c r="V8" s="78"/>
      <c r="W8" s="78"/>
    </row>
    <row r="9" spans="1:23" ht="15.75" thickBot="1" x14ac:dyDescent="0.3">
      <c r="A9" s="79" t="s">
        <v>394</v>
      </c>
      <c r="B9" s="80" t="s">
        <v>690</v>
      </c>
      <c r="C9" s="79" t="s">
        <v>485</v>
      </c>
      <c r="D9" s="10" t="s">
        <v>11</v>
      </c>
      <c r="E9" s="11" t="s">
        <v>12</v>
      </c>
      <c r="F9" s="12" t="s">
        <v>13</v>
      </c>
      <c r="G9" s="10" t="s">
        <v>11</v>
      </c>
      <c r="H9" s="11" t="s">
        <v>12</v>
      </c>
      <c r="I9" s="12" t="s">
        <v>13</v>
      </c>
      <c r="J9" s="10" t="s">
        <v>11</v>
      </c>
      <c r="K9" s="11" t="s">
        <v>12</v>
      </c>
      <c r="L9" s="12" t="s">
        <v>13</v>
      </c>
      <c r="M9" s="10" t="s">
        <v>11</v>
      </c>
      <c r="N9" s="11" t="s">
        <v>12</v>
      </c>
      <c r="O9" s="12" t="s">
        <v>13</v>
      </c>
      <c r="P9" s="78"/>
      <c r="Q9" s="78"/>
      <c r="R9" s="78"/>
      <c r="S9" s="78"/>
      <c r="T9" s="78"/>
      <c r="U9" s="78"/>
      <c r="V9" s="78"/>
      <c r="W9" s="78"/>
    </row>
    <row r="10" spans="1:23" ht="18.75" x14ac:dyDescent="0.3">
      <c r="A10" s="81">
        <v>50</v>
      </c>
      <c r="B10" s="82" t="s">
        <v>14</v>
      </c>
      <c r="C10" s="111">
        <f>VLOOKUP($A10,'RECAP DC'!$G$6:$Y$12,3,FALSE)</f>
        <v>3.9004579961101702</v>
      </c>
      <c r="D10" s="83">
        <f>VLOOKUP($A10,'RECAP DC'!$G$6:$Y$12,5,FALSE)</f>
        <v>6796.027821972546</v>
      </c>
      <c r="E10" s="84">
        <f>VLOOKUP($A10,'RECAP DC'!$G$6:$Y$12,6,FALSE)</f>
        <v>3000</v>
      </c>
      <c r="F10" s="85">
        <f>VLOOKUP($A10,'RECAP DC'!$G$6:$Y$12,7,FALSE)</f>
        <v>2.265342607324182</v>
      </c>
      <c r="G10" s="83">
        <f>VLOOKUP($A10,'RECAP DC'!$G$6:$Y$12,8,FALSE)</f>
        <v>4486.5992705092858</v>
      </c>
      <c r="H10" s="84">
        <f>VLOOKUP($A10,'RECAP DC'!$G$6:$Y$12,9,FALSE)</f>
        <v>5000</v>
      </c>
      <c r="I10" s="85">
        <f>VLOOKUP($A10,'RECAP DC'!$G$6:$Y$12,10,FALSE)</f>
        <v>0.89731985410185722</v>
      </c>
      <c r="J10" s="83">
        <f>VLOOKUP($A10,'RECAP DC'!$G$6:$Y$12,14,FALSE)</f>
        <v>26.919915585480961</v>
      </c>
      <c r="K10" s="84">
        <f>VLOOKUP($A10,'RECAP DC'!$G$6:$Y$12,15,FALSE)</f>
        <v>24</v>
      </c>
      <c r="L10" s="85">
        <f>VLOOKUP($A10,'RECAP DC'!$G$6:$Y$12,16,FALSE)</f>
        <v>1.12166314939504</v>
      </c>
      <c r="M10" s="83">
        <f>VLOOKUP($A10,'RECAP DC'!$G$6:$Y$12,17,FALSE)</f>
        <v>25.125254546448897</v>
      </c>
      <c r="N10" s="84">
        <f>VLOOKUP($A10,'RECAP DC'!$G$6:$Y$12,18,FALSE)</f>
        <v>20</v>
      </c>
      <c r="O10" s="85">
        <f>VLOOKUP($A10,'RECAP DC'!$G$6:$Y$12,19,FALSE)</f>
        <v>1.2562627273224449</v>
      </c>
      <c r="P10" s="78"/>
      <c r="Q10" s="78"/>
      <c r="R10" s="78"/>
      <c r="S10" s="78"/>
      <c r="T10" s="78"/>
      <c r="U10" s="78"/>
      <c r="V10" s="78"/>
      <c r="W10" s="78"/>
    </row>
    <row r="11" spans="1:23" ht="18.75" x14ac:dyDescent="0.3">
      <c r="A11" s="86">
        <v>262</v>
      </c>
      <c r="B11" s="87" t="s">
        <v>44</v>
      </c>
      <c r="C11" s="112">
        <f>VLOOKUP(A11,'RECAP DC'!$G$6:$Y$12,3,FALSE)</f>
        <v>12.312057968903497</v>
      </c>
      <c r="D11" s="88">
        <f>VLOOKUP($A11,'RECAP DC'!$G$6:$Y$12,5,FALSE)</f>
        <v>2594.7589583063964</v>
      </c>
      <c r="E11" s="89">
        <f>VLOOKUP($A11,'RECAP DC'!$G$6:$Y$12,6,FALSE)</f>
        <v>3000</v>
      </c>
      <c r="F11" s="90">
        <f>VLOOKUP($A11,'RECAP DC'!$G$6:$Y$12,7,FALSE)</f>
        <v>0.86491965276879879</v>
      </c>
      <c r="G11" s="88">
        <f>VLOOKUP($A11,'RECAP DC'!$G$6:$Y$12,8,FALSE)</f>
        <v>2551.3798001389359</v>
      </c>
      <c r="H11" s="89">
        <f>VLOOKUP($A11,'RECAP DC'!$G$6:$Y$12,9,FALSE)</f>
        <v>5000</v>
      </c>
      <c r="I11" s="90">
        <f>VLOOKUP($A11,'RECAP DC'!$G$6:$Y$12,10,FALSE)</f>
        <v>0.51027596002778719</v>
      </c>
      <c r="J11" s="88">
        <f>VLOOKUP($A11,'RECAP DC'!$G$6:$Y$12,14,FALSE)</f>
        <v>25.178568910491279</v>
      </c>
      <c r="K11" s="89">
        <f>VLOOKUP($A11,'RECAP DC'!$G$6:$Y$12,15,FALSE)</f>
        <v>24</v>
      </c>
      <c r="L11" s="90">
        <f>VLOOKUP($A11,'RECAP DC'!$G$6:$Y$12,16,FALSE)</f>
        <v>1.0491070379371366</v>
      </c>
      <c r="M11" s="88">
        <f>VLOOKUP($A11,'RECAP DC'!$G$6:$Y$12,17,FALSE)</f>
        <v>13.726381115719439</v>
      </c>
      <c r="N11" s="89">
        <f>VLOOKUP($A11,'RECAP DC'!$G$6:$Y$12,18,FALSE)</f>
        <v>20</v>
      </c>
      <c r="O11" s="90">
        <f>VLOOKUP($A11,'RECAP DC'!$G$6:$Y$12,19,FALSE)</f>
        <v>0.68631905578597197</v>
      </c>
      <c r="P11" s="78"/>
      <c r="Q11" s="78"/>
      <c r="R11" s="78"/>
      <c r="S11" s="78"/>
      <c r="T11" s="78"/>
      <c r="U11" s="78"/>
      <c r="V11" s="78"/>
      <c r="W11" s="78"/>
    </row>
    <row r="12" spans="1:23" ht="18.75" x14ac:dyDescent="0.3">
      <c r="A12" s="86">
        <v>264</v>
      </c>
      <c r="B12" s="87" t="s">
        <v>124</v>
      </c>
      <c r="C12" s="112">
        <f>VLOOKUP(A12,'RECAP DC'!$G$6:$Y$12,3,FALSE)</f>
        <v>6.2205583660008079</v>
      </c>
      <c r="D12" s="88">
        <f>VLOOKUP($A12,'RECAP DC'!$G$6:$Y$12,5,FALSE)</f>
        <v>2581.7325511768868</v>
      </c>
      <c r="E12" s="89">
        <f>VLOOKUP($A12,'RECAP DC'!$G$6:$Y$12,6,FALSE)</f>
        <v>3000</v>
      </c>
      <c r="F12" s="90">
        <f>VLOOKUP($A12,'RECAP DC'!$G$6:$Y$12,7,FALSE)</f>
        <v>0.86057751705896224</v>
      </c>
      <c r="G12" s="88">
        <f>VLOOKUP($A12,'RECAP DC'!$G$6:$Y$12,8,FALSE)</f>
        <v>1854.0621792147497</v>
      </c>
      <c r="H12" s="89">
        <f>VLOOKUP($A12,'RECAP DC'!$G$6:$Y$12,9,FALSE)</f>
        <v>5000</v>
      </c>
      <c r="I12" s="90">
        <f>VLOOKUP($A12,'RECAP DC'!$G$6:$Y$12,10,FALSE)</f>
        <v>0.37081243584294993</v>
      </c>
      <c r="J12" s="88">
        <f>VLOOKUP($A12,'RECAP DC'!$G$6:$Y$12,14,FALSE)</f>
        <v>18.969358224326427</v>
      </c>
      <c r="K12" s="89">
        <f>VLOOKUP($A12,'RECAP DC'!$G$6:$Y$12,15,FALSE)</f>
        <v>24</v>
      </c>
      <c r="L12" s="90">
        <f>VLOOKUP($A12,'RECAP DC'!$G$6:$Y$12,16,FALSE)</f>
        <v>0.79038992601360114</v>
      </c>
      <c r="M12" s="88">
        <f>VLOOKUP($A12,'RECAP DC'!$G$6:$Y$12,17,FALSE)</f>
        <v>17.040270947276284</v>
      </c>
      <c r="N12" s="89">
        <f>VLOOKUP($A12,'RECAP DC'!$G$6:$Y$12,18,FALSE)</f>
        <v>20</v>
      </c>
      <c r="O12" s="90">
        <f>VLOOKUP($A12,'RECAP DC'!$G$6:$Y$12,19,FALSE)</f>
        <v>0.85201354736381418</v>
      </c>
      <c r="P12" s="78"/>
      <c r="Q12" s="78"/>
      <c r="R12" s="78"/>
      <c r="S12" s="78"/>
      <c r="T12" s="78"/>
      <c r="U12" s="78"/>
      <c r="V12" s="78"/>
      <c r="W12" s="78"/>
    </row>
    <row r="13" spans="1:23" ht="18.75" x14ac:dyDescent="0.3">
      <c r="A13" s="91">
        <v>30</v>
      </c>
      <c r="B13" s="92" t="s">
        <v>171</v>
      </c>
      <c r="C13" s="113">
        <f>VLOOKUP(A13,'RECAP DC'!$G$6:$Y$12,3,FALSE)</f>
        <v>6.6887787767108415</v>
      </c>
      <c r="D13" s="93">
        <f>VLOOKUP($A13,'RECAP DC'!$G$6:$Y$12,5,FALSE)</f>
        <v>2546.4048668052264</v>
      </c>
      <c r="E13" s="94">
        <f>VLOOKUP($A13,'RECAP DC'!$G$6:$Y$12,6,FALSE)</f>
        <v>3000</v>
      </c>
      <c r="F13" s="90">
        <f>VLOOKUP($A13,'RECAP DC'!$G$6:$Y$12,7,FALSE)</f>
        <v>0.84880162226840883</v>
      </c>
      <c r="G13" s="93">
        <f>VLOOKUP($A13,'RECAP DC'!$G$6:$Y$12,8,FALSE)</f>
        <v>3341.0835888026413</v>
      </c>
      <c r="H13" s="94">
        <f>VLOOKUP($A13,'RECAP DC'!$G$6:$Y$12,9,FALSE)</f>
        <v>5000</v>
      </c>
      <c r="I13" s="90">
        <f>VLOOKUP($A13,'RECAP DC'!$G$6:$Y$12,10,FALSE)</f>
        <v>0.66821671776052827</v>
      </c>
      <c r="J13" s="93">
        <f>VLOOKUP($A13,'RECAP DC'!$G$6:$Y$12,14,FALSE)</f>
        <v>30.050328574155699</v>
      </c>
      <c r="K13" s="94">
        <f>VLOOKUP($A13,'RECAP DC'!$G$6:$Y$12,15,FALSE)</f>
        <v>24</v>
      </c>
      <c r="L13" s="90">
        <f>VLOOKUP($A13,'RECAP DC'!$G$6:$Y$12,16,FALSE)</f>
        <v>1.2520970239231541</v>
      </c>
      <c r="M13" s="93">
        <f>VLOOKUP($A13,'RECAP DC'!$G$6:$Y$12,17,FALSE)</f>
        <v>22.724626583441125</v>
      </c>
      <c r="N13" s="94">
        <f>VLOOKUP($A13,'RECAP DC'!$G$6:$Y$12,18,FALSE)</f>
        <v>20</v>
      </c>
      <c r="O13" s="90">
        <f>VLOOKUP($A13,'RECAP DC'!$G$6:$Y$12,19,FALSE)</f>
        <v>1.1362313291720563</v>
      </c>
      <c r="P13" s="78"/>
      <c r="Q13" s="78"/>
      <c r="R13" s="78"/>
      <c r="S13" s="78"/>
      <c r="T13" s="78"/>
      <c r="U13" s="78"/>
      <c r="V13" s="78"/>
      <c r="W13" s="78"/>
    </row>
    <row r="14" spans="1:23" ht="18.75" x14ac:dyDescent="0.3">
      <c r="A14" s="91">
        <v>110</v>
      </c>
      <c r="B14" s="92" t="s">
        <v>217</v>
      </c>
      <c r="C14" s="113">
        <f>VLOOKUP(A14,'RECAP DC'!$G$6:$Y$12,3,FALSE)</f>
        <v>7.8007975261586546</v>
      </c>
      <c r="D14" s="93">
        <f>VLOOKUP($A14,'RECAP DC'!$G$6:$Y$12,5,FALSE)</f>
        <v>3723.4241271613882</v>
      </c>
      <c r="E14" s="94">
        <f>VLOOKUP($A14,'RECAP DC'!$G$6:$Y$12,6,FALSE)</f>
        <v>3000</v>
      </c>
      <c r="F14" s="90">
        <f>VLOOKUP($A14,'RECAP DC'!$G$6:$Y$12,7,FALSE)</f>
        <v>1.2411413757204628</v>
      </c>
      <c r="G14" s="93">
        <f>VLOOKUP($A14,'RECAP DC'!$G$6:$Y$12,8,FALSE)</f>
        <v>3345.3296169386117</v>
      </c>
      <c r="H14" s="94">
        <f>VLOOKUP($A14,'RECAP DC'!$G$6:$Y$12,9,FALSE)</f>
        <v>5000</v>
      </c>
      <c r="I14" s="90">
        <f>VLOOKUP($A14,'RECAP DC'!$G$6:$Y$12,10,FALSE)</f>
        <v>0.66906592338772231</v>
      </c>
      <c r="J14" s="93">
        <f>VLOOKUP($A14,'RECAP DC'!$G$6:$Y$12,14,FALSE)</f>
        <v>30.637893010112613</v>
      </c>
      <c r="K14" s="94">
        <f>VLOOKUP($A14,'RECAP DC'!$G$6:$Y$12,15,FALSE)</f>
        <v>24</v>
      </c>
      <c r="L14" s="90">
        <f>VLOOKUP($A14,'RECAP DC'!$G$6:$Y$12,16,FALSE)</f>
        <v>1.2765788754213589</v>
      </c>
      <c r="M14" s="93">
        <f>VLOOKUP($A14,'RECAP DC'!$G$6:$Y$12,17,FALSE)</f>
        <v>23.074563773306568</v>
      </c>
      <c r="N14" s="94">
        <f>VLOOKUP($A14,'RECAP DC'!$G$6:$Y$12,18,FALSE)</f>
        <v>20</v>
      </c>
      <c r="O14" s="90">
        <f>VLOOKUP($A14,'RECAP DC'!$G$6:$Y$12,19,FALSE)</f>
        <v>1.1537281886653283</v>
      </c>
      <c r="P14" s="78"/>
      <c r="Q14" s="78"/>
      <c r="R14" s="78"/>
      <c r="S14" s="78"/>
      <c r="T14" s="78"/>
      <c r="U14" s="78"/>
      <c r="V14" s="78"/>
      <c r="W14" s="78"/>
    </row>
    <row r="15" spans="1:23" ht="18.75" x14ac:dyDescent="0.3">
      <c r="A15" s="91">
        <v>160</v>
      </c>
      <c r="B15" s="92" t="s">
        <v>274</v>
      </c>
      <c r="C15" s="113">
        <f>VLOOKUP(A15,'RECAP DC'!$G$6:$Y$12,3,FALSE)</f>
        <v>9.1587397121982086</v>
      </c>
      <c r="D15" s="93">
        <f>VLOOKUP($A15,'RECAP DC'!$G$6:$Y$12,5,FALSE)</f>
        <v>6156.5454922691124</v>
      </c>
      <c r="E15" s="94">
        <f>VLOOKUP($A15,'RECAP DC'!$G$6:$Y$12,6,FALSE)</f>
        <v>3000</v>
      </c>
      <c r="F15" s="90">
        <f>VLOOKUP($A15,'RECAP DC'!$G$6:$Y$12,7,FALSE)</f>
        <v>2.0521818307563708</v>
      </c>
      <c r="G15" s="93">
        <f>VLOOKUP($A15,'RECAP DC'!$G$6:$Y$12,8,FALSE)</f>
        <v>4053.597783825363</v>
      </c>
      <c r="H15" s="94">
        <f>VLOOKUP($A15,'RECAP DC'!$G$6:$Y$12,9,FALSE)</f>
        <v>5000</v>
      </c>
      <c r="I15" s="90">
        <f>VLOOKUP($A15,'RECAP DC'!$G$6:$Y$12,10,FALSE)</f>
        <v>0.81071955676507257</v>
      </c>
      <c r="J15" s="93">
        <f>VLOOKUP($A15,'RECAP DC'!$G$6:$Y$12,14,FALSE)</f>
        <v>35.921972928416807</v>
      </c>
      <c r="K15" s="94">
        <f>VLOOKUP($A15,'RECAP DC'!$G$6:$Y$12,15,FALSE)</f>
        <v>24</v>
      </c>
      <c r="L15" s="90">
        <f>VLOOKUP($A15,'RECAP DC'!$G$6:$Y$12,16,FALSE)</f>
        <v>1.4967488720173669</v>
      </c>
      <c r="M15" s="93">
        <f>VLOOKUP($A15,'RECAP DC'!$G$6:$Y$12,17,FALSE)</f>
        <v>22.492177578279218</v>
      </c>
      <c r="N15" s="94">
        <f>VLOOKUP($A15,'RECAP DC'!$G$6:$Y$12,18,FALSE)</f>
        <v>20</v>
      </c>
      <c r="O15" s="90">
        <f>VLOOKUP($A15,'RECAP DC'!$G$6:$Y$12,19,FALSE)</f>
        <v>1.124608878913961</v>
      </c>
      <c r="P15" s="78"/>
      <c r="Q15" s="78"/>
      <c r="R15" s="78"/>
      <c r="S15" s="78"/>
      <c r="T15" s="78"/>
      <c r="U15" s="78"/>
      <c r="V15" s="78"/>
      <c r="W15" s="78"/>
    </row>
    <row r="16" spans="1:23" ht="19.5" thickBot="1" x14ac:dyDescent="0.35">
      <c r="A16" s="91">
        <v>80</v>
      </c>
      <c r="B16" s="92" t="s">
        <v>339</v>
      </c>
      <c r="C16" s="113">
        <f>VLOOKUP(A16,'RECAP DC'!$G$6:$Y$12,3,FALSE)</f>
        <v>3.6896685659531503</v>
      </c>
      <c r="D16" s="93">
        <f>VLOOKUP($A16,'RECAP DC'!$G$6:$Y$12,5,FALSE)</f>
        <v>3058.8516578817575</v>
      </c>
      <c r="E16" s="94">
        <f>VLOOKUP($A16,'RECAP DC'!$G$6:$Y$12,6,FALSE)</f>
        <v>3000</v>
      </c>
      <c r="F16" s="95">
        <f>VLOOKUP($A16,'RECAP DC'!$G$6:$Y$12,7,FALSE)</f>
        <v>1.0196172192939192</v>
      </c>
      <c r="G16" s="93">
        <f>VLOOKUP($A16,'RECAP DC'!$G$6:$Y$12,8,FALSE)</f>
        <v>3106.0451081571528</v>
      </c>
      <c r="H16" s="94">
        <f>VLOOKUP($A16,'RECAP DC'!$G$6:$Y$12,9,FALSE)</f>
        <v>5000</v>
      </c>
      <c r="I16" s="95">
        <f>VLOOKUP($A16,'RECAP DC'!$G$6:$Y$12,10,FALSE)</f>
        <v>0.62120902163143055</v>
      </c>
      <c r="J16" s="93">
        <f>VLOOKUP($A16,'RECAP DC'!$G$6:$Y$12,14,FALSE)</f>
        <v>43.906382674821799</v>
      </c>
      <c r="K16" s="94">
        <f>VLOOKUP($A16,'RECAP DC'!$G$6:$Y$12,15,FALSE)</f>
        <v>24</v>
      </c>
      <c r="L16" s="95">
        <f>VLOOKUP($A16,'RECAP DC'!$G$6:$Y$12,16,FALSE)</f>
        <v>1.8294326114509083</v>
      </c>
      <c r="M16" s="93">
        <f>VLOOKUP($A16,'RECAP DC'!$G$6:$Y$12,17,FALSE)</f>
        <v>26.018597140635141</v>
      </c>
      <c r="N16" s="94">
        <f>VLOOKUP($A16,'RECAP DC'!$G$6:$Y$12,18,FALSE)</f>
        <v>20</v>
      </c>
      <c r="O16" s="95">
        <f>VLOOKUP($A16,'RECAP DC'!$G$6:$Y$12,19,FALSE)</f>
        <v>1.3009298570317571</v>
      </c>
      <c r="P16" s="78"/>
      <c r="Q16" s="78"/>
      <c r="R16" s="78"/>
      <c r="S16" s="78"/>
      <c r="T16" s="78"/>
      <c r="U16" s="78"/>
      <c r="V16" s="78"/>
      <c r="W16" s="78"/>
    </row>
    <row r="17" spans="1:23" ht="27.75" customHeight="1" thickBot="1" x14ac:dyDescent="0.3">
      <c r="A17" s="415" t="s">
        <v>486</v>
      </c>
      <c r="B17" s="416"/>
      <c r="C17" s="99">
        <f>+'RECAP DC'!I14</f>
        <v>49.771058912035336</v>
      </c>
      <c r="D17" s="110">
        <f>+'RECAP DC'!K14</f>
        <v>3781.809207287828</v>
      </c>
      <c r="E17" s="110">
        <f>+'RECAP DC'!L14</f>
        <v>3000</v>
      </c>
      <c r="F17" s="98">
        <f>+'RECAP DC'!M14</f>
        <v>1.2606030690959427</v>
      </c>
      <c r="G17" s="110">
        <f>+'RECAP DC'!N14</f>
        <v>3164.0066625530467</v>
      </c>
      <c r="H17" s="110">
        <f>+'RECAP DC'!O14</f>
        <v>5000</v>
      </c>
      <c r="I17" s="98">
        <f>+'RECAP DC'!P14</f>
        <v>0.63280133251060933</v>
      </c>
      <c r="J17" s="110">
        <f>+'RECAP DC'!T14</f>
        <v>31.644896339931861</v>
      </c>
      <c r="K17" s="110">
        <f>+'RECAP DC'!U14</f>
        <v>24</v>
      </c>
      <c r="L17" s="98">
        <f>+'RECAP DC'!V14</f>
        <v>1.3185373474971609</v>
      </c>
      <c r="M17" s="99">
        <f>+'RECAP DC'!W14</f>
        <v>20.232641659880244</v>
      </c>
      <c r="N17" s="96">
        <f>+'RECAP DC'!X14</f>
        <v>20</v>
      </c>
      <c r="O17" s="98">
        <f>+'RECAP DC'!Y14</f>
        <v>1.0116320829940122</v>
      </c>
      <c r="P17" s="78"/>
      <c r="Q17" s="78"/>
      <c r="R17" s="78"/>
      <c r="S17" s="78"/>
      <c r="T17" s="78"/>
      <c r="U17" s="78"/>
      <c r="V17" s="78"/>
      <c r="W17" s="78"/>
    </row>
    <row r="18" spans="1:23" x14ac:dyDescent="0.25">
      <c r="A18" s="78"/>
      <c r="B18" s="78"/>
      <c r="C18" s="78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78"/>
      <c r="Q18" s="78"/>
      <c r="R18" s="78"/>
      <c r="S18" s="78"/>
      <c r="T18" s="78"/>
      <c r="U18" s="78"/>
      <c r="V18" s="78"/>
      <c r="W18" s="78"/>
    </row>
    <row r="19" spans="1:23" x14ac:dyDescent="0.25">
      <c r="A19" s="78"/>
      <c r="B19" s="78"/>
      <c r="C19" s="78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78"/>
      <c r="Q19" s="78"/>
      <c r="R19" s="78"/>
      <c r="S19" s="78"/>
      <c r="T19" s="78"/>
      <c r="U19" s="78"/>
      <c r="V19" s="78"/>
      <c r="W19" s="78"/>
    </row>
    <row r="20" spans="1:23" x14ac:dyDescent="0.25">
      <c r="A20" s="78"/>
      <c r="B20" s="78"/>
      <c r="C20" s="78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78"/>
      <c r="Q20" s="78"/>
      <c r="R20" s="78"/>
      <c r="S20" s="78"/>
      <c r="T20" s="78"/>
      <c r="U20" s="78"/>
      <c r="V20" s="78"/>
      <c r="W20" s="78"/>
    </row>
    <row r="21" spans="1:23" x14ac:dyDescent="0.25">
      <c r="A21" s="78"/>
      <c r="B21" s="78"/>
      <c r="C21" s="78"/>
      <c r="D21" s="97"/>
      <c r="E21" s="97"/>
      <c r="F21" s="97"/>
      <c r="G21" s="97"/>
      <c r="H21" s="97"/>
      <c r="I21" s="97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</row>
    <row r="22" spans="1:23" x14ac:dyDescent="0.25">
      <c r="A22" s="78"/>
      <c r="B22" s="78"/>
      <c r="C22" s="78"/>
      <c r="D22" s="97"/>
      <c r="E22" s="97"/>
      <c r="F22" s="97"/>
      <c r="G22" s="97"/>
      <c r="H22" s="97"/>
      <c r="I22" s="97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</row>
    <row r="23" spans="1:23" x14ac:dyDescent="0.25">
      <c r="A23" s="78"/>
      <c r="B23" s="78"/>
      <c r="C23" s="78"/>
      <c r="D23" s="97"/>
      <c r="E23" s="97"/>
      <c r="F23" s="97"/>
      <c r="G23" s="97"/>
      <c r="H23" s="97"/>
      <c r="I23" s="97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</row>
    <row r="24" spans="1:23" x14ac:dyDescent="0.25">
      <c r="A24" s="78"/>
      <c r="B24" s="78"/>
      <c r="C24" s="78"/>
      <c r="D24" s="97"/>
      <c r="E24" s="97"/>
      <c r="F24" s="97"/>
      <c r="G24" s="97"/>
      <c r="H24" s="97"/>
      <c r="I24" s="97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</row>
    <row r="25" spans="1:23" x14ac:dyDescent="0.25">
      <c r="A25" s="78"/>
      <c r="B25" s="78"/>
      <c r="C25" s="78"/>
      <c r="D25" s="97"/>
      <c r="E25" s="97"/>
      <c r="F25" s="97"/>
      <c r="G25" s="97"/>
      <c r="H25" s="97"/>
      <c r="I25" s="97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</row>
    <row r="26" spans="1:23" x14ac:dyDescent="0.25">
      <c r="A26" s="78"/>
      <c r="B26" s="78"/>
      <c r="C26" s="78"/>
      <c r="D26" s="97"/>
      <c r="E26" s="97"/>
      <c r="F26" s="97"/>
      <c r="G26" s="97"/>
      <c r="H26" s="97"/>
      <c r="I26" s="97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</row>
    <row r="27" spans="1:23" x14ac:dyDescent="0.25">
      <c r="A27" s="78"/>
      <c r="B27" s="78"/>
      <c r="C27" s="78"/>
      <c r="D27" s="97"/>
      <c r="E27" s="97"/>
      <c r="F27" s="97"/>
      <c r="G27" s="97"/>
      <c r="H27" s="97"/>
      <c r="I27" s="97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</row>
    <row r="28" spans="1:23" x14ac:dyDescent="0.25">
      <c r="A28" s="78"/>
      <c r="B28" s="78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</row>
    <row r="29" spans="1:23" x14ac:dyDescent="0.25">
      <c r="B29" s="78"/>
      <c r="C29" s="78"/>
      <c r="D29" s="97"/>
      <c r="E29" s="97"/>
      <c r="F29" s="97"/>
      <c r="G29" s="97"/>
      <c r="H29" s="97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</row>
    <row r="30" spans="1:23" x14ac:dyDescent="0.25">
      <c r="A30" s="78"/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</row>
    <row r="31" spans="1:23" x14ac:dyDescent="0.25"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</row>
    <row r="32" spans="1:23" x14ac:dyDescent="0.25">
      <c r="A32" s="78"/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</row>
    <row r="33" spans="1:23" x14ac:dyDescent="0.25"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</row>
    <row r="34" spans="1:23" x14ac:dyDescent="0.25">
      <c r="A34" s="78"/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</row>
    <row r="35" spans="1:23" x14ac:dyDescent="0.25"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</row>
    <row r="36" spans="1:23" x14ac:dyDescent="0.25">
      <c r="A36" s="78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</row>
    <row r="37" spans="1:23" x14ac:dyDescent="0.25">
      <c r="A37" s="78"/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</row>
    <row r="38" spans="1:23" x14ac:dyDescent="0.25">
      <c r="A38" s="78"/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</row>
    <row r="39" spans="1:23" x14ac:dyDescent="0.25">
      <c r="A39" s="78"/>
      <c r="B39" s="78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</row>
    <row r="40" spans="1:23" x14ac:dyDescent="0.25">
      <c r="A40" s="78"/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</row>
    <row r="41" spans="1:23" x14ac:dyDescent="0.25">
      <c r="A41" s="78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</row>
    <row r="42" spans="1:23" x14ac:dyDescent="0.25">
      <c r="A42" s="78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</row>
    <row r="43" spans="1:23" x14ac:dyDescent="0.25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</row>
    <row r="44" spans="1:23" x14ac:dyDescent="0.25">
      <c r="A44" s="78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</row>
    <row r="45" spans="1:23" x14ac:dyDescent="0.25">
      <c r="A45" s="78"/>
      <c r="B45" s="78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</row>
    <row r="46" spans="1:23" x14ac:dyDescent="0.25">
      <c r="A46" s="78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</row>
    <row r="47" spans="1:23" x14ac:dyDescent="0.25">
      <c r="A47" s="78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</row>
    <row r="48" spans="1:23" x14ac:dyDescent="0.25">
      <c r="A48" s="78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</row>
    <row r="49" spans="1:23" x14ac:dyDescent="0.25">
      <c r="A49" s="78"/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</row>
    <row r="50" spans="1:23" x14ac:dyDescent="0.25">
      <c r="A50" s="78"/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</row>
    <row r="51" spans="1:23" x14ac:dyDescent="0.25">
      <c r="A51" s="78"/>
      <c r="B51" s="78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</row>
    <row r="52" spans="1:23" x14ac:dyDescent="0.25">
      <c r="A52" s="78"/>
      <c r="B52" s="78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</row>
    <row r="53" spans="1:23" x14ac:dyDescent="0.25">
      <c r="A53" s="78"/>
      <c r="B53" s="78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</row>
    <row r="54" spans="1:23" x14ac:dyDescent="0.25">
      <c r="A54" s="78"/>
      <c r="B54" s="78"/>
      <c r="C54" s="78"/>
      <c r="D54" s="78"/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</row>
    <row r="55" spans="1:23" x14ac:dyDescent="0.25">
      <c r="A55" s="78"/>
      <c r="B55" s="78"/>
      <c r="C55" s="78"/>
      <c r="D55" s="78"/>
      <c r="E55" s="78"/>
      <c r="F55" s="78"/>
      <c r="G55" s="78"/>
      <c r="H55" s="78"/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</row>
    <row r="56" spans="1:23" x14ac:dyDescent="0.25">
      <c r="A56" s="78"/>
      <c r="B56" s="78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</row>
    <row r="57" spans="1:23" x14ac:dyDescent="0.25">
      <c r="A57" s="78"/>
      <c r="B57" s="78"/>
      <c r="C57" s="78"/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</row>
    <row r="58" spans="1:23" x14ac:dyDescent="0.25">
      <c r="A58" s="78"/>
      <c r="B58" s="78"/>
      <c r="C58" s="78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</row>
    <row r="59" spans="1:23" x14ac:dyDescent="0.25">
      <c r="A59" s="78"/>
      <c r="B59" s="78"/>
      <c r="C59" s="78"/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</row>
    <row r="60" spans="1:23" x14ac:dyDescent="0.25">
      <c r="A60" s="78"/>
      <c r="B60" s="78"/>
      <c r="C60" s="78"/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</row>
  </sheetData>
  <mergeCells count="8">
    <mergeCell ref="A17:B17"/>
    <mergeCell ref="D1:O1"/>
    <mergeCell ref="D2:O2"/>
    <mergeCell ref="D3:O3"/>
    <mergeCell ref="D7:F7"/>
    <mergeCell ref="G7:I7"/>
    <mergeCell ref="J7:L7"/>
    <mergeCell ref="M7:O7"/>
  </mergeCells>
  <hyperlinks>
    <hyperlink ref="A1" location="ACCUEIL!A1" display="Accueil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Y341"/>
  <sheetViews>
    <sheetView topLeftCell="D1" workbookViewId="0">
      <selection activeCell="K5" sqref="K5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3" customWidth="1"/>
    <col min="8" max="8" width="32" bestFit="1" customWidth="1"/>
    <col min="9" max="9" width="10.28515625" customWidth="1"/>
    <col min="10" max="10" width="8.42578125" customWidth="1"/>
  </cols>
  <sheetData>
    <row r="1" spans="1:25" x14ac:dyDescent="0.25">
      <c r="G1" s="1">
        <v>1</v>
      </c>
      <c r="H1" s="1">
        <v>2</v>
      </c>
      <c r="I1" s="1">
        <v>3</v>
      </c>
      <c r="J1" s="1">
        <v>4</v>
      </c>
    </row>
    <row r="2" spans="1:25" ht="16.5" customHeight="1" thickBot="1" x14ac:dyDescent="0.3">
      <c r="K2" s="2"/>
      <c r="N2" s="2"/>
    </row>
    <row r="3" spans="1:25" ht="44.25" customHeight="1" thickBot="1" x14ac:dyDescent="0.3">
      <c r="K3" s="422" t="s">
        <v>489</v>
      </c>
      <c r="L3" s="423"/>
      <c r="M3" s="424"/>
      <c r="N3" s="422" t="s">
        <v>490</v>
      </c>
      <c r="O3" s="423"/>
      <c r="P3" s="424"/>
      <c r="Q3" s="422" t="s">
        <v>491</v>
      </c>
      <c r="R3" s="423"/>
      <c r="S3" s="424"/>
      <c r="T3" s="422" t="s">
        <v>492</v>
      </c>
      <c r="U3" s="423"/>
      <c r="V3" s="424"/>
      <c r="W3" s="422" t="s">
        <v>631</v>
      </c>
      <c r="X3" s="423"/>
      <c r="Y3" s="424"/>
    </row>
    <row r="4" spans="1:25" ht="15.75" thickBot="1" x14ac:dyDescent="0.3">
      <c r="K4" s="4"/>
      <c r="L4" s="5" t="s">
        <v>0</v>
      </c>
      <c r="M4" s="3" t="s">
        <v>1</v>
      </c>
      <c r="N4" s="4"/>
      <c r="O4" s="5" t="s">
        <v>0</v>
      </c>
      <c r="P4" s="3" t="s">
        <v>1</v>
      </c>
      <c r="Q4" s="4"/>
      <c r="R4" s="5" t="s">
        <v>0</v>
      </c>
      <c r="S4" s="3" t="s">
        <v>1</v>
      </c>
      <c r="T4" s="4"/>
      <c r="U4" s="5" t="s">
        <v>0</v>
      </c>
      <c r="V4" s="3" t="s">
        <v>1</v>
      </c>
      <c r="W4" s="4"/>
      <c r="X4" s="5" t="s">
        <v>0</v>
      </c>
      <c r="Y4" s="3" t="s">
        <v>1</v>
      </c>
    </row>
    <row r="5" spans="1:25" ht="24.75" thickBot="1" x14ac:dyDescent="0.3">
      <c r="A5" s="6" t="s">
        <v>2</v>
      </c>
      <c r="B5" s="6" t="s">
        <v>3</v>
      </c>
      <c r="C5" s="6" t="s">
        <v>4</v>
      </c>
      <c r="D5" s="6" t="s">
        <v>5</v>
      </c>
      <c r="E5" s="7" t="s">
        <v>6</v>
      </c>
      <c r="F5" s="8" t="s">
        <v>7</v>
      </c>
      <c r="G5" s="7" t="s">
        <v>8</v>
      </c>
      <c r="H5" s="8" t="s">
        <v>9</v>
      </c>
      <c r="I5" s="9" t="s">
        <v>10</v>
      </c>
      <c r="K5" s="10" t="s">
        <v>11</v>
      </c>
      <c r="L5" s="11" t="s">
        <v>12</v>
      </c>
      <c r="M5" s="12" t="s">
        <v>13</v>
      </c>
      <c r="N5" s="10" t="s">
        <v>11</v>
      </c>
      <c r="O5" s="11" t="s">
        <v>12</v>
      </c>
      <c r="P5" s="12" t="s">
        <v>13</v>
      </c>
      <c r="Q5" s="10" t="s">
        <v>11</v>
      </c>
      <c r="R5" s="11" t="s">
        <v>12</v>
      </c>
      <c r="S5" s="12" t="s">
        <v>13</v>
      </c>
      <c r="T5" s="10" t="s">
        <v>11</v>
      </c>
      <c r="U5" s="11" t="s">
        <v>12</v>
      </c>
      <c r="V5" s="12" t="s">
        <v>13</v>
      </c>
      <c r="W5" s="10" t="s">
        <v>11</v>
      </c>
      <c r="X5" s="11" t="s">
        <v>12</v>
      </c>
      <c r="Y5" s="12" t="s">
        <v>13</v>
      </c>
    </row>
    <row r="6" spans="1:25" ht="15.75" thickBot="1" x14ac:dyDescent="0.3">
      <c r="A6" s="13">
        <v>50</v>
      </c>
      <c r="B6" s="14" t="s">
        <v>14</v>
      </c>
      <c r="C6" s="13">
        <v>21</v>
      </c>
      <c r="D6" s="15" t="s">
        <v>15</v>
      </c>
      <c r="E6" s="13">
        <v>410560</v>
      </c>
      <c r="F6" s="15" t="s">
        <v>16</v>
      </c>
      <c r="G6" s="13">
        <v>10560</v>
      </c>
      <c r="H6" s="15" t="s">
        <v>16</v>
      </c>
      <c r="I6" s="13">
        <v>10560</v>
      </c>
      <c r="K6" s="17">
        <f>SUMIF(COLLECTE!B:B,I6,COLLECTE!H:H)/1000</f>
        <v>208.411</v>
      </c>
      <c r="L6" s="16"/>
      <c r="M6" s="16"/>
      <c r="N6" s="17">
        <f>SUMIF('UC GPS'!B:B,I6,'UC GPS'!F:F)+SUMIF(PREMIUM!L:L,I6,PREMIUM!H:H)/1000</f>
        <v>0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spans="1:25" ht="15.75" thickBot="1" x14ac:dyDescent="0.3">
      <c r="A7" s="13">
        <v>50</v>
      </c>
      <c r="B7" s="14" t="s">
        <v>14</v>
      </c>
      <c r="C7" s="13">
        <v>21</v>
      </c>
      <c r="D7" s="15" t="s">
        <v>15</v>
      </c>
      <c r="E7" s="13">
        <v>510558</v>
      </c>
      <c r="F7" s="15" t="s">
        <v>17</v>
      </c>
      <c r="G7" s="13">
        <v>10558</v>
      </c>
      <c r="H7" s="15" t="s">
        <v>17</v>
      </c>
      <c r="I7" s="13">
        <v>10558</v>
      </c>
      <c r="K7" s="17">
        <f>SUMIF(COLLECTE!B:B,I7,COLLECTE!H:H)/1000</f>
        <v>453.42556999999999</v>
      </c>
      <c r="L7" s="16"/>
      <c r="M7" s="16"/>
      <c r="N7" s="17">
        <f>SUMIF('UC GPS'!B:B,I7,'UC GPS'!F:F)+SUMIF(PREMIUM!L:L,I7,PREMIUM!H:H)/1000</f>
        <v>0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</row>
    <row r="8" spans="1:25" ht="15.75" thickBot="1" x14ac:dyDescent="0.3">
      <c r="A8" s="13">
        <v>50</v>
      </c>
      <c r="B8" s="14" t="s">
        <v>14</v>
      </c>
      <c r="C8" s="13">
        <v>21</v>
      </c>
      <c r="D8" s="15" t="s">
        <v>15</v>
      </c>
      <c r="E8" s="13">
        <v>410539</v>
      </c>
      <c r="F8" s="15" t="s">
        <v>18</v>
      </c>
      <c r="G8" s="13">
        <v>10539</v>
      </c>
      <c r="H8" s="15" t="s">
        <v>18</v>
      </c>
      <c r="I8" s="13">
        <v>10539</v>
      </c>
      <c r="K8" s="17">
        <f>SUMIF(COLLECTE!B:B,I8,COLLECTE!H:H)/1000</f>
        <v>299.87630999999999</v>
      </c>
      <c r="L8" s="16"/>
      <c r="M8" s="16"/>
      <c r="N8" s="17">
        <f>SUMIF('UC GPS'!B:B,I8,'UC GPS'!F:F)+SUMIF(PREMIUM!L:L,I8,PREMIUM!H:H)/1000</f>
        <v>0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</row>
    <row r="9" spans="1:25" ht="15.75" thickBot="1" x14ac:dyDescent="0.3">
      <c r="A9" s="13">
        <v>50</v>
      </c>
      <c r="B9" s="14" t="s">
        <v>14</v>
      </c>
      <c r="C9" s="13">
        <v>21</v>
      </c>
      <c r="D9" s="15" t="s">
        <v>15</v>
      </c>
      <c r="E9" s="13">
        <v>410566</v>
      </c>
      <c r="F9" s="15" t="s">
        <v>19</v>
      </c>
      <c r="G9" s="13">
        <v>10566</v>
      </c>
      <c r="H9" s="15" t="s">
        <v>19</v>
      </c>
      <c r="I9" s="13">
        <v>10566</v>
      </c>
      <c r="K9" s="17">
        <f>SUMIF(COLLECTE!B:B,I9,COLLECTE!H:H)/1000</f>
        <v>1385.7016000000003</v>
      </c>
      <c r="L9" s="16"/>
      <c r="M9" s="16"/>
      <c r="N9" s="17">
        <f>SUMIF('UC GPS'!B:B,I9,'UC GPS'!F:F)+SUMIF(PREMIUM!L:L,I9,PREMIUM!H:H)/1000</f>
        <v>0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spans="1:25" ht="15.75" thickBot="1" x14ac:dyDescent="0.3">
      <c r="A10" s="13">
        <v>50</v>
      </c>
      <c r="B10" s="14" t="s">
        <v>14</v>
      </c>
      <c r="C10" s="13">
        <v>21</v>
      </c>
      <c r="D10" s="15" t="s">
        <v>15</v>
      </c>
      <c r="E10" s="13">
        <v>510590</v>
      </c>
      <c r="F10" s="15" t="s">
        <v>20</v>
      </c>
      <c r="G10" s="13">
        <v>10590</v>
      </c>
      <c r="H10" s="15" t="s">
        <v>20</v>
      </c>
      <c r="I10" s="13">
        <v>10590</v>
      </c>
      <c r="K10" s="17">
        <f>SUMIF(COLLECTE!B:B,I10,COLLECTE!H:H)/1000</f>
        <v>171.25411000000003</v>
      </c>
      <c r="L10" s="16"/>
      <c r="M10" s="16"/>
      <c r="N10" s="17">
        <f>SUMIF('UC GPS'!B:B,I10,'UC GPS'!F:F)+SUMIF(PREMIUM!L:L,I10,PREMIUM!H:H)/1000</f>
        <v>0</v>
      </c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  <row r="11" spans="1:25" ht="15.75" thickBot="1" x14ac:dyDescent="0.3">
      <c r="A11" s="13">
        <v>50</v>
      </c>
      <c r="B11" s="14" t="s">
        <v>14</v>
      </c>
      <c r="C11" s="13">
        <v>21</v>
      </c>
      <c r="D11" s="15" t="s">
        <v>15</v>
      </c>
      <c r="E11" s="13">
        <v>451154</v>
      </c>
      <c r="F11" s="15" t="s">
        <v>21</v>
      </c>
      <c r="G11" s="13">
        <v>51154</v>
      </c>
      <c r="H11" s="15" t="s">
        <v>21</v>
      </c>
      <c r="I11" s="13">
        <v>51154</v>
      </c>
      <c r="K11" s="17">
        <f>SUMIF(COLLECTE!B:B,I11,COLLECTE!H:H)/1000</f>
        <v>131.91800000000001</v>
      </c>
      <c r="L11" s="16"/>
      <c r="M11" s="16"/>
      <c r="N11" s="17">
        <f>SUMIF('UC GPS'!B:B,I11,'UC GPS'!F:F)+SUMIF(PREMIUM!L:L,I11,PREMIUM!H:H)/1000</f>
        <v>0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</row>
    <row r="12" spans="1:25" ht="15.75" thickBot="1" x14ac:dyDescent="0.3">
      <c r="A12" s="13">
        <v>50</v>
      </c>
      <c r="B12" s="14" t="s">
        <v>14</v>
      </c>
      <c r="C12" s="13">
        <v>21</v>
      </c>
      <c r="D12" s="15" t="s">
        <v>15</v>
      </c>
      <c r="E12" s="13">
        <v>410541</v>
      </c>
      <c r="F12" s="15" t="s">
        <v>22</v>
      </c>
      <c r="G12" s="13">
        <v>10541</v>
      </c>
      <c r="H12" s="15" t="s">
        <v>22</v>
      </c>
      <c r="I12" s="13">
        <v>10541</v>
      </c>
      <c r="K12" s="17">
        <f>SUMIF(COLLECTE!B:B,I12,COLLECTE!H:H)/1000</f>
        <v>1071.4366999999997</v>
      </c>
      <c r="L12" s="16"/>
      <c r="M12" s="16"/>
      <c r="N12" s="17">
        <f>SUMIF('UC GPS'!B:B,I12,'UC GPS'!F:F)+SUMIF(PREMIUM!L:L,I12,PREMIUM!H:H)/1000</f>
        <v>0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</row>
    <row r="13" spans="1:25" ht="15.75" thickBot="1" x14ac:dyDescent="0.3">
      <c r="A13" s="13">
        <v>50</v>
      </c>
      <c r="B13" s="14" t="s">
        <v>14</v>
      </c>
      <c r="C13" s="13">
        <v>21</v>
      </c>
      <c r="D13" s="15" t="s">
        <v>15</v>
      </c>
      <c r="E13" s="13">
        <v>410582</v>
      </c>
      <c r="F13" s="15" t="s">
        <v>23</v>
      </c>
      <c r="G13" s="13">
        <v>10582</v>
      </c>
      <c r="H13" s="15" t="s">
        <v>23</v>
      </c>
      <c r="I13" s="13">
        <v>10582</v>
      </c>
      <c r="K13" s="17">
        <f>SUMIF(COLLECTE!B:B,I13,COLLECTE!H:H)/1000</f>
        <v>372.44410999999997</v>
      </c>
      <c r="L13" s="16"/>
      <c r="M13" s="16"/>
      <c r="N13" s="17">
        <f>SUMIF('UC GPS'!B:B,I13,'UC GPS'!F:F)+SUMIF(PREMIUM!L:L,I13,PREMIUM!H:H)/1000</f>
        <v>0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</row>
    <row r="14" spans="1:25" ht="15.75" thickBot="1" x14ac:dyDescent="0.3">
      <c r="A14" s="13">
        <v>50</v>
      </c>
      <c r="B14" s="14" t="s">
        <v>14</v>
      </c>
      <c r="C14" s="13">
        <v>21</v>
      </c>
      <c r="D14" s="15" t="s">
        <v>15</v>
      </c>
      <c r="E14" s="13">
        <v>451156</v>
      </c>
      <c r="F14" s="15" t="s">
        <v>24</v>
      </c>
      <c r="G14" s="13">
        <v>51156</v>
      </c>
      <c r="H14" s="15" t="s">
        <v>24</v>
      </c>
      <c r="I14" s="13">
        <v>51156</v>
      </c>
      <c r="K14" s="17">
        <f>SUMIF(COLLECTE!B:B,I14,COLLECTE!H:H)/1000</f>
        <v>1454.6379499999998</v>
      </c>
      <c r="L14" s="16"/>
      <c r="M14" s="16"/>
      <c r="N14" s="17">
        <f>SUMIF('UC GPS'!B:B,I14,'UC GPS'!F:F)+SUMIF(PREMIUM!L:L,I14,PREMIUM!H:H)/1000</f>
        <v>0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</row>
    <row r="15" spans="1:25" ht="15.75" thickBot="1" x14ac:dyDescent="0.3">
      <c r="A15" s="13">
        <v>50</v>
      </c>
      <c r="B15" s="14" t="s">
        <v>14</v>
      </c>
      <c r="C15" s="13">
        <v>21</v>
      </c>
      <c r="D15" s="15" t="s">
        <v>15</v>
      </c>
      <c r="E15" s="13">
        <v>551157</v>
      </c>
      <c r="F15" s="15" t="s">
        <v>25</v>
      </c>
      <c r="G15" s="13">
        <v>51157</v>
      </c>
      <c r="H15" s="15" t="s">
        <v>25</v>
      </c>
      <c r="I15" s="13">
        <v>51157</v>
      </c>
      <c r="K15" s="17">
        <f>SUMIF(COLLECTE!B:B,I15,COLLECTE!H:H)/1000</f>
        <v>1299.8700700000002</v>
      </c>
      <c r="L15" s="16"/>
      <c r="M15" s="16"/>
      <c r="N15" s="17">
        <f>SUMIF('UC GPS'!B:B,I15,'UC GPS'!F:F)+SUMIF(PREMIUM!L:L,I15,PREMIUM!H:H)/1000</f>
        <v>0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</row>
    <row r="16" spans="1:25" ht="15.75" thickBot="1" x14ac:dyDescent="0.3">
      <c r="A16" s="13">
        <v>50</v>
      </c>
      <c r="B16" s="14" t="s">
        <v>14</v>
      </c>
      <c r="C16" s="13">
        <v>21</v>
      </c>
      <c r="D16" s="15" t="s">
        <v>15</v>
      </c>
      <c r="E16" s="13">
        <v>451151</v>
      </c>
      <c r="F16" s="15" t="s">
        <v>26</v>
      </c>
      <c r="G16" s="13">
        <v>51151</v>
      </c>
      <c r="H16" s="15" t="s">
        <v>26</v>
      </c>
      <c r="I16" s="13">
        <v>51151</v>
      </c>
      <c r="K16" s="17">
        <f>SUMIF(COLLECTE!B:B,I16,COLLECTE!H:H)/1000</f>
        <v>464.5849</v>
      </c>
      <c r="L16" s="16"/>
      <c r="M16" s="16"/>
      <c r="N16" s="17">
        <f>SUMIF('UC GPS'!B:B,I16,'UC GPS'!F:F)+SUMIF(PREMIUM!L:L,I16,PREMIUM!H:H)/1000</f>
        <v>0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</row>
    <row r="17" spans="1:25" ht="15.75" thickBot="1" x14ac:dyDescent="0.3">
      <c r="A17" s="13">
        <v>50</v>
      </c>
      <c r="B17" s="14" t="s">
        <v>14</v>
      </c>
      <c r="C17" s="13">
        <v>14</v>
      </c>
      <c r="D17" s="15" t="s">
        <v>27</v>
      </c>
      <c r="E17" s="13">
        <v>410583</v>
      </c>
      <c r="F17" s="15" t="s">
        <v>28</v>
      </c>
      <c r="G17" s="13">
        <v>10583</v>
      </c>
      <c r="H17" s="15" t="s">
        <v>28</v>
      </c>
      <c r="I17" s="13">
        <v>10583</v>
      </c>
      <c r="K17" s="17">
        <f>SUMIF(COLLECTE!B:B,I17,COLLECTE!H:H)/1000</f>
        <v>78.699420000000003</v>
      </c>
      <c r="L17" s="16"/>
      <c r="M17" s="16"/>
      <c r="N17" s="17">
        <f>SUMIF('UC GPS'!B:B,I17,'UC GPS'!F:F)+SUMIF(PREMIUM!L:L,I17,PREMIUM!H:H)/1000</f>
        <v>0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</row>
    <row r="18" spans="1:25" ht="15.75" thickBot="1" x14ac:dyDescent="0.3">
      <c r="A18" s="13">
        <v>50</v>
      </c>
      <c r="B18" s="14" t="s">
        <v>14</v>
      </c>
      <c r="C18" s="13">
        <v>14</v>
      </c>
      <c r="D18" s="15" t="s">
        <v>27</v>
      </c>
      <c r="E18" s="13">
        <v>510530</v>
      </c>
      <c r="F18" s="15" t="s">
        <v>29</v>
      </c>
      <c r="G18" s="13">
        <v>10530</v>
      </c>
      <c r="H18" s="15" t="s">
        <v>29</v>
      </c>
      <c r="I18" s="13">
        <v>10530</v>
      </c>
      <c r="K18" s="17">
        <f>SUMIF(COLLECTE!B:B,I18,COLLECTE!H:H)/1000</f>
        <v>1064.5387800000001</v>
      </c>
      <c r="L18" s="16"/>
      <c r="M18" s="16"/>
      <c r="N18" s="17">
        <f>SUMIF('UC GPS'!B:B,I18,'UC GPS'!F:F)+SUMIF(PREMIUM!L:L,I18,PREMIUM!H:H)/1000</f>
        <v>0</v>
      </c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</row>
    <row r="19" spans="1:25" ht="15.75" thickBot="1" x14ac:dyDescent="0.3">
      <c r="A19" s="13">
        <v>50</v>
      </c>
      <c r="B19" s="14" t="s">
        <v>14</v>
      </c>
      <c r="C19" s="13">
        <v>14</v>
      </c>
      <c r="D19" s="15" t="s">
        <v>27</v>
      </c>
      <c r="E19" s="13">
        <v>410550</v>
      </c>
      <c r="F19" s="15" t="s">
        <v>30</v>
      </c>
      <c r="G19" s="13">
        <v>10550</v>
      </c>
      <c r="H19" s="15" t="s">
        <v>30</v>
      </c>
      <c r="I19" s="13">
        <v>10550</v>
      </c>
      <c r="K19" s="17">
        <f>SUMIF(COLLECTE!B:B,I19,COLLECTE!H:H)/1000</f>
        <v>1168.9855299999999</v>
      </c>
      <c r="L19" s="16"/>
      <c r="M19" s="16"/>
      <c r="N19" s="17">
        <f>SUMIF('UC GPS'!B:B,I19,'UC GPS'!F:F)+SUMIF(PREMIUM!L:L,I19,PREMIUM!H:H)/1000</f>
        <v>0</v>
      </c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</row>
    <row r="20" spans="1:25" ht="15.75" thickBot="1" x14ac:dyDescent="0.3">
      <c r="A20" s="13">
        <v>50</v>
      </c>
      <c r="B20" s="14" t="s">
        <v>14</v>
      </c>
      <c r="C20" s="13">
        <v>14</v>
      </c>
      <c r="D20" s="15" t="s">
        <v>27</v>
      </c>
      <c r="E20" s="13">
        <v>510556</v>
      </c>
      <c r="F20" s="15" t="s">
        <v>31</v>
      </c>
      <c r="G20" s="13">
        <v>10556</v>
      </c>
      <c r="H20" s="15" t="s">
        <v>31</v>
      </c>
      <c r="I20" s="13">
        <v>10556</v>
      </c>
      <c r="K20" s="17">
        <f>SUMIF(COLLECTE!B:B,I20,COLLECTE!H:H)/1000</f>
        <v>1853.85049</v>
      </c>
      <c r="L20" s="16"/>
      <c r="M20" s="16"/>
      <c r="N20" s="17">
        <f>SUMIF('UC GPS'!B:B,I20,'UC GPS'!F:F)+SUMIF(PREMIUM!L:L,I20,PREMIUM!H:H)/1000</f>
        <v>0</v>
      </c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</row>
    <row r="21" spans="1:25" ht="15.75" thickBot="1" x14ac:dyDescent="0.3">
      <c r="A21" s="13">
        <v>50</v>
      </c>
      <c r="B21" s="14" t="s">
        <v>14</v>
      </c>
      <c r="C21" s="13">
        <v>14</v>
      </c>
      <c r="D21" s="15" t="s">
        <v>27</v>
      </c>
      <c r="E21" s="13">
        <v>410551</v>
      </c>
      <c r="F21" s="15" t="s">
        <v>32</v>
      </c>
      <c r="G21" s="13">
        <v>10551</v>
      </c>
      <c r="H21" s="15" t="s">
        <v>32</v>
      </c>
      <c r="I21" s="13">
        <v>10551</v>
      </c>
      <c r="K21" s="17">
        <f>SUMIF(COLLECTE!B:B,I21,COLLECTE!H:H)/1000</f>
        <v>558.27864000000011</v>
      </c>
      <c r="L21" s="16"/>
      <c r="M21" s="16"/>
      <c r="N21" s="17">
        <f>SUMIF('UC GPS'!B:B,I21,'UC GPS'!F:F)+SUMIF(PREMIUM!L:L,I21,PREMIUM!H:H)/1000</f>
        <v>0</v>
      </c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</row>
    <row r="22" spans="1:25" ht="15.75" thickBot="1" x14ac:dyDescent="0.3">
      <c r="A22" s="13">
        <v>50</v>
      </c>
      <c r="B22" s="14" t="s">
        <v>14</v>
      </c>
      <c r="C22" s="13">
        <v>14</v>
      </c>
      <c r="D22" s="15" t="s">
        <v>27</v>
      </c>
      <c r="E22" s="13">
        <v>510523</v>
      </c>
      <c r="F22" s="15" t="s">
        <v>33</v>
      </c>
      <c r="G22" s="13">
        <v>10523</v>
      </c>
      <c r="H22" s="15" t="s">
        <v>33</v>
      </c>
      <c r="I22" s="13">
        <v>10523</v>
      </c>
      <c r="K22" s="17">
        <f>SUMIF(COLLECTE!B:B,I22,COLLECTE!H:H)/1000</f>
        <v>151.48171000000002</v>
      </c>
      <c r="L22" s="16"/>
      <c r="M22" s="16"/>
      <c r="N22" s="17">
        <f>SUMIF('UC GPS'!B:B,I22,'UC GPS'!F:F)+SUMIF(PREMIUM!L:L,I22,PREMIUM!H:H)/1000</f>
        <v>0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</row>
    <row r="23" spans="1:25" ht="15.75" thickBot="1" x14ac:dyDescent="0.3">
      <c r="A23" s="13">
        <v>50</v>
      </c>
      <c r="B23" s="14" t="s">
        <v>14</v>
      </c>
      <c r="C23" s="13">
        <v>14</v>
      </c>
      <c r="D23" s="15" t="s">
        <v>27</v>
      </c>
      <c r="E23" s="13">
        <v>510570</v>
      </c>
      <c r="F23" s="15" t="s">
        <v>34</v>
      </c>
      <c r="G23" s="13">
        <v>10570</v>
      </c>
      <c r="H23" s="15" t="s">
        <v>34</v>
      </c>
      <c r="I23" s="13">
        <v>10570</v>
      </c>
      <c r="K23" s="17">
        <f>SUMIF(COLLECTE!B:B,I23,COLLECTE!H:H)/1000</f>
        <v>906.8918000000001</v>
      </c>
      <c r="L23" s="16"/>
      <c r="M23" s="16"/>
      <c r="N23" s="17">
        <f>SUMIF('UC GPS'!B:B,I23,'UC GPS'!F:F)+SUMIF(PREMIUM!L:L,I23,PREMIUM!H:H)/1000</f>
        <v>0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</row>
    <row r="24" spans="1:25" ht="15.75" thickBot="1" x14ac:dyDescent="0.3">
      <c r="A24" s="13">
        <v>50</v>
      </c>
      <c r="B24" s="14" t="s">
        <v>14</v>
      </c>
      <c r="C24" s="13">
        <v>14</v>
      </c>
      <c r="D24" s="15" t="s">
        <v>27</v>
      </c>
      <c r="E24" s="13">
        <v>410571</v>
      </c>
      <c r="F24" s="15" t="s">
        <v>35</v>
      </c>
      <c r="G24" s="13">
        <v>10571</v>
      </c>
      <c r="H24" s="15" t="s">
        <v>35</v>
      </c>
      <c r="I24" s="13">
        <v>10571</v>
      </c>
      <c r="K24" s="17">
        <f>SUMIF(COLLECTE!B:B,I24,COLLECTE!H:H)/1000</f>
        <v>1142.2885200000001</v>
      </c>
      <c r="L24" s="16"/>
      <c r="M24" s="16"/>
      <c r="N24" s="17">
        <f>SUMIF('UC GPS'!B:B,I24,'UC GPS'!F:F)+SUMIF(PREMIUM!L:L,I24,PREMIUM!H:H)/1000</f>
        <v>0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</row>
    <row r="25" spans="1:25" ht="15.75" thickBot="1" x14ac:dyDescent="0.3">
      <c r="A25" s="13">
        <v>50</v>
      </c>
      <c r="B25" s="14" t="s">
        <v>14</v>
      </c>
      <c r="C25" s="13">
        <v>14</v>
      </c>
      <c r="D25" s="15" t="s">
        <v>27</v>
      </c>
      <c r="E25" s="13">
        <v>510520</v>
      </c>
      <c r="F25" s="15" t="s">
        <v>36</v>
      </c>
      <c r="G25" s="13">
        <v>10520</v>
      </c>
      <c r="H25" s="15" t="s">
        <v>36</v>
      </c>
      <c r="I25" s="13">
        <v>10520</v>
      </c>
      <c r="K25" s="17">
        <f>SUMIF(COLLECTE!B:B,I25,COLLECTE!H:H)/1000</f>
        <v>459.61777000000001</v>
      </c>
      <c r="L25" s="16"/>
      <c r="M25" s="16"/>
      <c r="N25" s="17">
        <f>SUMIF('UC GPS'!B:B,I25,'UC GPS'!F:F)+SUMIF(PREMIUM!L:L,I25,PREMIUM!H:H)/1000</f>
        <v>0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</row>
    <row r="26" spans="1:25" ht="15.75" thickBot="1" x14ac:dyDescent="0.3">
      <c r="A26" s="13">
        <v>50</v>
      </c>
      <c r="B26" s="14" t="s">
        <v>14</v>
      </c>
      <c r="C26" s="13">
        <v>14</v>
      </c>
      <c r="D26" s="15" t="s">
        <v>27</v>
      </c>
      <c r="E26" s="13">
        <v>410524</v>
      </c>
      <c r="F26" s="15" t="s">
        <v>37</v>
      </c>
      <c r="G26" s="13">
        <v>10524</v>
      </c>
      <c r="H26" s="15" t="s">
        <v>37</v>
      </c>
      <c r="I26" s="13">
        <v>10524</v>
      </c>
      <c r="K26" s="17">
        <f>SUMIF(COLLECTE!B:B,I26,COLLECTE!H:H)/1000</f>
        <v>556.74058000000002</v>
      </c>
      <c r="L26" s="16"/>
      <c r="M26" s="16"/>
      <c r="N26" s="17">
        <f>SUMIF('UC GPS'!B:B,I26,'UC GPS'!F:F)+SUMIF(PREMIUM!L:L,I26,PREMIUM!H:H)/1000</f>
        <v>0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</row>
    <row r="27" spans="1:25" ht="15.75" thickBot="1" x14ac:dyDescent="0.3">
      <c r="A27" s="13">
        <v>50</v>
      </c>
      <c r="B27" s="14" t="s">
        <v>14</v>
      </c>
      <c r="C27" s="13">
        <v>14</v>
      </c>
      <c r="D27" s="15" t="s">
        <v>27</v>
      </c>
      <c r="E27" s="13">
        <v>410521</v>
      </c>
      <c r="F27" s="15" t="s">
        <v>38</v>
      </c>
      <c r="G27" s="13">
        <v>10521</v>
      </c>
      <c r="H27" s="15" t="s">
        <v>38</v>
      </c>
      <c r="I27" s="13">
        <v>10521</v>
      </c>
      <c r="K27" s="17">
        <f>SUMIF(COLLECTE!B:B,I27,COLLECTE!H:H)/1000</f>
        <v>1209.5830800000001</v>
      </c>
      <c r="L27" s="16"/>
      <c r="M27" s="16"/>
      <c r="N27" s="17">
        <f>SUMIF('UC GPS'!B:B,I27,'UC GPS'!F:F)+SUMIF(PREMIUM!L:L,I27,PREMIUM!H:H)/1000</f>
        <v>0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</row>
    <row r="28" spans="1:25" ht="15.75" thickBot="1" x14ac:dyDescent="0.3">
      <c r="A28" s="13">
        <v>50</v>
      </c>
      <c r="B28" s="14" t="s">
        <v>14</v>
      </c>
      <c r="C28" s="13">
        <v>14</v>
      </c>
      <c r="D28" s="15" t="s">
        <v>27</v>
      </c>
      <c r="E28" s="13">
        <v>510513</v>
      </c>
      <c r="F28" s="15" t="s">
        <v>39</v>
      </c>
      <c r="G28" s="13">
        <v>10513</v>
      </c>
      <c r="H28" s="15" t="s">
        <v>39</v>
      </c>
      <c r="I28" s="13">
        <v>10513</v>
      </c>
      <c r="K28" s="17">
        <f>SUMIF(COLLECTE!B:B,I28,COLLECTE!H:H)/1000</f>
        <v>980.63016000000005</v>
      </c>
      <c r="L28" s="16"/>
      <c r="M28" s="16"/>
      <c r="N28" s="17">
        <f>SUMIF('UC GPS'!B:B,I28,'UC GPS'!F:F)+SUMIF(PREMIUM!L:L,I28,PREMIUM!H:H)/1000</f>
        <v>0</v>
      </c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</row>
    <row r="29" spans="1:25" ht="15.75" thickBot="1" x14ac:dyDescent="0.3">
      <c r="A29" s="13">
        <v>50</v>
      </c>
      <c r="B29" s="14" t="s">
        <v>14</v>
      </c>
      <c r="C29" s="13">
        <v>14</v>
      </c>
      <c r="D29" s="15" t="s">
        <v>27</v>
      </c>
      <c r="E29" s="13">
        <v>510511</v>
      </c>
      <c r="F29" s="15" t="s">
        <v>40</v>
      </c>
      <c r="G29" s="13">
        <v>10511</v>
      </c>
      <c r="H29" s="15" t="s">
        <v>40</v>
      </c>
      <c r="I29" s="13">
        <v>10511</v>
      </c>
      <c r="K29" s="17">
        <f>SUMIF(COLLECTE!B:B,I29,COLLECTE!H:H)/1000</f>
        <v>153.50433000000001</v>
      </c>
      <c r="L29" s="16"/>
      <c r="M29" s="16"/>
      <c r="N29" s="17">
        <f>SUMIF('UC GPS'!B:B,I29,'UC GPS'!F:F)+SUMIF(PREMIUM!L:L,I29,PREMIUM!H:H)/1000</f>
        <v>0</v>
      </c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</row>
    <row r="30" spans="1:25" ht="15.75" thickBot="1" x14ac:dyDescent="0.3">
      <c r="A30" s="13">
        <v>50</v>
      </c>
      <c r="B30" s="14" t="s">
        <v>14</v>
      </c>
      <c r="C30" s="13">
        <v>14</v>
      </c>
      <c r="D30" s="15" t="s">
        <v>27</v>
      </c>
      <c r="E30" s="13">
        <v>510522</v>
      </c>
      <c r="F30" s="15" t="s">
        <v>41</v>
      </c>
      <c r="G30" s="13">
        <v>10522</v>
      </c>
      <c r="H30" s="15" t="s">
        <v>41</v>
      </c>
      <c r="I30" s="13">
        <v>10522</v>
      </c>
      <c r="K30" s="17">
        <f>SUMIF(COLLECTE!B:B,I30,COLLECTE!H:H)/1000</f>
        <v>309.90703999999999</v>
      </c>
      <c r="L30" s="16"/>
      <c r="M30" s="16"/>
      <c r="N30" s="17">
        <f>SUMIF('UC GPS'!B:B,I30,'UC GPS'!F:F)+SUMIF(PREMIUM!L:L,I30,PREMIUM!H:H)/1000</f>
        <v>0</v>
      </c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</row>
    <row r="31" spans="1:25" ht="15.75" thickBot="1" x14ac:dyDescent="0.3">
      <c r="A31" s="13">
        <v>50</v>
      </c>
      <c r="B31" s="14" t="s">
        <v>14</v>
      </c>
      <c r="C31" s="13">
        <v>14</v>
      </c>
      <c r="D31" s="15" t="s">
        <v>27</v>
      </c>
      <c r="E31" s="13">
        <v>410510</v>
      </c>
      <c r="F31" s="15" t="s">
        <v>42</v>
      </c>
      <c r="G31" s="13">
        <v>10510</v>
      </c>
      <c r="H31" s="15" t="s">
        <v>42</v>
      </c>
      <c r="I31" s="13">
        <v>10510</v>
      </c>
      <c r="K31" s="17">
        <f>SUMIF(COLLECTE!B:B,I31,COLLECTE!H:H)/1000</f>
        <v>8304.7413500000002</v>
      </c>
      <c r="L31" s="16"/>
      <c r="M31" s="16"/>
      <c r="N31" s="17">
        <f>SUMIF('UC GPS'!B:B,I31,'UC GPS'!F:F)+SUMIF(PREMIUM!L:L,I31,PREMIUM!H:H)/1000</f>
        <v>0</v>
      </c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</row>
    <row r="32" spans="1:25" ht="15.75" thickBot="1" x14ac:dyDescent="0.3">
      <c r="A32" s="13">
        <v>50</v>
      </c>
      <c r="B32" s="14" t="s">
        <v>14</v>
      </c>
      <c r="C32" s="13">
        <v>14</v>
      </c>
      <c r="D32" s="15" t="s">
        <v>27</v>
      </c>
      <c r="E32" s="13">
        <v>410512</v>
      </c>
      <c r="F32" s="15" t="s">
        <v>43</v>
      </c>
      <c r="G32" s="13">
        <v>10512</v>
      </c>
      <c r="H32" s="15" t="s">
        <v>43</v>
      </c>
      <c r="I32" s="13">
        <v>10512</v>
      </c>
      <c r="K32" s="17">
        <f>SUMIF(COLLECTE!B:B,I32,COLLECTE!H:H)/1000</f>
        <v>294.32153999999997</v>
      </c>
      <c r="L32" s="16"/>
      <c r="M32" s="16"/>
      <c r="N32" s="17">
        <f>SUMIF('UC GPS'!B:B,I32,'UC GPS'!F:F)+SUMIF(PREMIUM!L:L,I32,PREMIUM!H:H)/1000</f>
        <v>0</v>
      </c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</row>
    <row r="33" spans="1:25" ht="15.75" thickBot="1" x14ac:dyDescent="0.3">
      <c r="A33" s="13">
        <v>262</v>
      </c>
      <c r="B33" s="14" t="s">
        <v>44</v>
      </c>
      <c r="C33" s="13">
        <v>5060</v>
      </c>
      <c r="D33" s="15" t="s">
        <v>45</v>
      </c>
      <c r="E33" s="13">
        <v>4057</v>
      </c>
      <c r="F33" s="15" t="s">
        <v>46</v>
      </c>
      <c r="G33" s="13">
        <v>57</v>
      </c>
      <c r="H33" s="15" t="s">
        <v>46</v>
      </c>
      <c r="I33" s="13">
        <v>57</v>
      </c>
      <c r="K33" s="17">
        <f>SUMIF(COLLECTE!B:B,I33,COLLECTE!H:H)/1000</f>
        <v>130.56516000000002</v>
      </c>
      <c r="L33" s="16"/>
      <c r="M33" s="16"/>
      <c r="N33" s="17">
        <f>SUMIF('UC GPS'!B:B,I33,'UC GPS'!F:F)+SUMIF(PREMIUM!L:L,I33,PREMIUM!H:H)/1000</f>
        <v>0</v>
      </c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</row>
    <row r="34" spans="1:25" ht="15.75" thickBot="1" x14ac:dyDescent="0.3">
      <c r="A34" s="13">
        <v>262</v>
      </c>
      <c r="B34" s="14" t="s">
        <v>44</v>
      </c>
      <c r="C34" s="13">
        <v>5060</v>
      </c>
      <c r="D34" s="15" t="s">
        <v>45</v>
      </c>
      <c r="E34" s="13">
        <v>4057</v>
      </c>
      <c r="F34" s="15" t="s">
        <v>46</v>
      </c>
      <c r="G34" s="13">
        <v>58</v>
      </c>
      <c r="H34" s="15" t="s">
        <v>47</v>
      </c>
      <c r="I34" s="13">
        <v>58</v>
      </c>
      <c r="K34" s="17">
        <f>SUMIF(COLLECTE!B:B,I34,COLLECTE!H:H)/1000</f>
        <v>190.61135000000002</v>
      </c>
      <c r="L34" s="16"/>
      <c r="M34" s="16"/>
      <c r="N34" s="17">
        <f>SUMIF('UC GPS'!B:B,I34,'UC GPS'!F:F)+SUMIF(PREMIUM!L:L,I34,PREMIUM!H:H)/1000</f>
        <v>0</v>
      </c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</row>
    <row r="35" spans="1:25" ht="15.75" thickBot="1" x14ac:dyDescent="0.3">
      <c r="A35" s="13">
        <v>262</v>
      </c>
      <c r="B35" s="14" t="s">
        <v>44</v>
      </c>
      <c r="C35" s="13">
        <v>5060</v>
      </c>
      <c r="D35" s="15" t="s">
        <v>45</v>
      </c>
      <c r="E35" s="13">
        <v>4057</v>
      </c>
      <c r="F35" s="15" t="s">
        <v>46</v>
      </c>
      <c r="G35" s="13">
        <v>59</v>
      </c>
      <c r="H35" s="15" t="s">
        <v>48</v>
      </c>
      <c r="I35" s="13">
        <v>59</v>
      </c>
      <c r="K35" s="17">
        <f>SUMIF(COLLECTE!B:B,I35,COLLECTE!H:H)/1000</f>
        <v>-27.085619999999999</v>
      </c>
      <c r="L35" s="16"/>
      <c r="M35" s="16"/>
      <c r="N35" s="17">
        <f>SUMIF('UC GPS'!B:B,I35,'UC GPS'!F:F)+SUMIF(PREMIUM!L:L,I35,PREMIUM!H:H)/1000</f>
        <v>0</v>
      </c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</row>
    <row r="36" spans="1:25" ht="15.75" thickBot="1" x14ac:dyDescent="0.3">
      <c r="A36" s="13">
        <v>262</v>
      </c>
      <c r="B36" s="14" t="s">
        <v>44</v>
      </c>
      <c r="C36" s="13">
        <v>5060</v>
      </c>
      <c r="D36" s="15" t="s">
        <v>45</v>
      </c>
      <c r="E36" s="13">
        <v>4082</v>
      </c>
      <c r="F36" s="15" t="s">
        <v>49</v>
      </c>
      <c r="G36" s="13">
        <v>82</v>
      </c>
      <c r="H36" s="15" t="s">
        <v>49</v>
      </c>
      <c r="I36" s="13">
        <v>82</v>
      </c>
      <c r="K36" s="17">
        <f>SUMIF(COLLECTE!B:B,I36,COLLECTE!H:H)/1000</f>
        <v>70.168579999999992</v>
      </c>
      <c r="L36" s="16"/>
      <c r="M36" s="16"/>
      <c r="N36" s="17">
        <f>SUMIF('UC GPS'!B:B,I36,'UC GPS'!F:F)+SUMIF(PREMIUM!L:L,I36,PREMIUM!H:H)/1000</f>
        <v>0</v>
      </c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</row>
    <row r="37" spans="1:25" ht="15.75" thickBot="1" x14ac:dyDescent="0.3">
      <c r="A37" s="13">
        <v>262</v>
      </c>
      <c r="B37" s="14" t="s">
        <v>44</v>
      </c>
      <c r="C37" s="13">
        <v>5060</v>
      </c>
      <c r="D37" s="15" t="s">
        <v>45</v>
      </c>
      <c r="E37" s="13">
        <v>4030</v>
      </c>
      <c r="F37" s="15" t="s">
        <v>50</v>
      </c>
      <c r="G37" s="13">
        <v>30</v>
      </c>
      <c r="H37" s="15" t="s">
        <v>50</v>
      </c>
      <c r="I37" s="13">
        <v>30</v>
      </c>
      <c r="K37" s="17">
        <f>SUMIF(COLLECTE!B:B,I37,COLLECTE!H:H)/1000</f>
        <v>672.66799999999989</v>
      </c>
      <c r="L37" s="16"/>
      <c r="M37" s="16"/>
      <c r="N37" s="17">
        <f>SUMIF('UC GPS'!B:B,I37,'UC GPS'!F:F)+SUMIF(PREMIUM!L:L,I37,PREMIUM!H:H)/1000</f>
        <v>0</v>
      </c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</row>
    <row r="38" spans="1:25" ht="15.75" thickBot="1" x14ac:dyDescent="0.3">
      <c r="A38" s="13">
        <v>262</v>
      </c>
      <c r="B38" s="14" t="s">
        <v>44</v>
      </c>
      <c r="C38" s="13">
        <v>5060</v>
      </c>
      <c r="D38" s="15" t="s">
        <v>45</v>
      </c>
      <c r="E38" s="13">
        <v>4030</v>
      </c>
      <c r="F38" s="15" t="s">
        <v>50</v>
      </c>
      <c r="G38" s="13">
        <v>65</v>
      </c>
      <c r="H38" s="15" t="s">
        <v>51</v>
      </c>
      <c r="I38" s="13">
        <v>65</v>
      </c>
      <c r="K38" s="17">
        <f>SUMIF(COLLECTE!B:B,I38,COLLECTE!H:H)/1000</f>
        <v>48</v>
      </c>
      <c r="L38" s="16"/>
      <c r="M38" s="16"/>
      <c r="N38" s="17">
        <f>SUMIF('UC GPS'!B:B,I38,'UC GPS'!F:F)+SUMIF(PREMIUM!L:L,I38,PREMIUM!H:H)/1000</f>
        <v>0</v>
      </c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</row>
    <row r="39" spans="1:25" ht="15.75" thickBot="1" x14ac:dyDescent="0.3">
      <c r="A39" s="13">
        <v>262</v>
      </c>
      <c r="B39" s="14" t="s">
        <v>44</v>
      </c>
      <c r="C39" s="13">
        <v>5060</v>
      </c>
      <c r="D39" s="15" t="s">
        <v>45</v>
      </c>
      <c r="E39" s="13">
        <v>4060</v>
      </c>
      <c r="F39" s="15" t="s">
        <v>52</v>
      </c>
      <c r="G39" s="13">
        <v>60</v>
      </c>
      <c r="H39" s="15" t="s">
        <v>52</v>
      </c>
      <c r="I39" s="13">
        <v>60</v>
      </c>
      <c r="K39" s="17">
        <f>SUMIF(COLLECTE!B:B,I39,COLLECTE!H:H)/1000</f>
        <v>942.32491000000016</v>
      </c>
      <c r="L39" s="16"/>
      <c r="M39" s="16"/>
      <c r="N39" s="17">
        <f>SUMIF('UC GPS'!B:B,I39,'UC GPS'!F:F)+SUMIF(PREMIUM!L:L,I39,PREMIUM!H:H)/1000</f>
        <v>0</v>
      </c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</row>
    <row r="40" spans="1:25" ht="15.75" thickBot="1" x14ac:dyDescent="0.3">
      <c r="A40" s="13">
        <v>262</v>
      </c>
      <c r="B40" s="14" t="s">
        <v>44</v>
      </c>
      <c r="C40" s="13">
        <v>5060</v>
      </c>
      <c r="D40" s="15" t="s">
        <v>45</v>
      </c>
      <c r="E40" s="13">
        <v>4064</v>
      </c>
      <c r="F40" s="15" t="s">
        <v>53</v>
      </c>
      <c r="G40" s="13">
        <v>64</v>
      </c>
      <c r="H40" s="15" t="s">
        <v>53</v>
      </c>
      <c r="I40" s="13">
        <v>64</v>
      </c>
      <c r="K40" s="17">
        <f>SUMIF(COLLECTE!B:B,I40,COLLECTE!H:H)/1000</f>
        <v>-314.15868</v>
      </c>
      <c r="L40" s="16"/>
      <c r="M40" s="16"/>
      <c r="N40" s="17">
        <f>SUMIF('UC GPS'!B:B,I40,'UC GPS'!F:F)+SUMIF(PREMIUM!L:L,I40,PREMIUM!H:H)/1000</f>
        <v>0</v>
      </c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</row>
    <row r="41" spans="1:25" ht="15.75" thickBot="1" x14ac:dyDescent="0.3">
      <c r="A41" s="13">
        <v>262</v>
      </c>
      <c r="B41" s="14" t="s">
        <v>44</v>
      </c>
      <c r="C41" s="13">
        <v>5060</v>
      </c>
      <c r="D41" s="15" t="s">
        <v>45</v>
      </c>
      <c r="E41" s="13">
        <v>4092</v>
      </c>
      <c r="F41" s="15" t="s">
        <v>54</v>
      </c>
      <c r="G41" s="13">
        <v>92</v>
      </c>
      <c r="H41" s="15" t="s">
        <v>54</v>
      </c>
      <c r="I41" s="13">
        <v>92</v>
      </c>
      <c r="K41" s="17">
        <f>SUMIF(COLLECTE!B:B,I41,COLLECTE!H:H)/1000</f>
        <v>7.6553900000000006</v>
      </c>
      <c r="L41" s="16"/>
      <c r="M41" s="16"/>
      <c r="N41" s="17">
        <f>SUMIF('UC GPS'!B:B,I41,'UC GPS'!F:F)+SUMIF(PREMIUM!L:L,I41,PREMIUM!H:H)/1000</f>
        <v>0</v>
      </c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</row>
    <row r="42" spans="1:25" ht="15.75" thickBot="1" x14ac:dyDescent="0.3">
      <c r="A42" s="13">
        <v>262</v>
      </c>
      <c r="B42" s="14" t="s">
        <v>44</v>
      </c>
      <c r="C42" s="13">
        <v>5060</v>
      </c>
      <c r="D42" s="15" t="s">
        <v>45</v>
      </c>
      <c r="E42" s="13">
        <v>4041</v>
      </c>
      <c r="F42" s="15" t="s">
        <v>55</v>
      </c>
      <c r="G42" s="13">
        <v>41</v>
      </c>
      <c r="H42" s="15" t="s">
        <v>55</v>
      </c>
      <c r="I42" s="13">
        <v>41</v>
      </c>
      <c r="K42" s="17">
        <f>SUMIF(COLLECTE!B:B,I42,COLLECTE!H:H)/1000</f>
        <v>313.29737</v>
      </c>
      <c r="L42" s="16"/>
      <c r="M42" s="16"/>
      <c r="N42" s="17">
        <f>SUMIF('UC GPS'!B:B,I42,'UC GPS'!F:F)+SUMIF(PREMIUM!L:L,I42,PREMIUM!H:H)/1000</f>
        <v>0</v>
      </c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</row>
    <row r="43" spans="1:25" ht="15.75" thickBot="1" x14ac:dyDescent="0.3">
      <c r="A43" s="13">
        <v>262</v>
      </c>
      <c r="B43" s="14" t="s">
        <v>44</v>
      </c>
      <c r="C43" s="13">
        <v>5060</v>
      </c>
      <c r="D43" s="15" t="s">
        <v>45</v>
      </c>
      <c r="E43" s="13">
        <v>4085</v>
      </c>
      <c r="F43" s="15" t="s">
        <v>56</v>
      </c>
      <c r="G43" s="13">
        <v>85</v>
      </c>
      <c r="H43" s="15" t="s">
        <v>56</v>
      </c>
      <c r="I43" s="13">
        <v>85</v>
      </c>
      <c r="K43" s="17">
        <f>SUMIF(COLLECTE!B:B,I43,COLLECTE!H:H)/1000</f>
        <v>411.94108</v>
      </c>
      <c r="L43" s="16"/>
      <c r="M43" s="16"/>
      <c r="N43" s="17">
        <f>SUMIF('UC GPS'!B:B,I43,'UC GPS'!F:F)+SUMIF(PREMIUM!L:L,I43,PREMIUM!H:H)/1000</f>
        <v>0</v>
      </c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</row>
    <row r="44" spans="1:25" ht="15.75" thickBot="1" x14ac:dyDescent="0.3">
      <c r="A44" s="13">
        <v>262</v>
      </c>
      <c r="B44" s="14" t="s">
        <v>44</v>
      </c>
      <c r="C44" s="13">
        <v>5060</v>
      </c>
      <c r="D44" s="15" t="s">
        <v>45</v>
      </c>
      <c r="E44" s="13">
        <v>4085</v>
      </c>
      <c r="F44" s="15" t="s">
        <v>56</v>
      </c>
      <c r="G44" s="13">
        <v>86</v>
      </c>
      <c r="H44" s="15" t="s">
        <v>57</v>
      </c>
      <c r="I44" s="13">
        <v>86</v>
      </c>
      <c r="K44" s="17">
        <f>SUMIF(COLLECTE!B:B,I44,COLLECTE!H:H)/1000</f>
        <v>-12.073879999999999</v>
      </c>
      <c r="L44" s="16"/>
      <c r="M44" s="16"/>
      <c r="N44" s="17">
        <f>SUMIF('UC GPS'!B:B,I44,'UC GPS'!F:F)+SUMIF(PREMIUM!L:L,I44,PREMIUM!H:H)/1000</f>
        <v>0</v>
      </c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</row>
    <row r="45" spans="1:25" ht="15.75" thickBot="1" x14ac:dyDescent="0.3">
      <c r="A45" s="13">
        <v>262</v>
      </c>
      <c r="B45" s="14" t="s">
        <v>44</v>
      </c>
      <c r="C45" s="13">
        <v>5060</v>
      </c>
      <c r="D45" s="15" t="s">
        <v>45</v>
      </c>
      <c r="E45" s="13">
        <v>4066</v>
      </c>
      <c r="F45" s="15" t="s">
        <v>58</v>
      </c>
      <c r="G45" s="13">
        <v>70</v>
      </c>
      <c r="H45" s="15" t="s">
        <v>59</v>
      </c>
      <c r="I45" s="13">
        <v>70</v>
      </c>
      <c r="K45" s="17">
        <f>SUMIF(COLLECTE!B:B,I45,COLLECTE!H:H)/1000</f>
        <v>-75.715999999999994</v>
      </c>
      <c r="L45" s="16"/>
      <c r="M45" s="16"/>
      <c r="N45" s="17">
        <f>SUMIF('UC GPS'!B:B,I45,'UC GPS'!F:F)+SUMIF(PREMIUM!L:L,I45,PREMIUM!H:H)/1000</f>
        <v>0</v>
      </c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</row>
    <row r="46" spans="1:25" ht="15.75" thickBot="1" x14ac:dyDescent="0.3">
      <c r="A46" s="13">
        <v>262</v>
      </c>
      <c r="B46" s="14" t="s">
        <v>44</v>
      </c>
      <c r="C46" s="13">
        <v>5060</v>
      </c>
      <c r="D46" s="15" t="s">
        <v>45</v>
      </c>
      <c r="E46" s="13">
        <v>4066</v>
      </c>
      <c r="F46" s="15" t="s">
        <v>58</v>
      </c>
      <c r="G46" s="13">
        <v>66</v>
      </c>
      <c r="H46" s="15" t="s">
        <v>58</v>
      </c>
      <c r="I46" s="13">
        <v>66</v>
      </c>
      <c r="K46" s="17">
        <f>SUMIF(COLLECTE!B:B,I46,COLLECTE!H:H)/1000</f>
        <v>56.259689999999999</v>
      </c>
      <c r="L46" s="16"/>
      <c r="M46" s="16"/>
      <c r="N46" s="17">
        <f>SUMIF('UC GPS'!B:B,I46,'UC GPS'!F:F)+SUMIF(PREMIUM!L:L,I46,PREMIUM!H:H)/1000</f>
        <v>0</v>
      </c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</row>
    <row r="47" spans="1:25" ht="15.75" thickBot="1" x14ac:dyDescent="0.3">
      <c r="A47" s="13">
        <v>262</v>
      </c>
      <c r="B47" s="14" t="s">
        <v>44</v>
      </c>
      <c r="C47" s="13">
        <v>5060</v>
      </c>
      <c r="D47" s="15" t="s">
        <v>45</v>
      </c>
      <c r="E47" s="13">
        <v>4066</v>
      </c>
      <c r="F47" s="15" t="s">
        <v>60</v>
      </c>
      <c r="G47" s="13">
        <v>68</v>
      </c>
      <c r="H47" s="15" t="s">
        <v>61</v>
      </c>
      <c r="I47" s="13">
        <v>68</v>
      </c>
      <c r="K47" s="17">
        <f>SUMIF(COLLECTE!B:B,I47,COLLECTE!H:H)/1000</f>
        <v>127.36567999999997</v>
      </c>
      <c r="L47" s="16"/>
      <c r="M47" s="16"/>
      <c r="N47" s="17">
        <f>SUMIF('UC GPS'!B:B,I47,'UC GPS'!F:F)+SUMIF(PREMIUM!L:L,I47,PREMIUM!H:H)/1000</f>
        <v>0.152</v>
      </c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</row>
    <row r="48" spans="1:25" ht="15.75" thickBot="1" x14ac:dyDescent="0.3">
      <c r="A48" s="13">
        <v>262</v>
      </c>
      <c r="B48" s="14" t="s">
        <v>44</v>
      </c>
      <c r="C48" s="13">
        <v>5060</v>
      </c>
      <c r="D48" s="15" t="s">
        <v>45</v>
      </c>
      <c r="E48" s="13">
        <v>4067</v>
      </c>
      <c r="F48" s="15" t="s">
        <v>62</v>
      </c>
      <c r="G48" s="13">
        <v>67</v>
      </c>
      <c r="H48" s="15" t="s">
        <v>62</v>
      </c>
      <c r="I48" s="13">
        <v>67</v>
      </c>
      <c r="K48" s="17">
        <f>SUMIF(COLLECTE!B:B,I48,COLLECTE!H:H)/1000</f>
        <v>149.68658000000002</v>
      </c>
      <c r="L48" s="16"/>
      <c r="M48" s="16"/>
      <c r="N48" s="17">
        <f>SUMIF('UC GPS'!B:B,I48,'UC GPS'!F:F)+SUMIF(PREMIUM!L:L,I48,PREMIUM!H:H)/1000</f>
        <v>0</v>
      </c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</row>
    <row r="49" spans="1:25" ht="15.75" thickBot="1" x14ac:dyDescent="0.3">
      <c r="A49" s="13">
        <v>262</v>
      </c>
      <c r="B49" s="14" t="s">
        <v>44</v>
      </c>
      <c r="C49" s="13">
        <v>5060</v>
      </c>
      <c r="D49" s="15" t="s">
        <v>45</v>
      </c>
      <c r="E49" s="13">
        <v>4095</v>
      </c>
      <c r="F49" s="15" t="s">
        <v>63</v>
      </c>
      <c r="G49" s="13">
        <v>89</v>
      </c>
      <c r="H49" s="15" t="s">
        <v>64</v>
      </c>
      <c r="I49" s="13">
        <v>89</v>
      </c>
      <c r="K49" s="17">
        <f>SUMIF(COLLECTE!B:B,I49,COLLECTE!H:H)/1000</f>
        <v>-7.8998400000000002</v>
      </c>
      <c r="L49" s="16"/>
      <c r="M49" s="16"/>
      <c r="N49" s="17">
        <f>SUMIF('UC GPS'!B:B,I49,'UC GPS'!F:F)+SUMIF(PREMIUM!L:L,I49,PREMIUM!H:H)/1000</f>
        <v>0</v>
      </c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</row>
    <row r="50" spans="1:25" ht="15.75" thickBot="1" x14ac:dyDescent="0.3">
      <c r="A50" s="13">
        <v>262</v>
      </c>
      <c r="B50" s="14" t="s">
        <v>44</v>
      </c>
      <c r="C50" s="13">
        <v>5060</v>
      </c>
      <c r="D50" s="15" t="s">
        <v>45</v>
      </c>
      <c r="E50" s="13">
        <v>4095</v>
      </c>
      <c r="F50" s="15" t="s">
        <v>63</v>
      </c>
      <c r="G50" s="13">
        <v>95</v>
      </c>
      <c r="H50" s="15" t="s">
        <v>63</v>
      </c>
      <c r="I50" s="13">
        <v>95</v>
      </c>
      <c r="K50" s="17">
        <f>SUMIF(COLLECTE!B:B,I50,COLLECTE!H:H)/1000</f>
        <v>26.967580000000002</v>
      </c>
      <c r="L50" s="16"/>
      <c r="M50" s="16"/>
      <c r="N50" s="17">
        <f>SUMIF('UC GPS'!B:B,I50,'UC GPS'!F:F)+SUMIF(PREMIUM!L:L,I50,PREMIUM!H:H)/1000</f>
        <v>0</v>
      </c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</row>
    <row r="51" spans="1:25" ht="15.75" thickBot="1" x14ac:dyDescent="0.3">
      <c r="A51" s="13">
        <v>262</v>
      </c>
      <c r="B51" s="14" t="s">
        <v>44</v>
      </c>
      <c r="C51" s="13">
        <v>5060</v>
      </c>
      <c r="D51" s="15" t="s">
        <v>45</v>
      </c>
      <c r="E51" s="13">
        <v>4087</v>
      </c>
      <c r="F51" s="15" t="s">
        <v>65</v>
      </c>
      <c r="G51" s="13">
        <v>93</v>
      </c>
      <c r="H51" s="15" t="s">
        <v>66</v>
      </c>
      <c r="I51" s="13">
        <v>93</v>
      </c>
      <c r="K51" s="17">
        <f>SUMIF(COLLECTE!B:B,I51,COLLECTE!H:H)/1000</f>
        <v>-73.543450000000007</v>
      </c>
      <c r="L51" s="16"/>
      <c r="M51" s="16"/>
      <c r="N51" s="17">
        <f>SUMIF('UC GPS'!B:B,I51,'UC GPS'!F:F)+SUMIF(PREMIUM!L:L,I51,PREMIUM!H:H)/1000</f>
        <v>0</v>
      </c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</row>
    <row r="52" spans="1:25" ht="15.75" thickBot="1" x14ac:dyDescent="0.3">
      <c r="A52" s="13">
        <v>262</v>
      </c>
      <c r="B52" s="14" t="s">
        <v>44</v>
      </c>
      <c r="C52" s="13">
        <v>5060</v>
      </c>
      <c r="D52" s="15" t="s">
        <v>45</v>
      </c>
      <c r="E52" s="13">
        <v>4087</v>
      </c>
      <c r="F52" s="15" t="s">
        <v>65</v>
      </c>
      <c r="G52" s="13">
        <v>87</v>
      </c>
      <c r="H52" s="15" t="s">
        <v>65</v>
      </c>
      <c r="I52" s="13">
        <v>87</v>
      </c>
      <c r="K52" s="17">
        <f>SUMIF(COLLECTE!B:B,I52,COLLECTE!H:H)/1000</f>
        <v>268.63882999999998</v>
      </c>
      <c r="L52" s="16"/>
      <c r="M52" s="16"/>
      <c r="N52" s="17">
        <f>SUMIF('UC GPS'!B:B,I52,'UC GPS'!F:F)+SUMIF(PREMIUM!L:L,I52,PREMIUM!H:H)/1000</f>
        <v>0</v>
      </c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</row>
    <row r="53" spans="1:25" ht="15.75" thickBot="1" x14ac:dyDescent="0.3">
      <c r="A53" s="13">
        <v>262</v>
      </c>
      <c r="B53" s="14" t="s">
        <v>44</v>
      </c>
      <c r="C53" s="13">
        <v>5060</v>
      </c>
      <c r="D53" s="15" t="s">
        <v>45</v>
      </c>
      <c r="E53" s="13">
        <v>4073</v>
      </c>
      <c r="F53" s="15" t="s">
        <v>67</v>
      </c>
      <c r="G53" s="13">
        <v>73</v>
      </c>
      <c r="H53" s="15" t="s">
        <v>67</v>
      </c>
      <c r="I53" s="13">
        <v>73</v>
      </c>
      <c r="K53" s="17">
        <f>SUMIF(COLLECTE!B:B,I53,COLLECTE!H:H)/1000</f>
        <v>92.83926000000001</v>
      </c>
      <c r="L53" s="16"/>
      <c r="M53" s="16"/>
      <c r="N53" s="17">
        <f>SUMIF('UC GPS'!B:B,I53,'UC GPS'!F:F)+SUMIF(PREMIUM!L:L,I53,PREMIUM!H:H)/1000</f>
        <v>0</v>
      </c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</row>
    <row r="54" spans="1:25" ht="15.75" thickBot="1" x14ac:dyDescent="0.3">
      <c r="A54" s="13">
        <v>262</v>
      </c>
      <c r="B54" s="14" t="s">
        <v>44</v>
      </c>
      <c r="C54" s="13">
        <v>5060</v>
      </c>
      <c r="D54" s="15" t="s">
        <v>45</v>
      </c>
      <c r="E54" s="13">
        <v>4074</v>
      </c>
      <c r="F54" s="15" t="s">
        <v>68</v>
      </c>
      <c r="G54" s="13">
        <v>74</v>
      </c>
      <c r="H54" s="15" t="s">
        <v>68</v>
      </c>
      <c r="I54" s="13">
        <v>74</v>
      </c>
      <c r="K54" s="17">
        <f>SUMIF(COLLECTE!B:B,I54,COLLECTE!H:H)/1000</f>
        <v>353.53916999999996</v>
      </c>
      <c r="L54" s="16"/>
      <c r="M54" s="16"/>
      <c r="N54" s="17">
        <f>SUMIF('UC GPS'!B:B,I54,'UC GPS'!F:F)+SUMIF(PREMIUM!L:L,I54,PREMIUM!H:H)/1000</f>
        <v>0</v>
      </c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</row>
    <row r="55" spans="1:25" ht="15.75" thickBot="1" x14ac:dyDescent="0.3">
      <c r="A55" s="13">
        <v>262</v>
      </c>
      <c r="B55" s="14" t="s">
        <v>44</v>
      </c>
      <c r="C55" s="13">
        <v>5060</v>
      </c>
      <c r="D55" s="15" t="s">
        <v>45</v>
      </c>
      <c r="E55" s="13">
        <v>4079</v>
      </c>
      <c r="F55" s="15" t="s">
        <v>69</v>
      </c>
      <c r="G55" s="13">
        <v>79</v>
      </c>
      <c r="H55" s="15" t="s">
        <v>69</v>
      </c>
      <c r="I55" s="13">
        <v>79</v>
      </c>
      <c r="K55" s="17">
        <f>SUMIF(COLLECTE!B:B,I55,COLLECTE!H:H)/1000</f>
        <v>161.76883999999998</v>
      </c>
      <c r="L55" s="16"/>
      <c r="M55" s="16"/>
      <c r="N55" s="17">
        <f>SUMIF('UC GPS'!B:B,I55,'UC GPS'!F:F)+SUMIF(PREMIUM!L:L,I55,PREMIUM!H:H)/1000</f>
        <v>0</v>
      </c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</row>
    <row r="56" spans="1:25" ht="15.75" thickBot="1" x14ac:dyDescent="0.3">
      <c r="A56" s="13">
        <v>262</v>
      </c>
      <c r="B56" s="14" t="s">
        <v>44</v>
      </c>
      <c r="C56" s="13">
        <v>5060</v>
      </c>
      <c r="D56" s="15" t="s">
        <v>45</v>
      </c>
      <c r="E56" s="13">
        <v>4031</v>
      </c>
      <c r="F56" s="15" t="s">
        <v>70</v>
      </c>
      <c r="G56" s="13">
        <v>31</v>
      </c>
      <c r="H56" s="15" t="s">
        <v>70</v>
      </c>
      <c r="I56" s="13">
        <v>31</v>
      </c>
      <c r="K56" s="17">
        <f>SUMIF(COLLECTE!B:B,I56,COLLECTE!H:H)/1000</f>
        <v>114.06007999999999</v>
      </c>
      <c r="L56" s="16"/>
      <c r="M56" s="16"/>
      <c r="N56" s="17">
        <f>SUMIF('UC GPS'!B:B,I56,'UC GPS'!F:F)+SUMIF(PREMIUM!L:L,I56,PREMIUM!H:H)/1000</f>
        <v>0</v>
      </c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</row>
    <row r="57" spans="1:25" ht="15.75" thickBot="1" x14ac:dyDescent="0.3">
      <c r="A57" s="13">
        <v>262</v>
      </c>
      <c r="B57" s="14" t="s">
        <v>44</v>
      </c>
      <c r="C57" s="13">
        <v>5060</v>
      </c>
      <c r="D57" s="15" t="s">
        <v>45</v>
      </c>
      <c r="E57" s="13">
        <v>4071</v>
      </c>
      <c r="F57" s="15" t="s">
        <v>71</v>
      </c>
      <c r="G57" s="13">
        <v>76</v>
      </c>
      <c r="H57" s="15" t="s">
        <v>72</v>
      </c>
      <c r="I57" s="13">
        <v>76</v>
      </c>
      <c r="K57" s="17">
        <f>SUMIF(COLLECTE!B:B,I57,COLLECTE!H:H)/1000</f>
        <v>640.33000000000004</v>
      </c>
      <c r="L57" s="16"/>
      <c r="M57" s="16"/>
      <c r="N57" s="17">
        <f>SUMIF('UC GPS'!B:B,I57,'UC GPS'!F:F)+SUMIF(PREMIUM!L:L,I57,PREMIUM!H:H)/1000</f>
        <v>0</v>
      </c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</row>
    <row r="58" spans="1:25" ht="15.75" thickBot="1" x14ac:dyDescent="0.3">
      <c r="A58" s="13">
        <v>262</v>
      </c>
      <c r="B58" s="14" t="s">
        <v>44</v>
      </c>
      <c r="C58" s="13">
        <v>5060</v>
      </c>
      <c r="D58" s="15" t="s">
        <v>45</v>
      </c>
      <c r="E58" s="13">
        <v>4071</v>
      </c>
      <c r="F58" s="15" t="s">
        <v>71</v>
      </c>
      <c r="G58" s="13">
        <v>78</v>
      </c>
      <c r="H58" s="15" t="s">
        <v>73</v>
      </c>
      <c r="I58" s="13">
        <v>78</v>
      </c>
      <c r="K58" s="17">
        <f>SUMIF(COLLECTE!B:B,I58,COLLECTE!H:H)/1000</f>
        <v>225.38412</v>
      </c>
      <c r="L58" s="16"/>
      <c r="M58" s="16"/>
      <c r="N58" s="17">
        <f>SUMIF('UC GPS'!B:B,I58,'UC GPS'!F:F)+SUMIF(PREMIUM!L:L,I58,PREMIUM!H:H)/1000</f>
        <v>0</v>
      </c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</row>
    <row r="59" spans="1:25" ht="15.75" thickBot="1" x14ac:dyDescent="0.3">
      <c r="A59" s="13">
        <v>262</v>
      </c>
      <c r="B59" s="14" t="s">
        <v>44</v>
      </c>
      <c r="C59" s="13">
        <v>5060</v>
      </c>
      <c r="D59" s="15" t="s">
        <v>45</v>
      </c>
      <c r="E59" s="13">
        <v>4071</v>
      </c>
      <c r="F59" s="15" t="s">
        <v>71</v>
      </c>
      <c r="G59" s="13">
        <v>77</v>
      </c>
      <c r="H59" s="15" t="s">
        <v>74</v>
      </c>
      <c r="I59" s="13">
        <v>77</v>
      </c>
      <c r="K59" s="17">
        <f>SUMIF(COLLECTE!B:B,I59,COLLECTE!H:H)/1000</f>
        <v>155.09356999999997</v>
      </c>
      <c r="L59" s="16"/>
      <c r="M59" s="16"/>
      <c r="N59" s="17">
        <f>SUMIF('UC GPS'!B:B,I59,'UC GPS'!F:F)+SUMIF(PREMIUM!L:L,I59,PREMIUM!H:H)/1000</f>
        <v>0</v>
      </c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</row>
    <row r="60" spans="1:25" ht="15.75" thickBot="1" x14ac:dyDescent="0.3">
      <c r="A60" s="13">
        <v>262</v>
      </c>
      <c r="B60" s="14" t="s">
        <v>44</v>
      </c>
      <c r="C60" s="13">
        <v>5060</v>
      </c>
      <c r="D60" s="15" t="s">
        <v>45</v>
      </c>
      <c r="E60" s="13">
        <v>4071</v>
      </c>
      <c r="F60" s="15" t="s">
        <v>71</v>
      </c>
      <c r="G60" s="13">
        <v>71</v>
      </c>
      <c r="H60" s="15" t="s">
        <v>71</v>
      </c>
      <c r="I60" s="13">
        <v>71</v>
      </c>
      <c r="K60" s="17">
        <f>SUMIF(COLLECTE!B:B,I60,COLLECTE!H:H)/1000</f>
        <v>599.51198999999997</v>
      </c>
      <c r="L60" s="16"/>
      <c r="M60" s="16"/>
      <c r="N60" s="17">
        <f>SUMIF('UC GPS'!B:B,I60,'UC GPS'!F:F)+SUMIF(PREMIUM!L:L,I60,PREMIUM!H:H)/1000</f>
        <v>0</v>
      </c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</row>
    <row r="61" spans="1:25" ht="15.75" thickBot="1" x14ac:dyDescent="0.3">
      <c r="A61" s="13">
        <v>262</v>
      </c>
      <c r="B61" s="14" t="s">
        <v>44</v>
      </c>
      <c r="C61" s="13">
        <v>5060</v>
      </c>
      <c r="D61" s="15" t="s">
        <v>45</v>
      </c>
      <c r="E61" s="13">
        <v>4080</v>
      </c>
      <c r="F61" s="15" t="s">
        <v>75</v>
      </c>
      <c r="G61" s="13">
        <v>80</v>
      </c>
      <c r="H61" s="15" t="s">
        <v>75</v>
      </c>
      <c r="I61" s="13">
        <v>80</v>
      </c>
      <c r="K61" s="17">
        <f>SUMIF(COLLECTE!B:B,I61,COLLECTE!H:H)/1000</f>
        <v>276.4932</v>
      </c>
      <c r="L61" s="16"/>
      <c r="M61" s="16"/>
      <c r="N61" s="17">
        <f>SUMIF('UC GPS'!B:B,I61,'UC GPS'!F:F)+SUMIF(PREMIUM!L:L,I61,PREMIUM!H:H)/1000</f>
        <v>0</v>
      </c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</row>
    <row r="62" spans="1:25" ht="15.75" thickBot="1" x14ac:dyDescent="0.3">
      <c r="A62" s="13">
        <v>262</v>
      </c>
      <c r="B62" s="14" t="s">
        <v>44</v>
      </c>
      <c r="C62" s="13">
        <v>5101</v>
      </c>
      <c r="D62" s="15" t="s">
        <v>76</v>
      </c>
      <c r="E62" s="13">
        <v>4113</v>
      </c>
      <c r="F62" s="15" t="s">
        <v>77</v>
      </c>
      <c r="G62" s="13">
        <v>113</v>
      </c>
      <c r="H62" s="15" t="s">
        <v>77</v>
      </c>
      <c r="I62" s="13">
        <v>113</v>
      </c>
      <c r="K62" s="17">
        <f>SUMIF(COLLECTE!B:B,I62,COLLECTE!H:H)/1000</f>
        <v>196.44147000000004</v>
      </c>
      <c r="L62" s="16"/>
      <c r="M62" s="16"/>
      <c r="N62" s="17">
        <f>SUMIF('UC GPS'!B:B,I62,'UC GPS'!F:F)+SUMIF(PREMIUM!L:L,I62,PREMIUM!H:H)/1000</f>
        <v>0</v>
      </c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</row>
    <row r="63" spans="1:25" ht="15.75" thickBot="1" x14ac:dyDescent="0.3">
      <c r="A63" s="13">
        <v>262</v>
      </c>
      <c r="B63" s="14" t="s">
        <v>44</v>
      </c>
      <c r="C63" s="13">
        <v>5101</v>
      </c>
      <c r="D63" s="15" t="s">
        <v>76</v>
      </c>
      <c r="E63" s="13">
        <v>4111</v>
      </c>
      <c r="F63" s="15" t="s">
        <v>78</v>
      </c>
      <c r="G63" s="13">
        <v>111</v>
      </c>
      <c r="H63" s="15" t="s">
        <v>78</v>
      </c>
      <c r="I63" s="13">
        <v>111</v>
      </c>
      <c r="K63" s="17">
        <f>SUMIF(COLLECTE!B:B,I63,COLLECTE!H:H)/1000</f>
        <v>571.18676000000005</v>
      </c>
      <c r="L63" s="16"/>
      <c r="M63" s="16"/>
      <c r="N63" s="17">
        <f>SUMIF('UC GPS'!B:B,I63,'UC GPS'!F:F)+SUMIF(PREMIUM!L:L,I63,PREMIUM!H:H)/1000</f>
        <v>0</v>
      </c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</row>
    <row r="64" spans="1:25" ht="15.75" thickBot="1" x14ac:dyDescent="0.3">
      <c r="A64" s="13">
        <v>262</v>
      </c>
      <c r="B64" s="14" t="s">
        <v>44</v>
      </c>
      <c r="C64" s="13">
        <v>5101</v>
      </c>
      <c r="D64" s="15" t="s">
        <v>76</v>
      </c>
      <c r="E64" s="13">
        <v>4104</v>
      </c>
      <c r="F64" s="15" t="s">
        <v>79</v>
      </c>
      <c r="G64" s="13">
        <v>104</v>
      </c>
      <c r="H64" s="15" t="s">
        <v>79</v>
      </c>
      <c r="I64" s="13">
        <v>104</v>
      </c>
      <c r="K64" s="17">
        <f>SUMIF(COLLECTE!B:B,I64,COLLECTE!H:H)/1000</f>
        <v>271.12298000000004</v>
      </c>
      <c r="L64" s="16"/>
      <c r="M64" s="16"/>
      <c r="N64" s="17">
        <f>SUMIF('UC GPS'!B:B,I64,'UC GPS'!F:F)+SUMIF(PREMIUM!L:L,I64,PREMIUM!H:H)/1000</f>
        <v>0</v>
      </c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</row>
    <row r="65" spans="1:25" ht="15.75" thickBot="1" x14ac:dyDescent="0.3">
      <c r="A65" s="13">
        <v>262</v>
      </c>
      <c r="B65" s="14" t="s">
        <v>44</v>
      </c>
      <c r="C65" s="13">
        <v>5101</v>
      </c>
      <c r="D65" s="15" t="s">
        <v>76</v>
      </c>
      <c r="E65" s="13">
        <v>4008</v>
      </c>
      <c r="F65" s="15" t="s">
        <v>80</v>
      </c>
      <c r="G65" s="13">
        <v>8</v>
      </c>
      <c r="H65" s="15" t="s">
        <v>80</v>
      </c>
      <c r="I65" s="13">
        <v>8</v>
      </c>
      <c r="K65" s="17">
        <f>SUMIF(COLLECTE!B:B,I65,COLLECTE!H:H)/1000</f>
        <v>490.23401000000001</v>
      </c>
      <c r="L65" s="16"/>
      <c r="M65" s="16"/>
      <c r="N65" s="17">
        <f>SUMIF('UC GPS'!B:B,I65,'UC GPS'!F:F)+SUMIF(PREMIUM!L:L,I65,PREMIUM!H:H)/1000</f>
        <v>0</v>
      </c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</row>
    <row r="66" spans="1:25" ht="15.75" thickBot="1" x14ac:dyDescent="0.3">
      <c r="A66" s="13">
        <v>262</v>
      </c>
      <c r="B66" s="14" t="s">
        <v>44</v>
      </c>
      <c r="C66" s="13">
        <v>5101</v>
      </c>
      <c r="D66" s="15" t="s">
        <v>76</v>
      </c>
      <c r="E66" s="13">
        <v>4007</v>
      </c>
      <c r="F66" s="15" t="s">
        <v>81</v>
      </c>
      <c r="G66" s="13">
        <v>7</v>
      </c>
      <c r="H66" s="15" t="s">
        <v>81</v>
      </c>
      <c r="I66" s="13">
        <v>7</v>
      </c>
      <c r="K66" s="17">
        <f>SUMIF(COLLECTE!B:B,I66,COLLECTE!H:H)/1000</f>
        <v>1995.1747399999999</v>
      </c>
      <c r="L66" s="16"/>
      <c r="M66" s="16"/>
      <c r="N66" s="17">
        <f>SUMIF('UC GPS'!B:B,I66,'UC GPS'!F:F)+SUMIF(PREMIUM!L:L,I66,PREMIUM!H:H)/1000</f>
        <v>0</v>
      </c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</row>
    <row r="67" spans="1:25" ht="15.75" thickBot="1" x14ac:dyDescent="0.3">
      <c r="A67" s="13">
        <v>262</v>
      </c>
      <c r="B67" s="14" t="s">
        <v>44</v>
      </c>
      <c r="C67" s="13">
        <v>5101</v>
      </c>
      <c r="D67" s="15" t="s">
        <v>76</v>
      </c>
      <c r="E67" s="13">
        <v>4007</v>
      </c>
      <c r="F67" s="15" t="s">
        <v>81</v>
      </c>
      <c r="G67" s="13">
        <v>13</v>
      </c>
      <c r="H67" s="15" t="s">
        <v>82</v>
      </c>
      <c r="I67" s="13">
        <v>13</v>
      </c>
      <c r="K67" s="17">
        <f>SUMIF(COLLECTE!B:B,I67,COLLECTE!H:H)/1000</f>
        <v>163.73679999999996</v>
      </c>
      <c r="L67" s="16"/>
      <c r="M67" s="16"/>
      <c r="N67" s="17">
        <f>SUMIF('UC GPS'!B:B,I67,'UC GPS'!F:F)+SUMIF(PREMIUM!L:L,I67,PREMIUM!H:H)/1000</f>
        <v>0</v>
      </c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</row>
    <row r="68" spans="1:25" ht="15.75" thickBot="1" x14ac:dyDescent="0.3">
      <c r="A68" s="13">
        <v>262</v>
      </c>
      <c r="B68" s="14" t="s">
        <v>44</v>
      </c>
      <c r="C68" s="13">
        <v>5101</v>
      </c>
      <c r="D68" s="15" t="s">
        <v>76</v>
      </c>
      <c r="E68" s="13">
        <v>4015</v>
      </c>
      <c r="F68" s="15" t="s">
        <v>83</v>
      </c>
      <c r="G68" s="13">
        <v>15</v>
      </c>
      <c r="H68" s="15" t="s">
        <v>83</v>
      </c>
      <c r="I68" s="13">
        <v>15</v>
      </c>
      <c r="K68" s="17">
        <f>SUMIF(COLLECTE!B:B,I68,COLLECTE!H:H)/1000</f>
        <v>1241.9057600000001</v>
      </c>
      <c r="L68" s="16"/>
      <c r="M68" s="16"/>
      <c r="N68" s="17">
        <f>SUMIF('UC GPS'!B:B,I68,'UC GPS'!F:F)+SUMIF(PREMIUM!L:L,I68,PREMIUM!H:H)/1000</f>
        <v>0</v>
      </c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</row>
    <row r="69" spans="1:25" ht="15.75" thickBot="1" x14ac:dyDescent="0.3">
      <c r="A69" s="13">
        <v>262</v>
      </c>
      <c r="B69" s="14" t="s">
        <v>44</v>
      </c>
      <c r="C69" s="13">
        <v>5101</v>
      </c>
      <c r="D69" s="15" t="s">
        <v>76</v>
      </c>
      <c r="E69" s="13">
        <v>4015</v>
      </c>
      <c r="F69" s="15" t="s">
        <v>83</v>
      </c>
      <c r="G69" s="13">
        <v>14</v>
      </c>
      <c r="H69" s="15" t="s">
        <v>84</v>
      </c>
      <c r="I69" s="13">
        <v>14</v>
      </c>
      <c r="K69" s="17">
        <f>SUMIF(COLLECTE!B:B,I69,COLLECTE!H:H)/1000</f>
        <v>753.37684000000002</v>
      </c>
      <c r="L69" s="16"/>
      <c r="M69" s="16"/>
      <c r="N69" s="17">
        <f>SUMIF('UC GPS'!B:B,I69,'UC GPS'!F:F)+SUMIF(PREMIUM!L:L,I69,PREMIUM!H:H)/1000</f>
        <v>0</v>
      </c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</row>
    <row r="70" spans="1:25" ht="15.75" thickBot="1" x14ac:dyDescent="0.3">
      <c r="A70" s="13">
        <v>262</v>
      </c>
      <c r="B70" s="14" t="s">
        <v>44</v>
      </c>
      <c r="C70" s="13">
        <v>5101</v>
      </c>
      <c r="D70" s="15" t="s">
        <v>76</v>
      </c>
      <c r="E70" s="13">
        <v>4109</v>
      </c>
      <c r="F70" s="15" t="s">
        <v>85</v>
      </c>
      <c r="G70" s="13">
        <v>109</v>
      </c>
      <c r="H70" s="15" t="s">
        <v>85</v>
      </c>
      <c r="I70" s="13">
        <v>109</v>
      </c>
      <c r="K70" s="17">
        <f>SUMIF(COLLECTE!B:B,I70,COLLECTE!H:H)/1000</f>
        <v>157.42912000000001</v>
      </c>
      <c r="L70" s="16"/>
      <c r="M70" s="16"/>
      <c r="N70" s="17">
        <f>SUMIF('UC GPS'!B:B,I70,'UC GPS'!F:F)+SUMIF(PREMIUM!L:L,I70,PREMIUM!H:H)/1000</f>
        <v>0</v>
      </c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</row>
    <row r="71" spans="1:25" ht="15.75" thickBot="1" x14ac:dyDescent="0.3">
      <c r="A71" s="13">
        <v>262</v>
      </c>
      <c r="B71" s="14" t="s">
        <v>44</v>
      </c>
      <c r="C71" s="13">
        <v>5101</v>
      </c>
      <c r="D71" s="15" t="s">
        <v>76</v>
      </c>
      <c r="E71" s="13">
        <v>4129</v>
      </c>
      <c r="F71" s="15" t="s">
        <v>86</v>
      </c>
      <c r="G71" s="13">
        <v>129</v>
      </c>
      <c r="H71" s="15" t="s">
        <v>86</v>
      </c>
      <c r="I71" s="13">
        <v>129</v>
      </c>
      <c r="K71" s="17">
        <f>SUMIF(COLLECTE!B:B,I71,COLLECTE!H:H)/1000</f>
        <v>140.58888000000002</v>
      </c>
      <c r="L71" s="16"/>
      <c r="M71" s="16"/>
      <c r="N71" s="17">
        <f>SUMIF('UC GPS'!B:B,I71,'UC GPS'!F:F)+SUMIF(PREMIUM!L:L,I71,PREMIUM!H:H)/1000</f>
        <v>0</v>
      </c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</row>
    <row r="72" spans="1:25" ht="15.75" thickBot="1" x14ac:dyDescent="0.3">
      <c r="A72" s="13">
        <v>262</v>
      </c>
      <c r="B72" s="14" t="s">
        <v>44</v>
      </c>
      <c r="C72" s="13">
        <v>5101</v>
      </c>
      <c r="D72" s="15" t="s">
        <v>76</v>
      </c>
      <c r="E72" s="13">
        <v>4116</v>
      </c>
      <c r="F72" s="15" t="s">
        <v>87</v>
      </c>
      <c r="G72" s="13">
        <v>116</v>
      </c>
      <c r="H72" s="15" t="s">
        <v>87</v>
      </c>
      <c r="I72" s="13">
        <v>116</v>
      </c>
      <c r="K72" s="17">
        <f>SUMIF(COLLECTE!B:B,I72,COLLECTE!H:H)/1000</f>
        <v>449.97221999999999</v>
      </c>
      <c r="L72" s="16"/>
      <c r="M72" s="16"/>
      <c r="N72" s="17">
        <f>SUMIF('UC GPS'!B:B,I72,'UC GPS'!F:F)+SUMIF(PREMIUM!L:L,I72,PREMIUM!H:H)/1000</f>
        <v>0</v>
      </c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</row>
    <row r="73" spans="1:25" ht="15.75" thickBot="1" x14ac:dyDescent="0.3">
      <c r="A73" s="13">
        <v>262</v>
      </c>
      <c r="B73" s="14" t="s">
        <v>44</v>
      </c>
      <c r="C73" s="13">
        <v>5101</v>
      </c>
      <c r="D73" s="15" t="s">
        <v>76</v>
      </c>
      <c r="E73" s="13">
        <v>4126</v>
      </c>
      <c r="F73" s="15" t="s">
        <v>88</v>
      </c>
      <c r="G73" s="13">
        <v>126</v>
      </c>
      <c r="H73" s="15" t="s">
        <v>88</v>
      </c>
      <c r="I73" s="13">
        <v>126</v>
      </c>
      <c r="K73" s="17">
        <f>SUMIF(COLLECTE!B:B,I73,COLLECTE!H:H)/1000</f>
        <v>113.31025</v>
      </c>
      <c r="L73" s="16"/>
      <c r="M73" s="16"/>
      <c r="N73" s="17">
        <f>SUMIF('UC GPS'!B:B,I73,'UC GPS'!F:F)+SUMIF(PREMIUM!L:L,I73,PREMIUM!H:H)/1000</f>
        <v>0</v>
      </c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</row>
    <row r="74" spans="1:25" ht="15.75" thickBot="1" x14ac:dyDescent="0.3">
      <c r="A74" s="13">
        <v>262</v>
      </c>
      <c r="B74" s="14" t="s">
        <v>44</v>
      </c>
      <c r="C74" s="13">
        <v>5101</v>
      </c>
      <c r="D74" s="15" t="s">
        <v>76</v>
      </c>
      <c r="E74" s="13">
        <v>4119</v>
      </c>
      <c r="F74" s="15" t="s">
        <v>89</v>
      </c>
      <c r="G74" s="13">
        <v>119</v>
      </c>
      <c r="H74" s="15" t="s">
        <v>89</v>
      </c>
      <c r="I74" s="13">
        <v>119</v>
      </c>
      <c r="K74" s="17">
        <f>SUMIF(COLLECTE!B:B,I74,COLLECTE!H:H)/1000</f>
        <v>1612.5645200000001</v>
      </c>
      <c r="L74" s="16"/>
      <c r="M74" s="16"/>
      <c r="N74" s="17">
        <f>SUMIF('UC GPS'!B:B,I74,'UC GPS'!F:F)+SUMIF(PREMIUM!L:L,I74,PREMIUM!H:H)/1000</f>
        <v>0</v>
      </c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</row>
    <row r="75" spans="1:25" ht="15.75" thickBot="1" x14ac:dyDescent="0.3">
      <c r="A75" s="13">
        <v>262</v>
      </c>
      <c r="B75" s="14" t="s">
        <v>44</v>
      </c>
      <c r="C75" s="13">
        <v>5101</v>
      </c>
      <c r="D75" s="15" t="s">
        <v>76</v>
      </c>
      <c r="E75" s="13">
        <v>4127</v>
      </c>
      <c r="F75" s="15" t="s">
        <v>90</v>
      </c>
      <c r="G75" s="13">
        <v>127</v>
      </c>
      <c r="H75" s="15" t="s">
        <v>90</v>
      </c>
      <c r="I75" s="13">
        <v>127</v>
      </c>
      <c r="K75" s="17">
        <f>SUMIF(COLLECTE!B:B,I75,COLLECTE!H:H)/1000</f>
        <v>167.33770000000004</v>
      </c>
      <c r="L75" s="16"/>
      <c r="M75" s="16"/>
      <c r="N75" s="17">
        <f>SUMIF('UC GPS'!B:B,I75,'UC GPS'!F:F)+SUMIF(PREMIUM!L:L,I75,PREMIUM!H:H)/1000</f>
        <v>0</v>
      </c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</row>
    <row r="76" spans="1:25" ht="15.75" thickBot="1" x14ac:dyDescent="0.3">
      <c r="A76" s="13">
        <v>262</v>
      </c>
      <c r="B76" s="14" t="s">
        <v>44</v>
      </c>
      <c r="C76" s="13">
        <v>5101</v>
      </c>
      <c r="D76" s="15" t="s">
        <v>76</v>
      </c>
      <c r="E76" s="13">
        <v>4121</v>
      </c>
      <c r="F76" s="15" t="s">
        <v>91</v>
      </c>
      <c r="G76" s="13">
        <v>121</v>
      </c>
      <c r="H76" s="15" t="s">
        <v>91</v>
      </c>
      <c r="I76" s="13">
        <v>121</v>
      </c>
      <c r="K76" s="17">
        <f>SUMIF(COLLECTE!B:B,I76,COLLECTE!H:H)/1000</f>
        <v>381.07438999999999</v>
      </c>
      <c r="L76" s="16"/>
      <c r="M76" s="16"/>
      <c r="N76" s="17">
        <f>SUMIF('UC GPS'!B:B,I76,'UC GPS'!F:F)+SUMIF(PREMIUM!L:L,I76,PREMIUM!H:H)/1000</f>
        <v>0</v>
      </c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</row>
    <row r="77" spans="1:25" ht="15.75" thickBot="1" x14ac:dyDescent="0.3">
      <c r="A77" s="13">
        <v>262</v>
      </c>
      <c r="B77" s="14" t="s">
        <v>44</v>
      </c>
      <c r="C77" s="13">
        <v>5101</v>
      </c>
      <c r="D77" s="15" t="s">
        <v>76</v>
      </c>
      <c r="E77" s="13">
        <v>4101</v>
      </c>
      <c r="F77" s="15" t="s">
        <v>92</v>
      </c>
      <c r="G77" s="13">
        <v>108</v>
      </c>
      <c r="H77" s="15" t="s">
        <v>93</v>
      </c>
      <c r="I77" s="13">
        <v>108</v>
      </c>
      <c r="K77" s="17">
        <f>SUMIF(COLLECTE!B:B,I77,COLLECTE!H:H)/1000</f>
        <v>-151.06172000000001</v>
      </c>
      <c r="L77" s="16"/>
      <c r="M77" s="16"/>
      <c r="N77" s="17">
        <f>SUMIF('UC GPS'!B:B,I77,'UC GPS'!F:F)+SUMIF(PREMIUM!L:L,I77,PREMIUM!H:H)/1000</f>
        <v>0</v>
      </c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</row>
    <row r="78" spans="1:25" ht="15.75" thickBot="1" x14ac:dyDescent="0.3">
      <c r="A78" s="13">
        <v>262</v>
      </c>
      <c r="B78" s="14" t="s">
        <v>44</v>
      </c>
      <c r="C78" s="13">
        <v>5101</v>
      </c>
      <c r="D78" s="15" t="s">
        <v>76</v>
      </c>
      <c r="E78" s="13">
        <v>4101</v>
      </c>
      <c r="F78" s="15" t="s">
        <v>92</v>
      </c>
      <c r="G78" s="13">
        <v>101</v>
      </c>
      <c r="H78" s="15" t="s">
        <v>92</v>
      </c>
      <c r="I78" s="13">
        <v>101</v>
      </c>
      <c r="K78" s="17">
        <f>SUMIF(COLLECTE!B:B,I78,COLLECTE!H:H)/1000</f>
        <v>653.83692999999982</v>
      </c>
      <c r="L78" s="16"/>
      <c r="M78" s="16"/>
      <c r="N78" s="17">
        <f>SUMIF('UC GPS'!B:B,I78,'UC GPS'!F:F)+SUMIF(PREMIUM!L:L,I78,PREMIUM!H:H)/1000</f>
        <v>0</v>
      </c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</row>
    <row r="79" spans="1:25" ht="15.75" thickBot="1" x14ac:dyDescent="0.3">
      <c r="A79" s="13">
        <v>262</v>
      </c>
      <c r="B79" s="14" t="s">
        <v>44</v>
      </c>
      <c r="C79" s="13">
        <v>5101</v>
      </c>
      <c r="D79" s="15" t="s">
        <v>76</v>
      </c>
      <c r="E79" s="13">
        <v>4110</v>
      </c>
      <c r="F79" s="15" t="s">
        <v>94</v>
      </c>
      <c r="G79" s="13">
        <v>110</v>
      </c>
      <c r="H79" s="15" t="s">
        <v>94</v>
      </c>
      <c r="I79" s="13">
        <v>110</v>
      </c>
      <c r="K79" s="17">
        <f>SUMIF(COLLECTE!B:B,I79,COLLECTE!H:H)/1000</f>
        <v>181.40599999999998</v>
      </c>
      <c r="L79" s="16"/>
      <c r="M79" s="16"/>
      <c r="N79" s="17">
        <f>SUMIF('UC GPS'!B:B,I79,'UC GPS'!F:F)+SUMIF(PREMIUM!L:L,I79,PREMIUM!H:H)/1000</f>
        <v>0</v>
      </c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</row>
    <row r="80" spans="1:25" ht="15.75" thickBot="1" x14ac:dyDescent="0.3">
      <c r="A80" s="13">
        <v>262</v>
      </c>
      <c r="B80" s="14" t="s">
        <v>44</v>
      </c>
      <c r="C80" s="13">
        <v>5101</v>
      </c>
      <c r="D80" s="15" t="s">
        <v>76</v>
      </c>
      <c r="E80" s="13">
        <v>4107</v>
      </c>
      <c r="F80" s="15" t="s">
        <v>95</v>
      </c>
      <c r="G80" s="13">
        <v>107</v>
      </c>
      <c r="H80" s="15" t="s">
        <v>95</v>
      </c>
      <c r="I80" s="13">
        <v>107</v>
      </c>
      <c r="K80" s="17">
        <f>SUMIF(COLLECTE!B:B,I80,COLLECTE!H:H)/1000</f>
        <v>73.492739999999998</v>
      </c>
      <c r="L80" s="16"/>
      <c r="M80" s="16"/>
      <c r="N80" s="17">
        <f>SUMIF('UC GPS'!B:B,I80,'UC GPS'!F:F)+SUMIF(PREMIUM!L:L,I80,PREMIUM!H:H)/1000</f>
        <v>0</v>
      </c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</row>
    <row r="81" spans="1:25" ht="15.75" thickBot="1" x14ac:dyDescent="0.3">
      <c r="A81" s="13">
        <v>262</v>
      </c>
      <c r="B81" s="14" t="s">
        <v>44</v>
      </c>
      <c r="C81" s="13">
        <v>5101</v>
      </c>
      <c r="D81" s="15" t="s">
        <v>76</v>
      </c>
      <c r="E81" s="13">
        <v>4120</v>
      </c>
      <c r="F81" s="15" t="s">
        <v>96</v>
      </c>
      <c r="G81" s="13">
        <v>120</v>
      </c>
      <c r="H81" s="15" t="s">
        <v>96</v>
      </c>
      <c r="I81" s="13">
        <v>120</v>
      </c>
      <c r="K81" s="17">
        <f>SUMIF(COLLECTE!B:B,I81,COLLECTE!H:H)/1000</f>
        <v>20.807980000000001</v>
      </c>
      <c r="L81" s="16"/>
      <c r="M81" s="16"/>
      <c r="N81" s="17">
        <f>SUMIF('UC GPS'!B:B,I81,'UC GPS'!F:F)+SUMIF(PREMIUM!L:L,I81,PREMIUM!H:H)/1000</f>
        <v>0</v>
      </c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</row>
    <row r="82" spans="1:25" ht="15.75" thickBot="1" x14ac:dyDescent="0.3">
      <c r="A82" s="13">
        <v>262</v>
      </c>
      <c r="B82" s="14" t="s">
        <v>44</v>
      </c>
      <c r="C82" s="13">
        <v>5006</v>
      </c>
      <c r="D82" s="15" t="s">
        <v>97</v>
      </c>
      <c r="E82" s="13">
        <v>4028</v>
      </c>
      <c r="F82" s="15" t="s">
        <v>98</v>
      </c>
      <c r="G82" s="13">
        <v>28</v>
      </c>
      <c r="H82" s="15" t="s">
        <v>98</v>
      </c>
      <c r="I82" s="13">
        <v>28</v>
      </c>
      <c r="K82" s="17">
        <f>SUMIF(COLLECTE!B:B,I82,COLLECTE!H:H)/1000</f>
        <v>828.37661000000014</v>
      </c>
      <c r="L82" s="16"/>
      <c r="M82" s="16"/>
      <c r="N82" s="17">
        <f>SUMIF('UC GPS'!B:B,I82,'UC GPS'!F:F)+SUMIF(PREMIUM!L:L,I82,PREMIUM!H:H)/1000</f>
        <v>0</v>
      </c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</row>
    <row r="83" spans="1:25" ht="15.75" thickBot="1" x14ac:dyDescent="0.3">
      <c r="A83" s="13">
        <v>262</v>
      </c>
      <c r="B83" s="14" t="s">
        <v>44</v>
      </c>
      <c r="C83" s="13">
        <v>5006</v>
      </c>
      <c r="D83" s="15" t="s">
        <v>97</v>
      </c>
      <c r="E83" s="13">
        <v>4033</v>
      </c>
      <c r="F83" s="15" t="s">
        <v>99</v>
      </c>
      <c r="G83" s="13">
        <v>33</v>
      </c>
      <c r="H83" s="15" t="s">
        <v>99</v>
      </c>
      <c r="I83" s="13">
        <v>33</v>
      </c>
      <c r="K83" s="17">
        <f>SUMIF(COLLECTE!B:B,I83,COLLECTE!H:H)/1000</f>
        <v>137.32147000000003</v>
      </c>
      <c r="L83" s="16"/>
      <c r="M83" s="16"/>
      <c r="N83" s="17">
        <f>SUMIF('UC GPS'!B:B,I83,'UC GPS'!F:F)+SUMIF(PREMIUM!L:L,I83,PREMIUM!H:H)/1000</f>
        <v>0</v>
      </c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</row>
    <row r="84" spans="1:25" ht="15.75" thickBot="1" x14ac:dyDescent="0.3">
      <c r="A84" s="13">
        <v>262</v>
      </c>
      <c r="B84" s="14" t="s">
        <v>44</v>
      </c>
      <c r="C84" s="13">
        <v>5006</v>
      </c>
      <c r="D84" s="15" t="s">
        <v>97</v>
      </c>
      <c r="E84" s="13">
        <v>4037</v>
      </c>
      <c r="F84" s="15" t="s">
        <v>100</v>
      </c>
      <c r="G84" s="13">
        <v>37</v>
      </c>
      <c r="H84" s="15" t="s">
        <v>100</v>
      </c>
      <c r="I84" s="13">
        <v>37</v>
      </c>
      <c r="K84" s="17">
        <f>SUMIF(COLLECTE!B:B,I84,COLLECTE!H:H)/1000</f>
        <v>40.896720000000016</v>
      </c>
      <c r="L84" s="16"/>
      <c r="M84" s="16"/>
      <c r="N84" s="17">
        <f>SUMIF('UC GPS'!B:B,I84,'UC GPS'!F:F)+SUMIF(PREMIUM!L:L,I84,PREMIUM!H:H)/1000</f>
        <v>0</v>
      </c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</row>
    <row r="85" spans="1:25" ht="15.75" thickBot="1" x14ac:dyDescent="0.3">
      <c r="A85" s="13">
        <v>262</v>
      </c>
      <c r="B85" s="14" t="s">
        <v>44</v>
      </c>
      <c r="C85" s="13">
        <v>5006</v>
      </c>
      <c r="D85" s="15" t="s">
        <v>97</v>
      </c>
      <c r="E85" s="13">
        <v>4037</v>
      </c>
      <c r="F85" s="15" t="s">
        <v>100</v>
      </c>
      <c r="G85" s="13">
        <v>34</v>
      </c>
      <c r="H85" s="15" t="s">
        <v>101</v>
      </c>
      <c r="I85" s="13">
        <v>34</v>
      </c>
      <c r="K85" s="17">
        <f>SUMIF(COLLECTE!B:B,I85,COLLECTE!H:H)/1000</f>
        <v>-377.47664000000003</v>
      </c>
      <c r="L85" s="16"/>
      <c r="M85" s="16"/>
      <c r="N85" s="17">
        <f>SUMIF('UC GPS'!B:B,I85,'UC GPS'!F:F)+SUMIF(PREMIUM!L:L,I85,PREMIUM!H:H)/1000</f>
        <v>0</v>
      </c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</row>
    <row r="86" spans="1:25" ht="15.75" thickBot="1" x14ac:dyDescent="0.3">
      <c r="A86" s="13">
        <v>262</v>
      </c>
      <c r="B86" s="14" t="s">
        <v>44</v>
      </c>
      <c r="C86" s="13">
        <v>5006</v>
      </c>
      <c r="D86" s="15" t="s">
        <v>97</v>
      </c>
      <c r="E86" s="13">
        <v>4038</v>
      </c>
      <c r="F86" s="15" t="s">
        <v>102</v>
      </c>
      <c r="G86" s="13">
        <v>38</v>
      </c>
      <c r="H86" s="15" t="s">
        <v>102</v>
      </c>
      <c r="I86" s="13">
        <v>38</v>
      </c>
      <c r="K86" s="17">
        <f>SUMIF(COLLECTE!B:B,I86,COLLECTE!H:H)/1000</f>
        <v>-78.993459999999999</v>
      </c>
      <c r="L86" s="16"/>
      <c r="M86" s="16"/>
      <c r="N86" s="17">
        <f>SUMIF('UC GPS'!B:B,I86,'UC GPS'!F:F)+SUMIF(PREMIUM!L:L,I86,PREMIUM!H:H)/1000</f>
        <v>0</v>
      </c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</row>
    <row r="87" spans="1:25" ht="15.75" thickBot="1" x14ac:dyDescent="0.3">
      <c r="A87" s="13">
        <v>262</v>
      </c>
      <c r="B87" s="14" t="s">
        <v>44</v>
      </c>
      <c r="C87" s="13">
        <v>5006</v>
      </c>
      <c r="D87" s="15" t="s">
        <v>97</v>
      </c>
      <c r="E87" s="13">
        <v>4039</v>
      </c>
      <c r="F87" s="15" t="s">
        <v>103</v>
      </c>
      <c r="G87" s="13">
        <v>39</v>
      </c>
      <c r="H87" s="15" t="s">
        <v>103</v>
      </c>
      <c r="I87" s="13">
        <v>39</v>
      </c>
      <c r="K87" s="17">
        <f>SUMIF(COLLECTE!B:B,I87,COLLECTE!H:H)/1000</f>
        <v>208.52</v>
      </c>
      <c r="L87" s="16"/>
      <c r="M87" s="16"/>
      <c r="N87" s="17">
        <f>SUMIF('UC GPS'!B:B,I87,'UC GPS'!F:F)+SUMIF(PREMIUM!L:L,I87,PREMIUM!H:H)/1000</f>
        <v>0</v>
      </c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</row>
    <row r="88" spans="1:25" ht="15.75" thickBot="1" x14ac:dyDescent="0.3">
      <c r="A88" s="13">
        <v>262</v>
      </c>
      <c r="B88" s="14" t="s">
        <v>44</v>
      </c>
      <c r="C88" s="13">
        <v>5006</v>
      </c>
      <c r="D88" s="15" t="s">
        <v>97</v>
      </c>
      <c r="E88" s="13">
        <v>4027</v>
      </c>
      <c r="F88" s="15" t="s">
        <v>104</v>
      </c>
      <c r="G88" s="13">
        <v>27</v>
      </c>
      <c r="H88" s="15" t="s">
        <v>104</v>
      </c>
      <c r="I88" s="13">
        <v>27</v>
      </c>
      <c r="K88" s="17">
        <f>SUMIF(COLLECTE!B:B,I88,COLLECTE!H:H)/1000</f>
        <v>1389.5925500000001</v>
      </c>
      <c r="L88" s="16"/>
      <c r="M88" s="16"/>
      <c r="N88" s="17">
        <f>SUMIF('UC GPS'!B:B,I88,'UC GPS'!F:F)+SUMIF(PREMIUM!L:L,I88,PREMIUM!H:H)/1000</f>
        <v>0</v>
      </c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</row>
    <row r="89" spans="1:25" ht="15.75" thickBot="1" x14ac:dyDescent="0.3">
      <c r="A89" s="13">
        <v>262</v>
      </c>
      <c r="B89" s="14" t="s">
        <v>44</v>
      </c>
      <c r="C89" s="13">
        <v>5006</v>
      </c>
      <c r="D89" s="15" t="s">
        <v>97</v>
      </c>
      <c r="E89" s="13">
        <v>4029</v>
      </c>
      <c r="F89" s="15" t="s">
        <v>105</v>
      </c>
      <c r="G89" s="13">
        <v>29</v>
      </c>
      <c r="H89" s="15" t="s">
        <v>105</v>
      </c>
      <c r="I89" s="13">
        <v>29</v>
      </c>
      <c r="K89" s="17">
        <f>SUMIF(COLLECTE!B:B,I89,COLLECTE!H:H)/1000</f>
        <v>1173.0675299999998</v>
      </c>
      <c r="L89" s="16"/>
      <c r="M89" s="16"/>
      <c r="N89" s="17">
        <f>SUMIF('UC GPS'!B:B,I89,'UC GPS'!F:F)+SUMIF(PREMIUM!L:L,I89,PREMIUM!H:H)/1000</f>
        <v>0</v>
      </c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</row>
    <row r="90" spans="1:25" ht="15.75" thickBot="1" x14ac:dyDescent="0.3">
      <c r="A90" s="13">
        <v>262</v>
      </c>
      <c r="B90" s="14" t="s">
        <v>44</v>
      </c>
      <c r="C90" s="13">
        <v>5006</v>
      </c>
      <c r="D90" s="15" t="s">
        <v>97</v>
      </c>
      <c r="E90" s="13">
        <v>4019</v>
      </c>
      <c r="F90" s="15" t="s">
        <v>106</v>
      </c>
      <c r="G90" s="13">
        <v>19</v>
      </c>
      <c r="H90" s="15" t="s">
        <v>106</v>
      </c>
      <c r="I90" s="13">
        <v>19</v>
      </c>
      <c r="K90" s="17">
        <f>SUMIF(COLLECTE!B:B,I90,COLLECTE!H:H)/1000</f>
        <v>925.38620000000014</v>
      </c>
      <c r="L90" s="16"/>
      <c r="M90" s="16"/>
      <c r="N90" s="17">
        <f>SUMIF('UC GPS'!B:B,I90,'UC GPS'!F:F)+SUMIF(PREMIUM!L:L,I90,PREMIUM!H:H)/1000</f>
        <v>0</v>
      </c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</row>
    <row r="91" spans="1:25" ht="15.75" thickBot="1" x14ac:dyDescent="0.3">
      <c r="A91" s="13">
        <v>262</v>
      </c>
      <c r="B91" s="14" t="s">
        <v>44</v>
      </c>
      <c r="C91" s="13">
        <v>5006</v>
      </c>
      <c r="D91" s="15" t="s">
        <v>97</v>
      </c>
      <c r="E91" s="13">
        <v>4024</v>
      </c>
      <c r="F91" s="15" t="s">
        <v>107</v>
      </c>
      <c r="G91" s="13">
        <v>24</v>
      </c>
      <c r="H91" s="15" t="s">
        <v>107</v>
      </c>
      <c r="I91" s="13">
        <v>24</v>
      </c>
      <c r="K91" s="17">
        <f>SUMIF(COLLECTE!B:B,I91,COLLECTE!H:H)/1000</f>
        <v>577.20294999999999</v>
      </c>
      <c r="L91" s="16"/>
      <c r="M91" s="16"/>
      <c r="N91" s="17">
        <f>SUMIF('UC GPS'!B:B,I91,'UC GPS'!F:F)+SUMIF(PREMIUM!L:L,I91,PREMIUM!H:H)/1000</f>
        <v>0</v>
      </c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</row>
    <row r="92" spans="1:25" ht="15.75" thickBot="1" x14ac:dyDescent="0.3">
      <c r="A92" s="13">
        <v>262</v>
      </c>
      <c r="B92" s="14" t="s">
        <v>44</v>
      </c>
      <c r="C92" s="13">
        <v>5006</v>
      </c>
      <c r="D92" s="15" t="s">
        <v>97</v>
      </c>
      <c r="E92" s="13">
        <v>4047</v>
      </c>
      <c r="F92" s="15" t="s">
        <v>108</v>
      </c>
      <c r="G92" s="13">
        <v>47</v>
      </c>
      <c r="H92" s="15" t="s">
        <v>108</v>
      </c>
      <c r="I92" s="13">
        <v>47</v>
      </c>
      <c r="K92" s="17">
        <f>SUMIF(COLLECTE!B:B,I92,COLLECTE!H:H)/1000</f>
        <v>584.59715999999992</v>
      </c>
      <c r="L92" s="16"/>
      <c r="M92" s="16"/>
      <c r="N92" s="17">
        <f>SUMIF('UC GPS'!B:B,I92,'UC GPS'!F:F)+SUMIF(PREMIUM!L:L,I92,PREMIUM!H:H)/1000</f>
        <v>0</v>
      </c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</row>
    <row r="93" spans="1:25" ht="15.75" thickBot="1" x14ac:dyDescent="0.3">
      <c r="A93" s="13">
        <v>262</v>
      </c>
      <c r="B93" s="14" t="s">
        <v>44</v>
      </c>
      <c r="C93" s="13">
        <v>5006</v>
      </c>
      <c r="D93" s="15" t="s">
        <v>97</v>
      </c>
      <c r="E93" s="13">
        <v>4026</v>
      </c>
      <c r="F93" s="15" t="s">
        <v>109</v>
      </c>
      <c r="G93" s="13">
        <v>26</v>
      </c>
      <c r="H93" s="15" t="s">
        <v>109</v>
      </c>
      <c r="I93" s="13">
        <v>26</v>
      </c>
      <c r="K93" s="17">
        <f>SUMIF(COLLECTE!B:B,I93,COLLECTE!H:H)/1000</f>
        <v>53.192529999999984</v>
      </c>
      <c r="L93" s="16"/>
      <c r="M93" s="16"/>
      <c r="N93" s="17">
        <f>SUMIF('UC GPS'!B:B,I93,'UC GPS'!F:F)+SUMIF(PREMIUM!L:L,I93,PREMIUM!H:H)/1000</f>
        <v>0</v>
      </c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</row>
    <row r="94" spans="1:25" ht="15.75" thickBot="1" x14ac:dyDescent="0.3">
      <c r="A94" s="13">
        <v>262</v>
      </c>
      <c r="B94" s="14" t="s">
        <v>44</v>
      </c>
      <c r="C94" s="13">
        <v>5006</v>
      </c>
      <c r="D94" s="15" t="s">
        <v>97</v>
      </c>
      <c r="E94" s="13">
        <v>4025</v>
      </c>
      <c r="F94" s="15" t="s">
        <v>110</v>
      </c>
      <c r="G94" s="13">
        <v>25</v>
      </c>
      <c r="H94" s="15" t="s">
        <v>110</v>
      </c>
      <c r="I94" s="13">
        <v>25</v>
      </c>
      <c r="K94" s="17">
        <f>SUMIF(COLLECTE!B:B,I94,COLLECTE!H:H)/1000</f>
        <v>933.23415999999975</v>
      </c>
      <c r="L94" s="16"/>
      <c r="M94" s="16"/>
      <c r="N94" s="17">
        <f>SUMIF('UC GPS'!B:B,I94,'UC GPS'!F:F)+SUMIF(PREMIUM!L:L,I94,PREMIUM!H:H)/1000</f>
        <v>0</v>
      </c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</row>
    <row r="95" spans="1:25" ht="15.75" thickBot="1" x14ac:dyDescent="0.3">
      <c r="A95" s="13">
        <v>262</v>
      </c>
      <c r="B95" s="14" t="s">
        <v>44</v>
      </c>
      <c r="C95" s="13">
        <v>5006</v>
      </c>
      <c r="D95" s="15" t="s">
        <v>97</v>
      </c>
      <c r="E95" s="13">
        <v>4045</v>
      </c>
      <c r="F95" s="15" t="s">
        <v>111</v>
      </c>
      <c r="G95" s="13">
        <v>45</v>
      </c>
      <c r="H95" s="15" t="s">
        <v>111</v>
      </c>
      <c r="I95" s="13">
        <v>45</v>
      </c>
      <c r="K95" s="17">
        <f>SUMIF(COLLECTE!B:B,I95,COLLECTE!H:H)/1000</f>
        <v>1730.08116</v>
      </c>
      <c r="L95" s="16"/>
      <c r="M95" s="16"/>
      <c r="N95" s="17">
        <f>SUMIF('UC GPS'!B:B,I95,'UC GPS'!F:F)+SUMIF(PREMIUM!L:L,I95,PREMIUM!H:H)/1000</f>
        <v>0</v>
      </c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</row>
    <row r="96" spans="1:25" ht="15.75" thickBot="1" x14ac:dyDescent="0.3">
      <c r="A96" s="13">
        <v>262</v>
      </c>
      <c r="B96" s="14" t="s">
        <v>44</v>
      </c>
      <c r="C96" s="13">
        <v>5006</v>
      </c>
      <c r="D96" s="15" t="s">
        <v>97</v>
      </c>
      <c r="E96" s="13">
        <v>4043</v>
      </c>
      <c r="F96" s="15" t="s">
        <v>112</v>
      </c>
      <c r="G96" s="13">
        <v>18</v>
      </c>
      <c r="H96" s="15" t="s">
        <v>113</v>
      </c>
      <c r="I96" s="13">
        <v>18</v>
      </c>
      <c r="K96" s="17">
        <f>SUMIF(COLLECTE!B:B,I96,COLLECTE!H:H)/1000</f>
        <v>640.31895000000009</v>
      </c>
      <c r="L96" s="16"/>
      <c r="M96" s="16"/>
      <c r="N96" s="17">
        <f>SUMIF('UC GPS'!B:B,I96,'UC GPS'!F:F)+SUMIF(PREMIUM!L:L,I96,PREMIUM!H:H)/1000</f>
        <v>0</v>
      </c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</row>
    <row r="97" spans="1:25" ht="15.75" thickBot="1" x14ac:dyDescent="0.3">
      <c r="A97" s="13">
        <v>262</v>
      </c>
      <c r="B97" s="14" t="s">
        <v>44</v>
      </c>
      <c r="C97" s="13">
        <v>5006</v>
      </c>
      <c r="D97" s="15" t="s">
        <v>97</v>
      </c>
      <c r="E97" s="13">
        <v>4043</v>
      </c>
      <c r="F97" s="15" t="s">
        <v>112</v>
      </c>
      <c r="G97" s="13">
        <v>50</v>
      </c>
      <c r="H97" s="15" t="s">
        <v>114</v>
      </c>
      <c r="I97" s="13">
        <v>50</v>
      </c>
      <c r="K97" s="17">
        <f>SUMIF(COLLECTE!B:B,I97,COLLECTE!H:H)/1000</f>
        <v>363.07990000000001</v>
      </c>
      <c r="L97" s="16"/>
      <c r="M97" s="16"/>
      <c r="N97" s="17">
        <f>SUMIF('UC GPS'!B:B,I97,'UC GPS'!F:F)+SUMIF(PREMIUM!L:L,I97,PREMIUM!H:H)/1000</f>
        <v>0</v>
      </c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</row>
    <row r="98" spans="1:25" ht="15.75" thickBot="1" x14ac:dyDescent="0.3">
      <c r="A98" s="13">
        <v>262</v>
      </c>
      <c r="B98" s="14" t="s">
        <v>44</v>
      </c>
      <c r="C98" s="13">
        <v>5006</v>
      </c>
      <c r="D98" s="15" t="s">
        <v>97</v>
      </c>
      <c r="E98" s="13">
        <v>4043</v>
      </c>
      <c r="F98" s="15" t="s">
        <v>112</v>
      </c>
      <c r="G98" s="13">
        <v>43</v>
      </c>
      <c r="H98" s="15" t="s">
        <v>112</v>
      </c>
      <c r="I98" s="13">
        <v>43</v>
      </c>
      <c r="K98" s="17">
        <f>SUMIF(COLLECTE!B:B,I98,COLLECTE!H:H)/1000</f>
        <v>1604.8094900000001</v>
      </c>
      <c r="L98" s="16"/>
      <c r="M98" s="16"/>
      <c r="N98" s="17">
        <f>SUMIF('UC GPS'!B:B,I98,'UC GPS'!F:F)+SUMIF(PREMIUM!L:L,I98,PREMIUM!H:H)/1000</f>
        <v>0</v>
      </c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</row>
    <row r="99" spans="1:25" ht="15.75" thickBot="1" x14ac:dyDescent="0.3">
      <c r="A99" s="13">
        <v>262</v>
      </c>
      <c r="B99" s="14" t="s">
        <v>44</v>
      </c>
      <c r="C99" s="13">
        <v>5006</v>
      </c>
      <c r="D99" s="15" t="s">
        <v>97</v>
      </c>
      <c r="E99" s="13">
        <v>4048</v>
      </c>
      <c r="F99" s="15" t="s">
        <v>115</v>
      </c>
      <c r="G99" s="13">
        <v>40</v>
      </c>
      <c r="H99" s="15" t="s">
        <v>116</v>
      </c>
      <c r="I99" s="13">
        <v>40</v>
      </c>
      <c r="K99" s="17">
        <f>SUMIF(COLLECTE!B:B,I99,COLLECTE!H:H)/1000</f>
        <v>807.1420700000001</v>
      </c>
      <c r="L99" s="16"/>
      <c r="M99" s="16"/>
      <c r="N99" s="17">
        <f>SUMIF('UC GPS'!B:B,I99,'UC GPS'!F:F)+SUMIF(PREMIUM!L:L,I99,PREMIUM!H:H)/1000</f>
        <v>0</v>
      </c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</row>
    <row r="100" spans="1:25" ht="15.75" thickBot="1" x14ac:dyDescent="0.3">
      <c r="A100" s="13">
        <v>262</v>
      </c>
      <c r="B100" s="14" t="s">
        <v>44</v>
      </c>
      <c r="C100" s="13">
        <v>5006</v>
      </c>
      <c r="D100" s="15" t="s">
        <v>97</v>
      </c>
      <c r="E100" s="13">
        <v>4048</v>
      </c>
      <c r="F100" s="15" t="s">
        <v>115</v>
      </c>
      <c r="G100" s="13">
        <v>48</v>
      </c>
      <c r="H100" s="15" t="s">
        <v>115</v>
      </c>
      <c r="I100" s="13">
        <v>48</v>
      </c>
      <c r="K100" s="17">
        <f>SUMIF(COLLECTE!B:B,I100,COLLECTE!H:H)/1000</f>
        <v>159.76259000000002</v>
      </c>
      <c r="L100" s="16"/>
      <c r="M100" s="16"/>
      <c r="N100" s="17">
        <f>SUMIF('UC GPS'!B:B,I100,'UC GPS'!F:F)+SUMIF(PREMIUM!L:L,I100,PREMIUM!H:H)/1000</f>
        <v>0</v>
      </c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</row>
    <row r="101" spans="1:25" ht="15.75" thickBot="1" x14ac:dyDescent="0.3">
      <c r="A101" s="13">
        <v>262</v>
      </c>
      <c r="B101" s="14" t="s">
        <v>44</v>
      </c>
      <c r="C101" s="13">
        <v>5006</v>
      </c>
      <c r="D101" s="15" t="s">
        <v>97</v>
      </c>
      <c r="E101" s="13">
        <v>4010</v>
      </c>
      <c r="F101" s="15" t="s">
        <v>117</v>
      </c>
      <c r="G101" s="13">
        <v>10</v>
      </c>
      <c r="H101" s="15" t="s">
        <v>117</v>
      </c>
      <c r="I101" s="13">
        <v>10</v>
      </c>
      <c r="K101" s="17">
        <f>SUMIF(COLLECTE!B:B,I101,COLLECTE!H:H)/1000</f>
        <v>580.64197000000001</v>
      </c>
      <c r="L101" s="16"/>
      <c r="M101" s="16"/>
      <c r="N101" s="17">
        <f>SUMIF('UC GPS'!B:B,I101,'UC GPS'!F:F)+SUMIF(PREMIUM!L:L,I101,PREMIUM!H:H)/1000</f>
        <v>0</v>
      </c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</row>
    <row r="102" spans="1:25" ht="15.75" thickBot="1" x14ac:dyDescent="0.3">
      <c r="A102" s="13">
        <v>262</v>
      </c>
      <c r="B102" s="14" t="s">
        <v>44</v>
      </c>
      <c r="C102" s="13">
        <v>5006</v>
      </c>
      <c r="D102" s="15" t="s">
        <v>97</v>
      </c>
      <c r="E102" s="13">
        <v>4054</v>
      </c>
      <c r="F102" s="15" t="s">
        <v>118</v>
      </c>
      <c r="G102" s="13">
        <v>54</v>
      </c>
      <c r="H102" s="15" t="s">
        <v>118</v>
      </c>
      <c r="I102" s="13">
        <v>54</v>
      </c>
      <c r="K102" s="17">
        <f>SUMIF(COLLECTE!B:B,I102,COLLECTE!H:H)/1000</f>
        <v>495.36268999999999</v>
      </c>
      <c r="L102" s="16"/>
      <c r="M102" s="16"/>
      <c r="N102" s="17">
        <f>SUMIF('UC GPS'!B:B,I102,'UC GPS'!F:F)+SUMIF(PREMIUM!L:L,I102,PREMIUM!H:H)/1000</f>
        <v>0</v>
      </c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</row>
    <row r="103" spans="1:25" ht="15.75" thickBot="1" x14ac:dyDescent="0.3">
      <c r="A103" s="13">
        <v>262</v>
      </c>
      <c r="B103" s="14" t="s">
        <v>44</v>
      </c>
      <c r="C103" s="13">
        <v>5006</v>
      </c>
      <c r="D103" s="15" t="s">
        <v>97</v>
      </c>
      <c r="E103" s="13">
        <v>4006</v>
      </c>
      <c r="F103" s="15" t="s">
        <v>119</v>
      </c>
      <c r="G103" s="13">
        <v>6</v>
      </c>
      <c r="H103" s="15" t="s">
        <v>119</v>
      </c>
      <c r="I103" s="13">
        <v>6</v>
      </c>
      <c r="K103" s="17">
        <f>SUMIF(COLLECTE!B:B,I103,COLLECTE!H:H)/1000</f>
        <v>483.82896999999963</v>
      </c>
      <c r="L103" s="16"/>
      <c r="M103" s="16"/>
      <c r="N103" s="17">
        <f>SUMIF('UC GPS'!B:B,I103,'UC GPS'!F:F)+SUMIF(PREMIUM!L:L,I103,PREMIUM!H:H)/1000</f>
        <v>0</v>
      </c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</row>
    <row r="104" spans="1:25" ht="15.75" thickBot="1" x14ac:dyDescent="0.3">
      <c r="A104" s="13">
        <v>262</v>
      </c>
      <c r="B104" s="14" t="s">
        <v>44</v>
      </c>
      <c r="C104" s="13">
        <v>5006</v>
      </c>
      <c r="D104" s="15" t="s">
        <v>97</v>
      </c>
      <c r="E104" s="13">
        <v>4020</v>
      </c>
      <c r="F104" s="15" t="s">
        <v>120</v>
      </c>
      <c r="G104" s="13">
        <v>20</v>
      </c>
      <c r="H104" s="15" t="s">
        <v>120</v>
      </c>
      <c r="I104" s="13">
        <v>20</v>
      </c>
      <c r="K104" s="17">
        <f>SUMIF(COLLECTE!B:B,I104,COLLECTE!H:H)/1000</f>
        <v>2127.5248899999992</v>
      </c>
      <c r="L104" s="16"/>
      <c r="M104" s="16"/>
      <c r="N104" s="17">
        <f>SUMIF('UC GPS'!B:B,I104,'UC GPS'!F:F)+SUMIF(PREMIUM!L:L,I104,PREMIUM!H:H)/1000</f>
        <v>0</v>
      </c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</row>
    <row r="105" spans="1:25" ht="15.75" thickBot="1" x14ac:dyDescent="0.3">
      <c r="A105" s="13">
        <v>262</v>
      </c>
      <c r="B105" s="14" t="s">
        <v>44</v>
      </c>
      <c r="C105" s="13">
        <v>5006</v>
      </c>
      <c r="D105" s="15" t="s">
        <v>97</v>
      </c>
      <c r="E105" s="13">
        <v>4012</v>
      </c>
      <c r="F105" s="15" t="s">
        <v>121</v>
      </c>
      <c r="G105" s="13">
        <v>12</v>
      </c>
      <c r="H105" s="15" t="s">
        <v>122</v>
      </c>
      <c r="I105" s="13">
        <v>12</v>
      </c>
      <c r="K105" s="17">
        <f>SUMIF(COLLECTE!B:B,I105,COLLECTE!H:H)/1000</f>
        <v>34.799999999999997</v>
      </c>
      <c r="L105" s="16"/>
      <c r="M105" s="16"/>
      <c r="N105" s="17">
        <f>SUMIF('UC GPS'!B:B,I105,'UC GPS'!F:F)+SUMIF(PREMIUM!L:L,I105,PREMIUM!H:H)/1000</f>
        <v>0</v>
      </c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</row>
    <row r="106" spans="1:25" ht="15.75" thickBot="1" x14ac:dyDescent="0.3">
      <c r="A106" s="13">
        <v>262</v>
      </c>
      <c r="B106" s="14" t="s">
        <v>44</v>
      </c>
      <c r="C106" s="13">
        <v>5006</v>
      </c>
      <c r="D106" s="15" t="s">
        <v>97</v>
      </c>
      <c r="E106" s="13">
        <v>4023</v>
      </c>
      <c r="F106" s="15" t="s">
        <v>123</v>
      </c>
      <c r="G106" s="13">
        <v>23</v>
      </c>
      <c r="H106" s="15" t="s">
        <v>123</v>
      </c>
      <c r="I106" s="13">
        <v>23</v>
      </c>
      <c r="K106" s="17">
        <f>SUMIF(COLLECTE!B:B,I106,COLLECTE!H:H)/1000</f>
        <v>1515.92092</v>
      </c>
      <c r="L106" s="16"/>
      <c r="M106" s="16"/>
      <c r="N106" s="17">
        <f>SUMIF('UC GPS'!B:B,I106,'UC GPS'!F:F)+SUMIF(PREMIUM!L:L,I106,PREMIUM!H:H)/1000</f>
        <v>0</v>
      </c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</row>
    <row r="107" spans="1:25" ht="15.75" thickBot="1" x14ac:dyDescent="0.3">
      <c r="A107" s="13">
        <v>264</v>
      </c>
      <c r="B107" s="14" t="s">
        <v>124</v>
      </c>
      <c r="C107" s="13">
        <v>5130</v>
      </c>
      <c r="D107" s="15" t="s">
        <v>125</v>
      </c>
      <c r="E107" s="13">
        <v>4132</v>
      </c>
      <c r="F107" s="15" t="s">
        <v>126</v>
      </c>
      <c r="G107" s="13">
        <v>132</v>
      </c>
      <c r="H107" s="15" t="s">
        <v>126</v>
      </c>
      <c r="I107" s="13">
        <v>132</v>
      </c>
      <c r="K107" s="17">
        <f>SUMIF(COLLECTE!B:B,I107,COLLECTE!H:H)/1000</f>
        <v>838.98044000000004</v>
      </c>
      <c r="L107" s="16"/>
      <c r="M107" s="16"/>
      <c r="N107" s="17">
        <f>SUMIF('UC GPS'!B:B,I107,'UC GPS'!F:F)+SUMIF(PREMIUM!L:L,I107,PREMIUM!H:H)/1000</f>
        <v>0</v>
      </c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</row>
    <row r="108" spans="1:25" ht="15.75" thickBot="1" x14ac:dyDescent="0.3">
      <c r="A108" s="13">
        <v>264</v>
      </c>
      <c r="B108" s="14" t="s">
        <v>124</v>
      </c>
      <c r="C108" s="13">
        <v>5130</v>
      </c>
      <c r="D108" s="15" t="s">
        <v>125</v>
      </c>
      <c r="E108" s="13">
        <v>4130</v>
      </c>
      <c r="F108" s="15" t="s">
        <v>127</v>
      </c>
      <c r="G108" s="13">
        <v>130</v>
      </c>
      <c r="H108" s="15" t="s">
        <v>127</v>
      </c>
      <c r="I108" s="13">
        <v>130</v>
      </c>
      <c r="K108" s="17">
        <f>SUMIF(COLLECTE!B:B,I108,COLLECTE!H:H)/1000</f>
        <v>665.89474999999936</v>
      </c>
      <c r="L108" s="16"/>
      <c r="M108" s="16"/>
      <c r="N108" s="17">
        <f>SUMIF('UC GPS'!B:B,I108,'UC GPS'!F:F)+SUMIF(PREMIUM!L:L,I108,PREMIUM!H:H)/1000</f>
        <v>0</v>
      </c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</row>
    <row r="109" spans="1:25" ht="15.75" thickBot="1" x14ac:dyDescent="0.3">
      <c r="A109" s="13">
        <v>264</v>
      </c>
      <c r="B109" s="14" t="s">
        <v>124</v>
      </c>
      <c r="C109" s="13">
        <v>5130</v>
      </c>
      <c r="D109" s="15" t="s">
        <v>125</v>
      </c>
      <c r="E109" s="13">
        <v>4134</v>
      </c>
      <c r="F109" s="15" t="s">
        <v>128</v>
      </c>
      <c r="G109" s="13">
        <v>134</v>
      </c>
      <c r="H109" s="15" t="s">
        <v>128</v>
      </c>
      <c r="I109" s="13">
        <v>134</v>
      </c>
      <c r="K109" s="17">
        <f>SUMIF(COLLECTE!B:B,I109,COLLECTE!H:H)/1000</f>
        <v>347.08701000000002</v>
      </c>
      <c r="L109" s="16"/>
      <c r="M109" s="16"/>
      <c r="N109" s="17">
        <f>SUMIF('UC GPS'!B:B,I109,'UC GPS'!F:F)+SUMIF(PREMIUM!L:L,I109,PREMIUM!H:H)/1000</f>
        <v>0</v>
      </c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</row>
    <row r="110" spans="1:25" ht="15.75" thickBot="1" x14ac:dyDescent="0.3">
      <c r="A110" s="13">
        <v>264</v>
      </c>
      <c r="B110" s="14" t="s">
        <v>124</v>
      </c>
      <c r="C110" s="13">
        <v>5130</v>
      </c>
      <c r="D110" s="15" t="s">
        <v>125</v>
      </c>
      <c r="E110" s="13">
        <v>4135</v>
      </c>
      <c r="F110" s="15" t="s">
        <v>129</v>
      </c>
      <c r="G110" s="13">
        <v>135</v>
      </c>
      <c r="H110" s="15" t="s">
        <v>129</v>
      </c>
      <c r="I110" s="13">
        <v>135</v>
      </c>
      <c r="K110" s="17">
        <f>SUMIF(COLLECTE!B:B,I110,COLLECTE!H:H)/1000</f>
        <v>1156.9064600000002</v>
      </c>
      <c r="L110" s="16"/>
      <c r="M110" s="16"/>
      <c r="N110" s="17">
        <f>SUMIF('UC GPS'!B:B,I110,'UC GPS'!F:F)+SUMIF(PREMIUM!L:L,I110,PREMIUM!H:H)/1000</f>
        <v>0</v>
      </c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</row>
    <row r="111" spans="1:25" ht="15.75" thickBot="1" x14ac:dyDescent="0.3">
      <c r="A111" s="13">
        <v>264</v>
      </c>
      <c r="B111" s="14" t="s">
        <v>124</v>
      </c>
      <c r="C111" s="13">
        <v>5130</v>
      </c>
      <c r="D111" s="15" t="s">
        <v>125</v>
      </c>
      <c r="E111" s="13">
        <v>4133</v>
      </c>
      <c r="F111" s="15" t="s">
        <v>130</v>
      </c>
      <c r="G111" s="13">
        <v>133</v>
      </c>
      <c r="H111" s="15" t="s">
        <v>130</v>
      </c>
      <c r="I111" s="13">
        <v>133</v>
      </c>
      <c r="K111" s="17">
        <f>SUMIF(COLLECTE!B:B,I111,COLLECTE!H:H)/1000</f>
        <v>1108.9026399999998</v>
      </c>
      <c r="L111" s="16"/>
      <c r="M111" s="16"/>
      <c r="N111" s="17">
        <f>SUMIF('UC GPS'!B:B,I111,'UC GPS'!F:F)+SUMIF(PREMIUM!L:L,I111,PREMIUM!H:H)/1000</f>
        <v>0</v>
      </c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</row>
    <row r="112" spans="1:25" ht="15.75" thickBot="1" x14ac:dyDescent="0.3">
      <c r="A112" s="13">
        <v>264</v>
      </c>
      <c r="B112" s="14" t="s">
        <v>124</v>
      </c>
      <c r="C112" s="13">
        <v>5130</v>
      </c>
      <c r="D112" s="15" t="s">
        <v>125</v>
      </c>
      <c r="E112" s="13">
        <v>4162</v>
      </c>
      <c r="F112" s="15" t="s">
        <v>131</v>
      </c>
      <c r="G112" s="13">
        <v>162</v>
      </c>
      <c r="H112" s="15" t="s">
        <v>131</v>
      </c>
      <c r="I112" s="13">
        <v>162</v>
      </c>
      <c r="K112" s="17">
        <f>SUMIF(COLLECTE!B:B,I112,COLLECTE!H:H)/1000</f>
        <v>288.05950000000001</v>
      </c>
      <c r="L112" s="16"/>
      <c r="M112" s="16"/>
      <c r="N112" s="17">
        <f>SUMIF('UC GPS'!B:B,I112,'UC GPS'!F:F)+SUMIF(PREMIUM!L:L,I112,PREMIUM!H:H)/1000</f>
        <v>0</v>
      </c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</row>
    <row r="113" spans="1:25" ht="15.75" thickBot="1" x14ac:dyDescent="0.3">
      <c r="A113" s="13">
        <v>264</v>
      </c>
      <c r="B113" s="14" t="s">
        <v>124</v>
      </c>
      <c r="C113" s="13">
        <v>5130</v>
      </c>
      <c r="D113" s="15" t="s">
        <v>125</v>
      </c>
      <c r="E113" s="13">
        <v>4162</v>
      </c>
      <c r="F113" s="15" t="s">
        <v>131</v>
      </c>
      <c r="G113" s="13">
        <v>163</v>
      </c>
      <c r="H113" s="15" t="s">
        <v>132</v>
      </c>
      <c r="I113" s="13">
        <v>163</v>
      </c>
      <c r="K113" s="17">
        <f>SUMIF(COLLECTE!B:B,I113,COLLECTE!H:H)/1000</f>
        <v>0</v>
      </c>
      <c r="L113" s="16"/>
      <c r="M113" s="16"/>
      <c r="N113" s="17">
        <f>SUMIF('UC GPS'!B:B,I113,'UC GPS'!F:F)+SUMIF(PREMIUM!L:L,I113,PREMIUM!H:H)/1000</f>
        <v>0</v>
      </c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</row>
    <row r="114" spans="1:25" ht="15.75" thickBot="1" x14ac:dyDescent="0.3">
      <c r="A114" s="13">
        <v>264</v>
      </c>
      <c r="B114" s="14" t="s">
        <v>124</v>
      </c>
      <c r="C114" s="13">
        <v>5130</v>
      </c>
      <c r="D114" s="15" t="s">
        <v>125</v>
      </c>
      <c r="E114" s="13">
        <v>4147</v>
      </c>
      <c r="F114" s="15" t="s">
        <v>133</v>
      </c>
      <c r="G114" s="13">
        <v>147</v>
      </c>
      <c r="H114" s="15" t="s">
        <v>133</v>
      </c>
      <c r="I114" s="13">
        <v>147</v>
      </c>
      <c r="K114" s="17">
        <f>SUMIF(COLLECTE!B:B,I114,COLLECTE!H:H)/1000</f>
        <v>2.4500000000000002</v>
      </c>
      <c r="L114" s="16"/>
      <c r="M114" s="16"/>
      <c r="N114" s="17">
        <f>SUMIF('UC GPS'!B:B,I114,'UC GPS'!F:F)+SUMIF(PREMIUM!L:L,I114,PREMIUM!H:H)/1000</f>
        <v>0</v>
      </c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</row>
    <row r="115" spans="1:25" ht="15.75" thickBot="1" x14ac:dyDescent="0.3">
      <c r="A115" s="13">
        <v>264</v>
      </c>
      <c r="B115" s="14" t="s">
        <v>124</v>
      </c>
      <c r="C115" s="13">
        <v>5130</v>
      </c>
      <c r="D115" s="15" t="s">
        <v>125</v>
      </c>
      <c r="E115" s="13">
        <v>4141</v>
      </c>
      <c r="F115" s="15" t="s">
        <v>134</v>
      </c>
      <c r="G115" s="13">
        <v>141</v>
      </c>
      <c r="H115" s="15" t="s">
        <v>134</v>
      </c>
      <c r="I115" s="13">
        <v>141</v>
      </c>
      <c r="K115" s="17">
        <f>SUMIF(COLLECTE!B:B,I115,COLLECTE!H:H)/1000</f>
        <v>74.922199999999989</v>
      </c>
      <c r="L115" s="16"/>
      <c r="M115" s="16"/>
      <c r="N115" s="17">
        <f>SUMIF('UC GPS'!B:B,I115,'UC GPS'!F:F)+SUMIF(PREMIUM!L:L,I115,PREMIUM!H:H)/1000</f>
        <v>0</v>
      </c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</row>
    <row r="116" spans="1:25" ht="15.75" thickBot="1" x14ac:dyDescent="0.3">
      <c r="A116" s="13">
        <v>264</v>
      </c>
      <c r="B116" s="14" t="s">
        <v>124</v>
      </c>
      <c r="C116" s="13">
        <v>5130</v>
      </c>
      <c r="D116" s="15" t="s">
        <v>125</v>
      </c>
      <c r="E116" s="13">
        <v>4139</v>
      </c>
      <c r="F116" s="15" t="s">
        <v>135</v>
      </c>
      <c r="G116" s="13">
        <v>139</v>
      </c>
      <c r="H116" s="15" t="s">
        <v>135</v>
      </c>
      <c r="I116" s="13">
        <v>139</v>
      </c>
      <c r="K116" s="17">
        <f>SUMIF(COLLECTE!B:B,I116,COLLECTE!H:H)/1000</f>
        <v>1018.0499699999999</v>
      </c>
      <c r="L116" s="16"/>
      <c r="M116" s="16"/>
      <c r="N116" s="17">
        <f>SUMIF('UC GPS'!B:B,I116,'UC GPS'!F:F)+SUMIF(PREMIUM!L:L,I116,PREMIUM!H:H)/1000</f>
        <v>0</v>
      </c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</row>
    <row r="117" spans="1:25" ht="15.75" thickBot="1" x14ac:dyDescent="0.3">
      <c r="A117" s="13">
        <v>264</v>
      </c>
      <c r="B117" s="14" t="s">
        <v>124</v>
      </c>
      <c r="C117" s="13">
        <v>5130</v>
      </c>
      <c r="D117" s="15" t="s">
        <v>125</v>
      </c>
      <c r="E117" s="13">
        <v>4139</v>
      </c>
      <c r="F117" s="15" t="s">
        <v>135</v>
      </c>
      <c r="G117" s="13">
        <v>152</v>
      </c>
      <c r="H117" s="15" t="s">
        <v>136</v>
      </c>
      <c r="I117" s="13">
        <v>152</v>
      </c>
      <c r="K117" s="17">
        <f>SUMIF(COLLECTE!B:B,I117,COLLECTE!H:H)/1000</f>
        <v>156.98752999999996</v>
      </c>
      <c r="L117" s="16"/>
      <c r="M117" s="16"/>
      <c r="N117" s="17">
        <f>SUMIF('UC GPS'!B:B,I117,'UC GPS'!F:F)+SUMIF(PREMIUM!L:L,I117,PREMIUM!H:H)/1000</f>
        <v>0</v>
      </c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</row>
    <row r="118" spans="1:25" ht="15.75" thickBot="1" x14ac:dyDescent="0.3">
      <c r="A118" s="13">
        <v>264</v>
      </c>
      <c r="B118" s="14" t="s">
        <v>124</v>
      </c>
      <c r="C118" s="13">
        <v>5130</v>
      </c>
      <c r="D118" s="15" t="s">
        <v>125</v>
      </c>
      <c r="E118" s="13">
        <v>4143</v>
      </c>
      <c r="F118" s="15" t="s">
        <v>137</v>
      </c>
      <c r="G118" s="13">
        <v>143</v>
      </c>
      <c r="H118" s="15" t="s">
        <v>137</v>
      </c>
      <c r="I118" s="13">
        <v>143</v>
      </c>
      <c r="K118" s="17">
        <f>SUMIF(COLLECTE!B:B,I118,COLLECTE!H:H)/1000</f>
        <v>1281.83653</v>
      </c>
      <c r="L118" s="16"/>
      <c r="M118" s="16"/>
      <c r="N118" s="17">
        <f>SUMIF('UC GPS'!B:B,I118,'UC GPS'!F:F)+SUMIF(PREMIUM!L:L,I118,PREMIUM!H:H)/1000</f>
        <v>0</v>
      </c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</row>
    <row r="119" spans="1:25" ht="15.75" thickBot="1" x14ac:dyDescent="0.3">
      <c r="A119" s="13">
        <v>264</v>
      </c>
      <c r="B119" s="14" t="s">
        <v>124</v>
      </c>
      <c r="C119" s="13">
        <v>5130</v>
      </c>
      <c r="D119" s="15" t="s">
        <v>125</v>
      </c>
      <c r="E119" s="13">
        <v>4159</v>
      </c>
      <c r="F119" s="15" t="s">
        <v>138</v>
      </c>
      <c r="G119" s="13">
        <v>159</v>
      </c>
      <c r="H119" s="15" t="s">
        <v>138</v>
      </c>
      <c r="I119" s="13">
        <v>159</v>
      </c>
      <c r="K119" s="17">
        <f>SUMIF(COLLECTE!B:B,I119,COLLECTE!H:H)/1000</f>
        <v>9.0105599999999981</v>
      </c>
      <c r="L119" s="16"/>
      <c r="M119" s="16"/>
      <c r="N119" s="17">
        <f>SUMIF('UC GPS'!B:B,I119,'UC GPS'!F:F)+SUMIF(PREMIUM!L:L,I119,PREMIUM!H:H)/1000</f>
        <v>0</v>
      </c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</row>
    <row r="120" spans="1:25" ht="15.75" thickBot="1" x14ac:dyDescent="0.3">
      <c r="A120" s="13">
        <v>264</v>
      </c>
      <c r="B120" s="14" t="s">
        <v>124</v>
      </c>
      <c r="C120" s="13">
        <v>5130</v>
      </c>
      <c r="D120" s="15" t="s">
        <v>125</v>
      </c>
      <c r="E120" s="13">
        <v>4157</v>
      </c>
      <c r="F120" s="15" t="s">
        <v>139</v>
      </c>
      <c r="G120" s="13">
        <v>157</v>
      </c>
      <c r="H120" s="15" t="s">
        <v>139</v>
      </c>
      <c r="I120" s="13">
        <v>157</v>
      </c>
      <c r="K120" s="17">
        <f>SUMIF(COLLECTE!B:B,I120,COLLECTE!H:H)/1000</f>
        <v>150.48099999999999</v>
      </c>
      <c r="L120" s="16"/>
      <c r="M120" s="16"/>
      <c r="N120" s="17">
        <f>SUMIF('UC GPS'!B:B,I120,'UC GPS'!F:F)+SUMIF(PREMIUM!L:L,I120,PREMIUM!H:H)/1000</f>
        <v>0</v>
      </c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</row>
    <row r="121" spans="1:25" ht="15.75" thickBot="1" x14ac:dyDescent="0.3">
      <c r="A121" s="13">
        <v>264</v>
      </c>
      <c r="B121" s="14" t="s">
        <v>124</v>
      </c>
      <c r="C121" s="13">
        <v>5130</v>
      </c>
      <c r="D121" s="15" t="s">
        <v>125</v>
      </c>
      <c r="E121" s="13">
        <v>4148</v>
      </c>
      <c r="F121" s="15" t="s">
        <v>140</v>
      </c>
      <c r="G121" s="13">
        <v>154</v>
      </c>
      <c r="H121" s="15" t="s">
        <v>141</v>
      </c>
      <c r="I121" s="13">
        <v>154</v>
      </c>
      <c r="K121" s="17">
        <f>SUMIF(COLLECTE!B:B,I121,COLLECTE!H:H)/1000</f>
        <v>178.92123000000001</v>
      </c>
      <c r="L121" s="16"/>
      <c r="M121" s="16"/>
      <c r="N121" s="17">
        <f>SUMIF('UC GPS'!B:B,I121,'UC GPS'!F:F)+SUMIF(PREMIUM!L:L,I121,PREMIUM!H:H)/1000</f>
        <v>0</v>
      </c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</row>
    <row r="122" spans="1:25" ht="15.75" thickBot="1" x14ac:dyDescent="0.3">
      <c r="A122" s="13">
        <v>264</v>
      </c>
      <c r="B122" s="14" t="s">
        <v>124</v>
      </c>
      <c r="C122" s="13">
        <v>5130</v>
      </c>
      <c r="D122" s="15" t="s">
        <v>125</v>
      </c>
      <c r="E122" s="13">
        <v>4148</v>
      </c>
      <c r="F122" s="15" t="s">
        <v>140</v>
      </c>
      <c r="G122" s="13">
        <v>148</v>
      </c>
      <c r="H122" s="15" t="s">
        <v>140</v>
      </c>
      <c r="I122" s="13">
        <v>148</v>
      </c>
      <c r="K122" s="17">
        <f>SUMIF(COLLECTE!B:B,I122,COLLECTE!H:H)/1000</f>
        <v>-53.106749999999998</v>
      </c>
      <c r="L122" s="16"/>
      <c r="M122" s="16"/>
      <c r="N122" s="17">
        <f>SUMIF('UC GPS'!B:B,I122,'UC GPS'!F:F)+SUMIF(PREMIUM!L:L,I122,PREMIUM!H:H)/1000</f>
        <v>0</v>
      </c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</row>
    <row r="123" spans="1:25" ht="15.75" thickBot="1" x14ac:dyDescent="0.3">
      <c r="A123" s="13">
        <v>264</v>
      </c>
      <c r="B123" s="14" t="s">
        <v>124</v>
      </c>
      <c r="C123" s="13">
        <v>5130</v>
      </c>
      <c r="D123" s="15" t="s">
        <v>125</v>
      </c>
      <c r="E123" s="13">
        <v>4144</v>
      </c>
      <c r="F123" s="15" t="s">
        <v>142</v>
      </c>
      <c r="G123" s="13">
        <v>144</v>
      </c>
      <c r="H123" s="15" t="s">
        <v>142</v>
      </c>
      <c r="I123" s="13">
        <v>144</v>
      </c>
      <c r="K123" s="17">
        <f>SUMIF(COLLECTE!B:B,I123,COLLECTE!H:H)/1000</f>
        <v>201.7372</v>
      </c>
      <c r="L123" s="16"/>
      <c r="M123" s="16"/>
      <c r="N123" s="17">
        <f>SUMIF('UC GPS'!B:B,I123,'UC GPS'!F:F)+SUMIF(PREMIUM!L:L,I123,PREMIUM!H:H)/1000</f>
        <v>0</v>
      </c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</row>
    <row r="124" spans="1:25" ht="15.75" thickBot="1" x14ac:dyDescent="0.3">
      <c r="A124" s="13">
        <v>264</v>
      </c>
      <c r="B124" s="14" t="s">
        <v>124</v>
      </c>
      <c r="C124" s="13">
        <v>5130</v>
      </c>
      <c r="D124" s="15" t="s">
        <v>125</v>
      </c>
      <c r="E124" s="13">
        <v>4153</v>
      </c>
      <c r="F124" s="15" t="s">
        <v>143</v>
      </c>
      <c r="G124" s="13">
        <v>153</v>
      </c>
      <c r="H124" s="15" t="s">
        <v>143</v>
      </c>
      <c r="I124" s="13">
        <v>153</v>
      </c>
      <c r="K124" s="17">
        <f>SUMIF(COLLECTE!B:B,I124,COLLECTE!H:H)/1000</f>
        <v>-1.0465300000000006</v>
      </c>
      <c r="L124" s="16"/>
      <c r="M124" s="16"/>
      <c r="N124" s="17">
        <f>SUMIF('UC GPS'!B:B,I124,'UC GPS'!F:F)+SUMIF(PREMIUM!L:L,I124,PREMIUM!H:H)/1000</f>
        <v>0</v>
      </c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</row>
    <row r="125" spans="1:25" ht="15.75" thickBot="1" x14ac:dyDescent="0.3">
      <c r="A125" s="13">
        <v>264</v>
      </c>
      <c r="B125" s="14" t="s">
        <v>124</v>
      </c>
      <c r="C125" s="13">
        <v>5130</v>
      </c>
      <c r="D125" s="15" t="s">
        <v>125</v>
      </c>
      <c r="E125" s="13">
        <v>4153</v>
      </c>
      <c r="F125" s="15" t="s">
        <v>143</v>
      </c>
      <c r="G125" s="13">
        <v>156</v>
      </c>
      <c r="H125" s="15" t="s">
        <v>144</v>
      </c>
      <c r="I125" s="13">
        <v>156</v>
      </c>
      <c r="K125" s="17">
        <f>SUMIF(COLLECTE!B:B,I125,COLLECTE!H:H)/1000</f>
        <v>0</v>
      </c>
      <c r="L125" s="16"/>
      <c r="M125" s="16"/>
      <c r="N125" s="17">
        <f>SUMIF('UC GPS'!B:B,I125,'UC GPS'!F:F)+SUMIF(PREMIUM!L:L,I125,PREMIUM!H:H)/1000</f>
        <v>0</v>
      </c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</row>
    <row r="126" spans="1:25" ht="15.75" thickBot="1" x14ac:dyDescent="0.3">
      <c r="A126" s="13">
        <v>264</v>
      </c>
      <c r="B126" s="14" t="s">
        <v>124</v>
      </c>
      <c r="C126" s="13">
        <v>5130</v>
      </c>
      <c r="D126" s="15" t="s">
        <v>125</v>
      </c>
      <c r="E126" s="13">
        <v>4164</v>
      </c>
      <c r="F126" s="15" t="s">
        <v>145</v>
      </c>
      <c r="G126" s="13">
        <v>167</v>
      </c>
      <c r="H126" s="15" t="s">
        <v>146</v>
      </c>
      <c r="I126" s="13">
        <v>167</v>
      </c>
      <c r="K126" s="17">
        <f>SUMIF(COLLECTE!B:B,I126,COLLECTE!H:H)/1000</f>
        <v>458.36</v>
      </c>
      <c r="L126" s="16"/>
      <c r="M126" s="16"/>
      <c r="N126" s="17">
        <f>SUMIF('UC GPS'!B:B,I126,'UC GPS'!F:F)+SUMIF(PREMIUM!L:L,I126,PREMIUM!H:H)/1000</f>
        <v>0</v>
      </c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</row>
    <row r="127" spans="1:25" ht="15.75" thickBot="1" x14ac:dyDescent="0.3">
      <c r="A127" s="13">
        <v>264</v>
      </c>
      <c r="B127" s="14" t="s">
        <v>124</v>
      </c>
      <c r="C127" s="13">
        <v>5130</v>
      </c>
      <c r="D127" s="15" t="s">
        <v>125</v>
      </c>
      <c r="E127" s="13">
        <v>4164</v>
      </c>
      <c r="F127" s="15" t="s">
        <v>145</v>
      </c>
      <c r="G127" s="13">
        <v>164</v>
      </c>
      <c r="H127" s="15" t="s">
        <v>145</v>
      </c>
      <c r="I127" s="13">
        <v>164</v>
      </c>
      <c r="K127" s="17">
        <f>SUMIF(COLLECTE!B:B,I127,COLLECTE!H:H)/1000</f>
        <v>23.76</v>
      </c>
      <c r="L127" s="16"/>
      <c r="M127" s="16"/>
      <c r="N127" s="17">
        <f>SUMIF('UC GPS'!B:B,I127,'UC GPS'!F:F)+SUMIF(PREMIUM!L:L,I127,PREMIUM!H:H)/1000</f>
        <v>0</v>
      </c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</row>
    <row r="128" spans="1:25" ht="15.75" thickBot="1" x14ac:dyDescent="0.3">
      <c r="A128" s="13">
        <v>264</v>
      </c>
      <c r="B128" s="14" t="s">
        <v>124</v>
      </c>
      <c r="C128" s="13">
        <v>5130</v>
      </c>
      <c r="D128" s="15" t="s">
        <v>125</v>
      </c>
      <c r="E128" s="13">
        <v>4160</v>
      </c>
      <c r="F128" s="15" t="s">
        <v>147</v>
      </c>
      <c r="G128" s="13">
        <v>160</v>
      </c>
      <c r="H128" s="15" t="s">
        <v>147</v>
      </c>
      <c r="I128" s="13">
        <v>160</v>
      </c>
      <c r="K128" s="17">
        <f>SUMIF(COLLECTE!B:B,I128,COLLECTE!H:H)/1000</f>
        <v>0</v>
      </c>
      <c r="L128" s="16"/>
      <c r="M128" s="16"/>
      <c r="N128" s="17">
        <f>SUMIF('UC GPS'!B:B,I128,'UC GPS'!F:F)+SUMIF(PREMIUM!L:L,I128,PREMIUM!H:H)/1000</f>
        <v>0</v>
      </c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</row>
    <row r="129" spans="1:25" ht="15.75" thickBot="1" x14ac:dyDescent="0.3">
      <c r="A129" s="13">
        <v>264</v>
      </c>
      <c r="B129" s="14" t="s">
        <v>124</v>
      </c>
      <c r="C129" s="13">
        <v>5130</v>
      </c>
      <c r="D129" s="15" t="s">
        <v>125</v>
      </c>
      <c r="E129" s="13">
        <v>4140</v>
      </c>
      <c r="F129" s="15" t="s">
        <v>148</v>
      </c>
      <c r="G129" s="13">
        <v>140</v>
      </c>
      <c r="H129" s="15" t="s">
        <v>148</v>
      </c>
      <c r="I129" s="13">
        <v>140</v>
      </c>
      <c r="K129" s="17">
        <f>SUMIF(COLLECTE!B:B,I129,COLLECTE!H:H)/1000</f>
        <v>-5.5424900000000124</v>
      </c>
      <c r="L129" s="16"/>
      <c r="M129" s="16"/>
      <c r="N129" s="17">
        <f>SUMIF('UC GPS'!B:B,I129,'UC GPS'!F:F)+SUMIF(PREMIUM!L:L,I129,PREMIUM!H:H)/1000</f>
        <v>0</v>
      </c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</row>
    <row r="130" spans="1:25" ht="15.75" thickBot="1" x14ac:dyDescent="0.3">
      <c r="A130" s="13">
        <v>264</v>
      </c>
      <c r="B130" s="14" t="s">
        <v>124</v>
      </c>
      <c r="C130" s="13">
        <v>5169</v>
      </c>
      <c r="D130" s="15" t="s">
        <v>149</v>
      </c>
      <c r="E130" s="13">
        <v>4189</v>
      </c>
      <c r="F130" s="15" t="s">
        <v>150</v>
      </c>
      <c r="G130" s="13">
        <v>189</v>
      </c>
      <c r="H130" s="15" t="s">
        <v>150</v>
      </c>
      <c r="I130" s="13">
        <v>189</v>
      </c>
      <c r="K130" s="17">
        <f>SUMIF(COLLECTE!B:B,I130,COLLECTE!H:H)/1000</f>
        <v>314.35447000000011</v>
      </c>
      <c r="L130" s="16"/>
      <c r="M130" s="16"/>
      <c r="N130" s="17">
        <f>SUMIF('UC GPS'!B:B,I130,'UC GPS'!F:F)+SUMIF(PREMIUM!L:L,I130,PREMIUM!H:H)/1000</f>
        <v>0</v>
      </c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</row>
    <row r="131" spans="1:25" ht="15.75" thickBot="1" x14ac:dyDescent="0.3">
      <c r="A131" s="13">
        <v>264</v>
      </c>
      <c r="B131" s="14" t="s">
        <v>124</v>
      </c>
      <c r="C131" s="13">
        <v>5169</v>
      </c>
      <c r="D131" s="15" t="s">
        <v>149</v>
      </c>
      <c r="E131" s="13">
        <v>4189</v>
      </c>
      <c r="F131" s="15" t="s">
        <v>150</v>
      </c>
      <c r="G131" s="13">
        <v>191</v>
      </c>
      <c r="H131" s="15" t="s">
        <v>151</v>
      </c>
      <c r="I131" s="13">
        <v>191</v>
      </c>
      <c r="K131" s="17">
        <f>SUMIF(COLLECTE!B:B,I131,COLLECTE!H:H)/1000</f>
        <v>100.81347000000001</v>
      </c>
      <c r="L131" s="16"/>
      <c r="M131" s="16"/>
      <c r="N131" s="17">
        <f>SUMIF('UC GPS'!B:B,I131,'UC GPS'!F:F)+SUMIF(PREMIUM!L:L,I131,PREMIUM!H:H)/1000</f>
        <v>0</v>
      </c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</row>
    <row r="132" spans="1:25" ht="15.75" thickBot="1" x14ac:dyDescent="0.3">
      <c r="A132" s="13">
        <v>264</v>
      </c>
      <c r="B132" s="14" t="s">
        <v>124</v>
      </c>
      <c r="C132" s="13">
        <v>5169</v>
      </c>
      <c r="D132" s="15" t="s">
        <v>149</v>
      </c>
      <c r="E132" s="13">
        <v>4186</v>
      </c>
      <c r="F132" s="15" t="s">
        <v>152</v>
      </c>
      <c r="G132" s="13">
        <v>186</v>
      </c>
      <c r="H132" s="15" t="s">
        <v>152</v>
      </c>
      <c r="I132" s="13">
        <v>186</v>
      </c>
      <c r="K132" s="17">
        <f>SUMIF(COLLECTE!B:B,I132,COLLECTE!H:H)/1000</f>
        <v>963.94824999999992</v>
      </c>
      <c r="L132" s="16"/>
      <c r="M132" s="16"/>
      <c r="N132" s="17">
        <f>SUMIF('UC GPS'!B:B,I132,'UC GPS'!F:F)+SUMIF(PREMIUM!L:L,I132,PREMIUM!H:H)/1000</f>
        <v>0</v>
      </c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</row>
    <row r="133" spans="1:25" ht="15.75" thickBot="1" x14ac:dyDescent="0.3">
      <c r="A133" s="13">
        <v>264</v>
      </c>
      <c r="B133" s="14" t="s">
        <v>124</v>
      </c>
      <c r="C133" s="13">
        <v>5169</v>
      </c>
      <c r="D133" s="15" t="s">
        <v>149</v>
      </c>
      <c r="E133" s="13">
        <v>4195</v>
      </c>
      <c r="F133" s="15" t="s">
        <v>153</v>
      </c>
      <c r="G133" s="13">
        <v>195</v>
      </c>
      <c r="H133" s="15" t="s">
        <v>153</v>
      </c>
      <c r="I133" s="13">
        <v>195</v>
      </c>
      <c r="K133" s="17">
        <f>SUMIF(COLLECTE!B:B,I133,COLLECTE!H:H)/1000</f>
        <v>-244.59889999999999</v>
      </c>
      <c r="L133" s="16"/>
      <c r="M133" s="16"/>
      <c r="N133" s="17">
        <f>SUMIF('UC GPS'!B:B,I133,'UC GPS'!F:F)+SUMIF(PREMIUM!L:L,I133,PREMIUM!H:H)/1000</f>
        <v>0</v>
      </c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</row>
    <row r="134" spans="1:25" ht="15.75" thickBot="1" x14ac:dyDescent="0.3">
      <c r="A134" s="13">
        <v>264</v>
      </c>
      <c r="B134" s="14" t="s">
        <v>124</v>
      </c>
      <c r="C134" s="13">
        <v>5169</v>
      </c>
      <c r="D134" s="15" t="s">
        <v>149</v>
      </c>
      <c r="E134" s="13">
        <v>4193</v>
      </c>
      <c r="F134" s="15" t="s">
        <v>154</v>
      </c>
      <c r="G134" s="13">
        <v>193</v>
      </c>
      <c r="H134" s="15" t="s">
        <v>154</v>
      </c>
      <c r="I134" s="13">
        <v>193</v>
      </c>
      <c r="K134" s="17">
        <f>SUMIF(COLLECTE!B:B,I134,COLLECTE!H:H)/1000</f>
        <v>288.68405999999999</v>
      </c>
      <c r="L134" s="16"/>
      <c r="M134" s="16"/>
      <c r="N134" s="17">
        <f>SUMIF('UC GPS'!B:B,I134,'UC GPS'!F:F)+SUMIF(PREMIUM!L:L,I134,PREMIUM!H:H)/1000</f>
        <v>0</v>
      </c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</row>
    <row r="135" spans="1:25" ht="15.75" thickBot="1" x14ac:dyDescent="0.3">
      <c r="A135" s="13">
        <v>264</v>
      </c>
      <c r="B135" s="14" t="s">
        <v>124</v>
      </c>
      <c r="C135" s="13">
        <v>5169</v>
      </c>
      <c r="D135" s="15" t="s">
        <v>149</v>
      </c>
      <c r="E135" s="13">
        <v>4193</v>
      </c>
      <c r="F135" s="15" t="s">
        <v>154</v>
      </c>
      <c r="G135" s="13">
        <v>192</v>
      </c>
      <c r="H135" s="15" t="s">
        <v>155</v>
      </c>
      <c r="I135" s="13">
        <v>192</v>
      </c>
      <c r="K135" s="17">
        <f>SUMIF(COLLECTE!B:B,I135,COLLECTE!H:H)/1000</f>
        <v>139.64607000000001</v>
      </c>
      <c r="L135" s="16"/>
      <c r="M135" s="16"/>
      <c r="N135" s="17">
        <f>SUMIF('UC GPS'!B:B,I135,'UC GPS'!F:F)+SUMIF(PREMIUM!L:L,I135,PREMIUM!H:H)/1000</f>
        <v>0</v>
      </c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</row>
    <row r="136" spans="1:25" ht="15.75" thickBot="1" x14ac:dyDescent="0.3">
      <c r="A136" s="13">
        <v>264</v>
      </c>
      <c r="B136" s="14" t="s">
        <v>124</v>
      </c>
      <c r="C136" s="13">
        <v>5169</v>
      </c>
      <c r="D136" s="15" t="s">
        <v>149</v>
      </c>
      <c r="E136" s="13">
        <v>4184</v>
      </c>
      <c r="F136" s="15" t="s">
        <v>156</v>
      </c>
      <c r="G136" s="13">
        <v>184</v>
      </c>
      <c r="H136" s="15" t="s">
        <v>156</v>
      </c>
      <c r="I136" s="13">
        <v>184</v>
      </c>
      <c r="K136" s="17">
        <f>SUMIF(COLLECTE!B:B,I136,COLLECTE!H:H)/1000</f>
        <v>125.45666</v>
      </c>
      <c r="L136" s="16"/>
      <c r="M136" s="16"/>
      <c r="N136" s="17">
        <f>SUMIF('UC GPS'!B:B,I136,'UC GPS'!F:F)+SUMIF(PREMIUM!L:L,I136,PREMIUM!H:H)/1000</f>
        <v>0</v>
      </c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</row>
    <row r="137" spans="1:25" ht="15.75" thickBot="1" x14ac:dyDescent="0.3">
      <c r="A137" s="13">
        <v>264</v>
      </c>
      <c r="B137" s="14" t="s">
        <v>124</v>
      </c>
      <c r="C137" s="13">
        <v>5169</v>
      </c>
      <c r="D137" s="15" t="s">
        <v>149</v>
      </c>
      <c r="E137" s="13">
        <v>4196</v>
      </c>
      <c r="F137" s="15" t="s">
        <v>157</v>
      </c>
      <c r="G137" s="13">
        <v>196</v>
      </c>
      <c r="H137" s="15" t="s">
        <v>157</v>
      </c>
      <c r="I137" s="13">
        <v>196</v>
      </c>
      <c r="K137" s="17">
        <f>SUMIF(COLLECTE!B:B,I137,COLLECTE!H:H)/1000</f>
        <v>0.76224999999999998</v>
      </c>
      <c r="L137" s="16"/>
      <c r="M137" s="16"/>
      <c r="N137" s="17">
        <f>SUMIF('UC GPS'!B:B,I137,'UC GPS'!F:F)+SUMIF(PREMIUM!L:L,I137,PREMIUM!H:H)/1000</f>
        <v>0</v>
      </c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</row>
    <row r="138" spans="1:25" ht="15.75" thickBot="1" x14ac:dyDescent="0.3">
      <c r="A138" s="13">
        <v>264</v>
      </c>
      <c r="B138" s="14" t="s">
        <v>124</v>
      </c>
      <c r="C138" s="13">
        <v>5169</v>
      </c>
      <c r="D138" s="15" t="s">
        <v>149</v>
      </c>
      <c r="E138" s="13">
        <v>4174</v>
      </c>
      <c r="F138" s="15" t="s">
        <v>158</v>
      </c>
      <c r="G138" s="13">
        <v>174</v>
      </c>
      <c r="H138" s="15" t="s">
        <v>158</v>
      </c>
      <c r="I138" s="13">
        <v>174</v>
      </c>
      <c r="K138" s="17">
        <f>SUMIF(COLLECTE!B:B,I138,COLLECTE!H:H)/1000</f>
        <v>278.47179999999997</v>
      </c>
      <c r="L138" s="16"/>
      <c r="M138" s="16"/>
      <c r="N138" s="17">
        <f>SUMIF('UC GPS'!B:B,I138,'UC GPS'!F:F)+SUMIF(PREMIUM!L:L,I138,PREMIUM!H:H)/1000</f>
        <v>0</v>
      </c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</row>
    <row r="139" spans="1:25" ht="15.75" thickBot="1" x14ac:dyDescent="0.3">
      <c r="A139" s="13">
        <v>264</v>
      </c>
      <c r="B139" s="14" t="s">
        <v>124</v>
      </c>
      <c r="C139" s="13">
        <v>5169</v>
      </c>
      <c r="D139" s="15" t="s">
        <v>149</v>
      </c>
      <c r="E139" s="13">
        <v>4170</v>
      </c>
      <c r="F139" s="15" t="s">
        <v>159</v>
      </c>
      <c r="G139" s="13">
        <v>170</v>
      </c>
      <c r="H139" s="15" t="s">
        <v>159</v>
      </c>
      <c r="I139" s="13">
        <v>170</v>
      </c>
      <c r="K139" s="17">
        <f>SUMIF(COLLECTE!B:B,I139,COLLECTE!H:H)/1000</f>
        <v>2719.0971500000001</v>
      </c>
      <c r="L139" s="16"/>
      <c r="M139" s="16"/>
      <c r="N139" s="17">
        <f>SUMIF('UC GPS'!B:B,I139,'UC GPS'!F:F)+SUMIF(PREMIUM!L:L,I139,PREMIUM!H:H)/1000</f>
        <v>0</v>
      </c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</row>
    <row r="140" spans="1:25" ht="15.75" thickBot="1" x14ac:dyDescent="0.3">
      <c r="A140" s="13">
        <v>264</v>
      </c>
      <c r="B140" s="14" t="s">
        <v>124</v>
      </c>
      <c r="C140" s="13">
        <v>5169</v>
      </c>
      <c r="D140" s="15" t="s">
        <v>149</v>
      </c>
      <c r="E140" s="13">
        <v>4169</v>
      </c>
      <c r="F140" s="15" t="s">
        <v>160</v>
      </c>
      <c r="G140" s="13">
        <v>169</v>
      </c>
      <c r="H140" s="15" t="s">
        <v>160</v>
      </c>
      <c r="I140" s="13">
        <v>169</v>
      </c>
      <c r="K140" s="17">
        <f>SUMIF(COLLECTE!B:B,I140,COLLECTE!H:H)/1000</f>
        <v>-2.6329899999999906</v>
      </c>
      <c r="L140" s="16"/>
      <c r="M140" s="16"/>
      <c r="N140" s="17">
        <f>SUMIF('UC GPS'!B:B,I140,'UC GPS'!F:F)+SUMIF(PREMIUM!L:L,I140,PREMIUM!H:H)/1000</f>
        <v>0</v>
      </c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</row>
    <row r="141" spans="1:25" ht="15.75" thickBot="1" x14ac:dyDescent="0.3">
      <c r="A141" s="13">
        <v>264</v>
      </c>
      <c r="B141" s="14" t="s">
        <v>124</v>
      </c>
      <c r="C141" s="13">
        <v>5169</v>
      </c>
      <c r="D141" s="15" t="s">
        <v>149</v>
      </c>
      <c r="E141" s="13">
        <v>4188</v>
      </c>
      <c r="F141" s="15" t="s">
        <v>161</v>
      </c>
      <c r="G141" s="13">
        <v>188</v>
      </c>
      <c r="H141" s="15" t="s">
        <v>161</v>
      </c>
      <c r="I141" s="13">
        <v>188</v>
      </c>
      <c r="K141" s="17">
        <f>SUMIF(COLLECTE!B:B,I141,COLLECTE!H:H)/1000</f>
        <v>13.986369999999996</v>
      </c>
      <c r="L141" s="16"/>
      <c r="M141" s="16"/>
      <c r="N141" s="17">
        <f>SUMIF('UC GPS'!B:B,I141,'UC GPS'!F:F)+SUMIF(PREMIUM!L:L,I141,PREMIUM!H:H)/1000</f>
        <v>0</v>
      </c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</row>
    <row r="142" spans="1:25" ht="15.75" thickBot="1" x14ac:dyDescent="0.3">
      <c r="A142" s="13">
        <v>264</v>
      </c>
      <c r="B142" s="14" t="s">
        <v>124</v>
      </c>
      <c r="C142" s="13">
        <v>5169</v>
      </c>
      <c r="D142" s="15" t="s">
        <v>149</v>
      </c>
      <c r="E142" s="13">
        <v>4180</v>
      </c>
      <c r="F142" s="15" t="s">
        <v>162</v>
      </c>
      <c r="G142" s="13">
        <v>180</v>
      </c>
      <c r="H142" s="15" t="s">
        <v>162</v>
      </c>
      <c r="I142" s="13">
        <v>180</v>
      </c>
      <c r="K142" s="17">
        <f>SUMIF(COLLECTE!B:B,I142,COLLECTE!H:H)/1000</f>
        <v>195.77199999999999</v>
      </c>
      <c r="L142" s="16"/>
      <c r="M142" s="16"/>
      <c r="N142" s="17">
        <f>SUMIF('UC GPS'!B:B,I142,'UC GPS'!F:F)+SUMIF(PREMIUM!L:L,I142,PREMIUM!H:H)/1000</f>
        <v>0</v>
      </c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</row>
    <row r="143" spans="1:25" ht="15.75" thickBot="1" x14ac:dyDescent="0.3">
      <c r="A143" s="13">
        <v>264</v>
      </c>
      <c r="B143" s="14" t="s">
        <v>124</v>
      </c>
      <c r="C143" s="13">
        <v>5169</v>
      </c>
      <c r="D143" s="15" t="s">
        <v>149</v>
      </c>
      <c r="E143" s="13">
        <v>4185</v>
      </c>
      <c r="F143" s="15" t="s">
        <v>163</v>
      </c>
      <c r="G143" s="13">
        <v>185</v>
      </c>
      <c r="H143" s="15" t="s">
        <v>163</v>
      </c>
      <c r="I143" s="13">
        <v>185</v>
      </c>
      <c r="K143" s="17">
        <f>SUMIF(COLLECTE!B:B,I143,COLLECTE!H:H)/1000</f>
        <v>0</v>
      </c>
      <c r="L143" s="16"/>
      <c r="M143" s="16"/>
      <c r="N143" s="17">
        <f>SUMIF('UC GPS'!B:B,I143,'UC GPS'!F:F)+SUMIF(PREMIUM!L:L,I143,PREMIUM!H:H)/1000</f>
        <v>0</v>
      </c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</row>
    <row r="144" spans="1:25" ht="15.75" thickBot="1" x14ac:dyDescent="0.3">
      <c r="A144" s="13">
        <v>264</v>
      </c>
      <c r="B144" s="14" t="s">
        <v>124</v>
      </c>
      <c r="C144" s="13">
        <v>5169</v>
      </c>
      <c r="D144" s="15" t="s">
        <v>149</v>
      </c>
      <c r="E144" s="13">
        <v>4178</v>
      </c>
      <c r="F144" s="15" t="s">
        <v>164</v>
      </c>
      <c r="G144" s="13">
        <v>187</v>
      </c>
      <c r="H144" s="15" t="s">
        <v>165</v>
      </c>
      <c r="I144" s="13">
        <v>187</v>
      </c>
      <c r="K144" s="17">
        <f>SUMIF(COLLECTE!B:B,I144,COLLECTE!H:H)/1000</f>
        <v>40.299999999999997</v>
      </c>
      <c r="L144" s="16"/>
      <c r="M144" s="16"/>
      <c r="N144" s="17">
        <f>SUMIF('UC GPS'!B:B,I144,'UC GPS'!F:F)+SUMIF(PREMIUM!L:L,I144,PREMIUM!H:H)/1000</f>
        <v>0</v>
      </c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</row>
    <row r="145" spans="1:25" ht="15.75" thickBot="1" x14ac:dyDescent="0.3">
      <c r="A145" s="13">
        <v>264</v>
      </c>
      <c r="B145" s="14" t="s">
        <v>124</v>
      </c>
      <c r="C145" s="13">
        <v>5169</v>
      </c>
      <c r="D145" s="15" t="s">
        <v>149</v>
      </c>
      <c r="E145" s="13">
        <v>4178</v>
      </c>
      <c r="F145" s="15" t="s">
        <v>164</v>
      </c>
      <c r="G145" s="13">
        <v>178</v>
      </c>
      <c r="H145" s="15" t="s">
        <v>164</v>
      </c>
      <c r="I145" s="13">
        <v>178</v>
      </c>
      <c r="K145" s="17">
        <f>SUMIF(COLLECTE!B:B,I145,COLLECTE!H:H)/1000</f>
        <v>602.30768999999998</v>
      </c>
      <c r="L145" s="16"/>
      <c r="M145" s="16"/>
      <c r="N145" s="17">
        <f>SUMIF('UC GPS'!B:B,I145,'UC GPS'!F:F)+SUMIF(PREMIUM!L:L,I145,PREMIUM!H:H)/1000</f>
        <v>0</v>
      </c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</row>
    <row r="146" spans="1:25" ht="15.75" thickBot="1" x14ac:dyDescent="0.3">
      <c r="A146" s="13">
        <v>264</v>
      </c>
      <c r="B146" s="14" t="s">
        <v>124</v>
      </c>
      <c r="C146" s="13">
        <v>5169</v>
      </c>
      <c r="D146" s="15" t="s">
        <v>149</v>
      </c>
      <c r="E146" s="13">
        <v>4179</v>
      </c>
      <c r="F146" s="15" t="s">
        <v>166</v>
      </c>
      <c r="G146" s="13">
        <v>179</v>
      </c>
      <c r="H146" s="15" t="s">
        <v>166</v>
      </c>
      <c r="I146" s="13">
        <v>179</v>
      </c>
      <c r="K146" s="17">
        <f>SUMIF(COLLECTE!B:B,I146,COLLECTE!H:H)/1000</f>
        <v>553.14071000000013</v>
      </c>
      <c r="L146" s="16"/>
      <c r="M146" s="16"/>
      <c r="N146" s="17">
        <f>SUMIF('UC GPS'!B:B,I146,'UC GPS'!F:F)+SUMIF(PREMIUM!L:L,I146,PREMIUM!H:H)/1000</f>
        <v>0</v>
      </c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</row>
    <row r="147" spans="1:25" ht="15.75" thickBot="1" x14ac:dyDescent="0.3">
      <c r="A147" s="13">
        <v>264</v>
      </c>
      <c r="B147" s="14" t="s">
        <v>124</v>
      </c>
      <c r="C147" s="13">
        <v>5169</v>
      </c>
      <c r="D147" s="15" t="s">
        <v>149</v>
      </c>
      <c r="E147" s="13">
        <v>4194</v>
      </c>
      <c r="F147" s="15" t="s">
        <v>167</v>
      </c>
      <c r="G147" s="13">
        <v>198</v>
      </c>
      <c r="H147" s="15" t="s">
        <v>168</v>
      </c>
      <c r="I147" s="13">
        <v>198</v>
      </c>
      <c r="K147" s="17">
        <f>SUMIF(COLLECTE!B:B,I147,COLLECTE!H:H)/1000</f>
        <v>130.1</v>
      </c>
      <c r="L147" s="16"/>
      <c r="M147" s="16"/>
      <c r="N147" s="17">
        <f>SUMIF('UC GPS'!B:B,I147,'UC GPS'!F:F)+SUMIF(PREMIUM!L:L,I147,PREMIUM!H:H)/1000</f>
        <v>0</v>
      </c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</row>
    <row r="148" spans="1:25" ht="15.75" thickBot="1" x14ac:dyDescent="0.3">
      <c r="A148" s="13">
        <v>264</v>
      </c>
      <c r="B148" s="14" t="s">
        <v>124</v>
      </c>
      <c r="C148" s="13">
        <v>5169</v>
      </c>
      <c r="D148" s="15" t="s">
        <v>149</v>
      </c>
      <c r="E148" s="13">
        <v>4194</v>
      </c>
      <c r="F148" s="15" t="s">
        <v>167</v>
      </c>
      <c r="G148" s="13">
        <v>194</v>
      </c>
      <c r="H148" s="15" t="s">
        <v>167</v>
      </c>
      <c r="I148" s="13">
        <v>194</v>
      </c>
      <c r="K148" s="17">
        <f>SUMIF(COLLECTE!B:B,I148,COLLECTE!H:H)/1000</f>
        <v>1842.1530299999999</v>
      </c>
      <c r="L148" s="16"/>
      <c r="M148" s="16"/>
      <c r="N148" s="17">
        <f>SUMIF('UC GPS'!B:B,I148,'UC GPS'!F:F)+SUMIF(PREMIUM!L:L,I148,PREMIUM!H:H)/1000</f>
        <v>0</v>
      </c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</row>
    <row r="149" spans="1:25" ht="15.75" thickBot="1" x14ac:dyDescent="0.3">
      <c r="A149" s="13">
        <v>264</v>
      </c>
      <c r="B149" s="14" t="s">
        <v>124</v>
      </c>
      <c r="C149" s="13">
        <v>5169</v>
      </c>
      <c r="D149" s="15" t="s">
        <v>149</v>
      </c>
      <c r="E149" s="13">
        <v>4181</v>
      </c>
      <c r="F149" s="15" t="s">
        <v>169</v>
      </c>
      <c r="G149" s="13">
        <v>181</v>
      </c>
      <c r="H149" s="15" t="s">
        <v>169</v>
      </c>
      <c r="I149" s="13">
        <v>181</v>
      </c>
      <c r="K149" s="17">
        <f>SUMIF(COLLECTE!B:B,I149,COLLECTE!H:H)/1000</f>
        <v>-21.172129999999996</v>
      </c>
      <c r="L149" s="16"/>
      <c r="M149" s="16"/>
      <c r="N149" s="17">
        <f>SUMIF('UC GPS'!B:B,I149,'UC GPS'!F:F)+SUMIF(PREMIUM!L:L,I149,PREMIUM!H:H)/1000</f>
        <v>0</v>
      </c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</row>
    <row r="150" spans="1:25" ht="15.75" thickBot="1" x14ac:dyDescent="0.3">
      <c r="A150" s="13">
        <v>264</v>
      </c>
      <c r="B150" s="14" t="s">
        <v>124</v>
      </c>
      <c r="C150" s="13">
        <v>5169</v>
      </c>
      <c r="D150" s="15" t="s">
        <v>149</v>
      </c>
      <c r="E150" s="13">
        <v>4183</v>
      </c>
      <c r="F150" s="15" t="s">
        <v>170</v>
      </c>
      <c r="G150" s="13">
        <v>183</v>
      </c>
      <c r="H150" s="15" t="s">
        <v>170</v>
      </c>
      <c r="I150" s="13">
        <v>183</v>
      </c>
      <c r="K150" s="17">
        <f>SUMIF(COLLECTE!B:B,I150,COLLECTE!H:H)/1000</f>
        <v>116.57681000000001</v>
      </c>
      <c r="L150" s="16"/>
      <c r="M150" s="16"/>
      <c r="N150" s="17">
        <f>SUMIF('UC GPS'!B:B,I150,'UC GPS'!F:F)+SUMIF(PREMIUM!L:L,I150,PREMIUM!H:H)/1000</f>
        <v>11.38</v>
      </c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</row>
    <row r="151" spans="1:25" ht="15.75" thickBot="1" x14ac:dyDescent="0.3">
      <c r="A151" s="13">
        <v>30</v>
      </c>
      <c r="B151" s="14" t="s">
        <v>171</v>
      </c>
      <c r="C151" s="13">
        <v>6</v>
      </c>
      <c r="D151" s="15" t="s">
        <v>172</v>
      </c>
      <c r="E151" s="13">
        <v>551110</v>
      </c>
      <c r="F151" s="15" t="s">
        <v>173</v>
      </c>
      <c r="G151" s="13">
        <v>51110</v>
      </c>
      <c r="H151" s="15" t="s">
        <v>173</v>
      </c>
      <c r="I151" s="13">
        <v>51110</v>
      </c>
      <c r="K151" s="17">
        <f>SUMIF(COLLECTE!B:B,I151,COLLECTE!H:H)/1000</f>
        <v>527.30878000000007</v>
      </c>
      <c r="L151" s="16"/>
      <c r="M151" s="16"/>
      <c r="N151" s="17">
        <f>SUMIF('UC GPS'!B:B,I151,'UC GPS'!F:F)+SUMIF(PREMIUM!L:L,I151,PREMIUM!H:H)/1000</f>
        <v>0</v>
      </c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</row>
    <row r="152" spans="1:25" ht="15.75" thickBot="1" x14ac:dyDescent="0.3">
      <c r="A152" s="13">
        <v>30</v>
      </c>
      <c r="B152" s="14" t="s">
        <v>171</v>
      </c>
      <c r="C152" s="13">
        <v>6</v>
      </c>
      <c r="D152" s="15" t="s">
        <v>172</v>
      </c>
      <c r="E152" s="13">
        <v>451101</v>
      </c>
      <c r="F152" s="15" t="s">
        <v>174</v>
      </c>
      <c r="G152" s="13">
        <v>51101</v>
      </c>
      <c r="H152" s="15" t="s">
        <v>174</v>
      </c>
      <c r="I152" s="13">
        <v>51101</v>
      </c>
      <c r="K152" s="17">
        <f>SUMIF(COLLECTE!B:B,I152,COLLECTE!H:H)/1000</f>
        <v>864.72354999999993</v>
      </c>
      <c r="L152" s="16"/>
      <c r="M152" s="16"/>
      <c r="N152" s="17">
        <f>SUMIF('UC GPS'!B:B,I152,'UC GPS'!F:F)+SUMIF(PREMIUM!L:L,I152,PREMIUM!H:H)/1000</f>
        <v>0</v>
      </c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</row>
    <row r="153" spans="1:25" ht="15.75" thickBot="1" x14ac:dyDescent="0.3">
      <c r="A153" s="13">
        <v>30</v>
      </c>
      <c r="B153" s="14" t="s">
        <v>171</v>
      </c>
      <c r="C153" s="13">
        <v>6</v>
      </c>
      <c r="D153" s="15" t="s">
        <v>172</v>
      </c>
      <c r="E153" s="13">
        <v>551103</v>
      </c>
      <c r="F153" s="15" t="s">
        <v>175</v>
      </c>
      <c r="G153" s="13">
        <v>51103</v>
      </c>
      <c r="H153" s="15" t="s">
        <v>175</v>
      </c>
      <c r="I153" s="13">
        <v>51103</v>
      </c>
      <c r="K153" s="17">
        <f>SUMIF(COLLECTE!B:B,I153,COLLECTE!H:H)/1000</f>
        <v>-215.60814999999999</v>
      </c>
      <c r="L153" s="16"/>
      <c r="M153" s="16"/>
      <c r="N153" s="17">
        <f>SUMIF('UC GPS'!B:B,I153,'UC GPS'!F:F)+SUMIF(PREMIUM!L:L,I153,PREMIUM!H:H)/1000</f>
        <v>0</v>
      </c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</row>
    <row r="154" spans="1:25" ht="15.75" thickBot="1" x14ac:dyDescent="0.3">
      <c r="A154" s="13">
        <v>30</v>
      </c>
      <c r="B154" s="14" t="s">
        <v>171</v>
      </c>
      <c r="C154" s="13">
        <v>6</v>
      </c>
      <c r="D154" s="15" t="s">
        <v>172</v>
      </c>
      <c r="E154" s="13">
        <v>551330</v>
      </c>
      <c r="F154" s="15" t="s">
        <v>176</v>
      </c>
      <c r="G154" s="13">
        <v>51330</v>
      </c>
      <c r="H154" s="15" t="s">
        <v>176</v>
      </c>
      <c r="I154" s="13">
        <v>51330</v>
      </c>
      <c r="K154" s="17">
        <f>SUMIF(COLLECTE!B:B,I154,COLLECTE!H:H)/1000</f>
        <v>21.36936</v>
      </c>
      <c r="L154" s="16"/>
      <c r="M154" s="16"/>
      <c r="N154" s="17">
        <f>SUMIF('UC GPS'!B:B,I154,'UC GPS'!F:F)+SUMIF(PREMIUM!L:L,I154,PREMIUM!H:H)/1000</f>
        <v>0</v>
      </c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</row>
    <row r="155" spans="1:25" ht="15.75" thickBot="1" x14ac:dyDescent="0.3">
      <c r="A155" s="13">
        <v>30</v>
      </c>
      <c r="B155" s="14" t="s">
        <v>171</v>
      </c>
      <c r="C155" s="13">
        <v>6</v>
      </c>
      <c r="D155" s="15" t="s">
        <v>172</v>
      </c>
      <c r="E155" s="13">
        <v>451115</v>
      </c>
      <c r="F155" s="15" t="s">
        <v>177</v>
      </c>
      <c r="G155" s="13">
        <v>51114</v>
      </c>
      <c r="H155" s="15" t="s">
        <v>618</v>
      </c>
      <c r="I155" s="13">
        <v>51114</v>
      </c>
      <c r="K155" s="17">
        <f>SUMIF(COLLECTE!B:B,I155,COLLECTE!H:H)/1000</f>
        <v>121.2</v>
      </c>
      <c r="L155" s="16"/>
      <c r="M155" s="16"/>
      <c r="N155" s="17">
        <f>SUMIF('UC GPS'!B:B,I155,'UC GPS'!F:F)+SUMIF(PREMIUM!L:L,I155,PREMIUM!H:H)/1000</f>
        <v>0</v>
      </c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</row>
    <row r="156" spans="1:25" ht="15.75" thickBot="1" x14ac:dyDescent="0.3">
      <c r="A156" s="13">
        <v>30</v>
      </c>
      <c r="B156" s="14" t="s">
        <v>171</v>
      </c>
      <c r="C156" s="13">
        <v>6</v>
      </c>
      <c r="D156" s="15" t="s">
        <v>172</v>
      </c>
      <c r="E156" s="13">
        <v>451115</v>
      </c>
      <c r="F156" s="15" t="s">
        <v>177</v>
      </c>
      <c r="G156" s="13">
        <v>51115</v>
      </c>
      <c r="H156" s="15" t="s">
        <v>619</v>
      </c>
      <c r="I156" s="13">
        <v>51115</v>
      </c>
      <c r="K156" s="17">
        <f>SUMIF(COLLECTE!B:B,I156,COLLECTE!H:H)/1000</f>
        <v>-97.144989999999993</v>
      </c>
      <c r="L156" s="16"/>
      <c r="M156" s="16"/>
      <c r="N156" s="17">
        <f>SUMIF('UC GPS'!B:B,I156,'UC GPS'!F:F)+SUMIF(PREMIUM!L:L,I156,PREMIUM!H:H)/1000</f>
        <v>0</v>
      </c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</row>
    <row r="157" spans="1:25" ht="15.75" thickBot="1" x14ac:dyDescent="0.3">
      <c r="A157" s="13">
        <v>30</v>
      </c>
      <c r="B157" s="14" t="s">
        <v>171</v>
      </c>
      <c r="C157" s="13">
        <v>6</v>
      </c>
      <c r="D157" s="15" t="s">
        <v>172</v>
      </c>
      <c r="E157" s="13">
        <v>551128</v>
      </c>
      <c r="F157" s="15" t="s">
        <v>178</v>
      </c>
      <c r="G157" s="13">
        <v>51128</v>
      </c>
      <c r="H157" s="15" t="s">
        <v>178</v>
      </c>
      <c r="I157" s="13">
        <v>51128</v>
      </c>
      <c r="K157" s="17">
        <f>SUMIF(COLLECTE!B:B,I157,COLLECTE!H:H)/1000</f>
        <v>242.45572999999999</v>
      </c>
      <c r="L157" s="16"/>
      <c r="M157" s="16"/>
      <c r="N157" s="17">
        <f>SUMIF('UC GPS'!B:B,I157,'UC GPS'!F:F)+SUMIF(PREMIUM!L:L,I157,PREMIUM!H:H)/1000</f>
        <v>0</v>
      </c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</row>
    <row r="158" spans="1:25" ht="15.75" thickBot="1" x14ac:dyDescent="0.3">
      <c r="A158" s="13">
        <v>30</v>
      </c>
      <c r="B158" s="14" t="s">
        <v>171</v>
      </c>
      <c r="C158" s="13">
        <v>6</v>
      </c>
      <c r="D158" s="15" t="s">
        <v>172</v>
      </c>
      <c r="E158" s="13">
        <v>451120</v>
      </c>
      <c r="F158" s="15" t="s">
        <v>179</v>
      </c>
      <c r="G158" s="13">
        <v>51120</v>
      </c>
      <c r="H158" s="15" t="s">
        <v>179</v>
      </c>
      <c r="I158" s="13">
        <v>51120</v>
      </c>
      <c r="K158" s="17">
        <f>SUMIF(COLLECTE!B:B,I158,COLLECTE!H:H)/1000</f>
        <v>246.42918</v>
      </c>
      <c r="L158" s="16"/>
      <c r="M158" s="16"/>
      <c r="N158" s="17">
        <f>SUMIF('UC GPS'!B:B,I158,'UC GPS'!F:F)+SUMIF(PREMIUM!L:L,I158,PREMIUM!H:H)/1000</f>
        <v>0</v>
      </c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</row>
    <row r="159" spans="1:25" ht="15.75" thickBot="1" x14ac:dyDescent="0.3">
      <c r="A159" s="13">
        <v>30</v>
      </c>
      <c r="B159" s="14" t="s">
        <v>171</v>
      </c>
      <c r="C159" s="13">
        <v>6</v>
      </c>
      <c r="D159" s="15" t="s">
        <v>172</v>
      </c>
      <c r="E159" s="13">
        <v>451381</v>
      </c>
      <c r="F159" s="15" t="s">
        <v>180</v>
      </c>
      <c r="G159" s="13">
        <v>51381</v>
      </c>
      <c r="H159" s="15" t="s">
        <v>180</v>
      </c>
      <c r="I159" s="13">
        <v>51381</v>
      </c>
      <c r="K159" s="17">
        <f>SUMIF(COLLECTE!B:B,I159,COLLECTE!H:H)/1000</f>
        <v>506.52831000000003</v>
      </c>
      <c r="L159" s="16"/>
      <c r="M159" s="16"/>
      <c r="N159" s="17">
        <f>SUMIF('UC GPS'!B:B,I159,'UC GPS'!F:F)+SUMIF(PREMIUM!L:L,I159,PREMIUM!H:H)/1000</f>
        <v>0</v>
      </c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</row>
    <row r="160" spans="1:25" ht="15.75" thickBot="1" x14ac:dyDescent="0.3">
      <c r="A160" s="13">
        <v>30</v>
      </c>
      <c r="B160" s="14" t="s">
        <v>171</v>
      </c>
      <c r="C160" s="13">
        <v>6</v>
      </c>
      <c r="D160" s="15" t="s">
        <v>172</v>
      </c>
      <c r="E160" s="13">
        <v>551354</v>
      </c>
      <c r="F160" s="15" t="s">
        <v>181</v>
      </c>
      <c r="G160" s="13">
        <v>51354</v>
      </c>
      <c r="H160" s="15" t="s">
        <v>181</v>
      </c>
      <c r="I160" s="13">
        <v>51354</v>
      </c>
      <c r="K160" s="17">
        <f>SUMIF(COLLECTE!B:B,I160,COLLECTE!H:H)/1000</f>
        <v>309.55397999999991</v>
      </c>
      <c r="L160" s="16"/>
      <c r="M160" s="16"/>
      <c r="N160" s="17">
        <f>SUMIF('UC GPS'!B:B,I160,'UC GPS'!F:F)+SUMIF(PREMIUM!L:L,I160,PREMIUM!H:H)/1000</f>
        <v>0</v>
      </c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</row>
    <row r="161" spans="1:25" ht="15.75" thickBot="1" x14ac:dyDescent="0.3">
      <c r="A161" s="13">
        <v>30</v>
      </c>
      <c r="B161" s="14" t="s">
        <v>171</v>
      </c>
      <c r="C161" s="13">
        <v>6</v>
      </c>
      <c r="D161" s="15" t="s">
        <v>172</v>
      </c>
      <c r="E161" s="13">
        <v>451166</v>
      </c>
      <c r="F161" s="15" t="s">
        <v>182</v>
      </c>
      <c r="G161" s="13">
        <v>51166</v>
      </c>
      <c r="H161" s="15" t="s">
        <v>182</v>
      </c>
      <c r="I161" s="13">
        <v>51166</v>
      </c>
      <c r="K161" s="17">
        <f>SUMIF(COLLECTE!B:B,I161,COLLECTE!H:H)/1000</f>
        <v>429.3515799999999</v>
      </c>
      <c r="L161" s="16"/>
      <c r="M161" s="16"/>
      <c r="N161" s="17">
        <f>SUMIF('UC GPS'!B:B,I161,'UC GPS'!F:F)+SUMIF(PREMIUM!L:L,I161,PREMIUM!H:H)/1000</f>
        <v>0</v>
      </c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</row>
    <row r="162" spans="1:25" ht="15.75" thickBot="1" x14ac:dyDescent="0.3">
      <c r="A162" s="13">
        <v>30</v>
      </c>
      <c r="B162" s="14" t="s">
        <v>171</v>
      </c>
      <c r="C162" s="13">
        <v>2</v>
      </c>
      <c r="D162" s="15" t="s">
        <v>183</v>
      </c>
      <c r="E162" s="13">
        <v>508815</v>
      </c>
      <c r="F162" s="15" t="s">
        <v>184</v>
      </c>
      <c r="G162" s="13">
        <v>8815</v>
      </c>
      <c r="H162" s="15" t="s">
        <v>184</v>
      </c>
      <c r="I162" s="13">
        <v>8815</v>
      </c>
      <c r="K162" s="17">
        <f>SUMIF(COLLECTE!B:B,I162,COLLECTE!H:H)/1000</f>
        <v>112.76</v>
      </c>
      <c r="L162" s="16"/>
      <c r="M162" s="16"/>
      <c r="N162" s="17">
        <f>SUMIF('UC GPS'!B:B,I162,'UC GPS'!F:F)+SUMIF(PREMIUM!L:L,I162,PREMIUM!H:H)/1000</f>
        <v>0</v>
      </c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</row>
    <row r="163" spans="1:25" ht="15.75" thickBot="1" x14ac:dyDescent="0.3">
      <c r="A163" s="13">
        <v>30</v>
      </c>
      <c r="B163" s="14" t="s">
        <v>171</v>
      </c>
      <c r="C163" s="13">
        <v>2</v>
      </c>
      <c r="D163" s="15" t="s">
        <v>183</v>
      </c>
      <c r="E163" s="13">
        <v>408801</v>
      </c>
      <c r="F163" s="15" t="s">
        <v>185</v>
      </c>
      <c r="G163" s="13">
        <v>8801</v>
      </c>
      <c r="H163" s="15" t="s">
        <v>185</v>
      </c>
      <c r="I163" s="13">
        <v>8801</v>
      </c>
      <c r="K163" s="17">
        <f>SUMIF(COLLECTE!B:B,I163,COLLECTE!H:H)/1000</f>
        <v>1220.6228000000001</v>
      </c>
      <c r="L163" s="16"/>
      <c r="M163" s="16"/>
      <c r="N163" s="17">
        <f>SUMIF('UC GPS'!B:B,I163,'UC GPS'!F:F)+SUMIF(PREMIUM!L:L,I163,PREMIUM!H:H)/1000</f>
        <v>0</v>
      </c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</row>
    <row r="164" spans="1:25" ht="15.75" thickBot="1" x14ac:dyDescent="0.3">
      <c r="A164" s="13">
        <v>30</v>
      </c>
      <c r="B164" s="14" t="s">
        <v>171</v>
      </c>
      <c r="C164" s="13">
        <v>2</v>
      </c>
      <c r="D164" s="15" t="s">
        <v>183</v>
      </c>
      <c r="E164" s="13">
        <v>408822</v>
      </c>
      <c r="F164" s="15" t="s">
        <v>183</v>
      </c>
      <c r="G164" s="13">
        <v>8822</v>
      </c>
      <c r="H164" s="15" t="s">
        <v>183</v>
      </c>
      <c r="I164" s="13">
        <v>8822</v>
      </c>
      <c r="K164" s="17">
        <f>SUMIF(COLLECTE!B:B,I164,COLLECTE!H:H)/1000</f>
        <v>561.85077000000001</v>
      </c>
      <c r="L164" s="16"/>
      <c r="M164" s="16"/>
      <c r="N164" s="17">
        <f>SUMIF('UC GPS'!B:B,I164,'UC GPS'!F:F)+SUMIF(PREMIUM!L:L,I164,PREMIUM!H:H)/1000</f>
        <v>0</v>
      </c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</row>
    <row r="165" spans="1:25" ht="15.75" thickBot="1" x14ac:dyDescent="0.3">
      <c r="A165" s="13">
        <v>30</v>
      </c>
      <c r="B165" s="14" t="s">
        <v>171</v>
      </c>
      <c r="C165" s="13">
        <v>2</v>
      </c>
      <c r="D165" s="15" t="s">
        <v>183</v>
      </c>
      <c r="E165" s="13">
        <v>508817</v>
      </c>
      <c r="F165" s="15" t="s">
        <v>186</v>
      </c>
      <c r="G165" s="13">
        <v>8817</v>
      </c>
      <c r="H165" s="15" t="s">
        <v>186</v>
      </c>
      <c r="I165" s="13">
        <v>8817</v>
      </c>
      <c r="K165" s="17">
        <f>SUMIF(COLLECTE!B:B,I165,COLLECTE!H:H)/1000</f>
        <v>93.969390000000004</v>
      </c>
      <c r="L165" s="16"/>
      <c r="M165" s="16"/>
      <c r="N165" s="17">
        <f>SUMIF('UC GPS'!B:B,I165,'UC GPS'!F:F)+SUMIF(PREMIUM!L:L,I165,PREMIUM!H:H)/1000</f>
        <v>0</v>
      </c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</row>
    <row r="166" spans="1:25" ht="15.75" thickBot="1" x14ac:dyDescent="0.3">
      <c r="A166" s="13">
        <v>30</v>
      </c>
      <c r="B166" s="14" t="s">
        <v>171</v>
      </c>
      <c r="C166" s="13">
        <v>2</v>
      </c>
      <c r="D166" s="15" t="s">
        <v>183</v>
      </c>
      <c r="E166" s="13">
        <v>508802</v>
      </c>
      <c r="F166" s="15" t="s">
        <v>187</v>
      </c>
      <c r="G166" s="13">
        <v>8802</v>
      </c>
      <c r="H166" s="15" t="s">
        <v>187</v>
      </c>
      <c r="I166" s="13">
        <v>8802</v>
      </c>
      <c r="K166" s="17">
        <f>SUMIF(COLLECTE!B:B,I166,COLLECTE!H:H)/1000</f>
        <v>-26.650030000000001</v>
      </c>
      <c r="L166" s="16"/>
      <c r="M166" s="16"/>
      <c r="N166" s="17">
        <f>SUMIF('UC GPS'!B:B,I166,'UC GPS'!F:F)+SUMIF(PREMIUM!L:L,I166,PREMIUM!H:H)/1000</f>
        <v>0</v>
      </c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</row>
    <row r="167" spans="1:25" ht="15.75" thickBot="1" x14ac:dyDescent="0.3">
      <c r="A167" s="13">
        <v>30</v>
      </c>
      <c r="B167" s="14" t="s">
        <v>171</v>
      </c>
      <c r="C167" s="13">
        <v>2</v>
      </c>
      <c r="D167" s="15" t="s">
        <v>183</v>
      </c>
      <c r="E167" s="13">
        <v>508839</v>
      </c>
      <c r="F167" s="15" t="s">
        <v>188</v>
      </c>
      <c r="G167" s="13">
        <v>8839</v>
      </c>
      <c r="H167" s="15" t="s">
        <v>188</v>
      </c>
      <c r="I167" s="13">
        <v>8839</v>
      </c>
      <c r="K167" s="17">
        <f>SUMIF(COLLECTE!B:B,I167,COLLECTE!H:H)/1000</f>
        <v>-2420.4566699999996</v>
      </c>
      <c r="L167" s="16"/>
      <c r="M167" s="16"/>
      <c r="N167" s="17">
        <f>SUMIF('UC GPS'!B:B,I167,'UC GPS'!F:F)+SUMIF(PREMIUM!L:L,I167,PREMIUM!H:H)/1000</f>
        <v>0</v>
      </c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</row>
    <row r="168" spans="1:25" ht="15.75" thickBot="1" x14ac:dyDescent="0.3">
      <c r="A168" s="13">
        <v>30</v>
      </c>
      <c r="B168" s="14" t="s">
        <v>171</v>
      </c>
      <c r="C168" s="13">
        <v>2</v>
      </c>
      <c r="D168" s="15" t="s">
        <v>183</v>
      </c>
      <c r="E168" s="13">
        <v>508819</v>
      </c>
      <c r="F168" s="15" t="s">
        <v>189</v>
      </c>
      <c r="G168" s="13">
        <v>8819</v>
      </c>
      <c r="H168" s="15" t="s">
        <v>189</v>
      </c>
      <c r="I168" s="13">
        <v>8819</v>
      </c>
      <c r="K168" s="17">
        <f>SUMIF(COLLECTE!B:B,I168,COLLECTE!H:H)/1000</f>
        <v>130.76224999999999</v>
      </c>
      <c r="L168" s="16"/>
      <c r="M168" s="16"/>
      <c r="N168" s="17">
        <f>SUMIF('UC GPS'!B:B,I168,'UC GPS'!F:F)+SUMIF(PREMIUM!L:L,I168,PREMIUM!H:H)/1000</f>
        <v>0</v>
      </c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</row>
    <row r="169" spans="1:25" ht="15.75" thickBot="1" x14ac:dyDescent="0.3">
      <c r="A169" s="13">
        <v>30</v>
      </c>
      <c r="B169" s="14" t="s">
        <v>171</v>
      </c>
      <c r="C169" s="13">
        <v>2</v>
      </c>
      <c r="D169" s="15" t="s">
        <v>183</v>
      </c>
      <c r="E169" s="13">
        <v>408840</v>
      </c>
      <c r="F169" s="15" t="s">
        <v>190</v>
      </c>
      <c r="G169" s="13">
        <v>8840</v>
      </c>
      <c r="H169" s="15" t="s">
        <v>190</v>
      </c>
      <c r="I169" s="13">
        <v>8840</v>
      </c>
      <c r="K169" s="17">
        <f>SUMIF(COLLECTE!B:B,I169,COLLECTE!H:H)/1000</f>
        <v>195.82970000000006</v>
      </c>
      <c r="L169" s="16"/>
      <c r="M169" s="16"/>
      <c r="N169" s="17">
        <f>SUMIF('UC GPS'!B:B,I169,'UC GPS'!F:F)+SUMIF(PREMIUM!L:L,I169,PREMIUM!H:H)/1000</f>
        <v>0</v>
      </c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</row>
    <row r="170" spans="1:25" ht="15.75" thickBot="1" x14ac:dyDescent="0.3">
      <c r="A170" s="13">
        <v>30</v>
      </c>
      <c r="B170" s="14" t="s">
        <v>171</v>
      </c>
      <c r="C170" s="13">
        <v>2</v>
      </c>
      <c r="D170" s="15" t="s">
        <v>183</v>
      </c>
      <c r="E170" s="13">
        <v>408862</v>
      </c>
      <c r="F170" s="15" t="s">
        <v>191</v>
      </c>
      <c r="G170" s="13">
        <v>8862</v>
      </c>
      <c r="H170" s="15" t="s">
        <v>191</v>
      </c>
      <c r="I170" s="13">
        <v>8862</v>
      </c>
      <c r="K170" s="17">
        <f>SUMIF(COLLECTE!B:B,I170,COLLECTE!H:H)/1000</f>
        <v>60.30556</v>
      </c>
      <c r="L170" s="16"/>
      <c r="M170" s="16"/>
      <c r="N170" s="17">
        <f>SUMIF('UC GPS'!B:B,I170,'UC GPS'!F:F)+SUMIF(PREMIUM!L:L,I170,PREMIUM!H:H)/1000</f>
        <v>0</v>
      </c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</row>
    <row r="171" spans="1:25" ht="15.75" thickBot="1" x14ac:dyDescent="0.3">
      <c r="A171" s="13">
        <v>30</v>
      </c>
      <c r="B171" s="14" t="s">
        <v>171</v>
      </c>
      <c r="C171" s="13">
        <v>2</v>
      </c>
      <c r="D171" s="15" t="s">
        <v>183</v>
      </c>
      <c r="E171" s="13">
        <v>508860</v>
      </c>
      <c r="F171" s="15" t="s">
        <v>192</v>
      </c>
      <c r="G171" s="13">
        <v>8860</v>
      </c>
      <c r="H171" s="15" t="s">
        <v>192</v>
      </c>
      <c r="I171" s="13">
        <v>8860</v>
      </c>
      <c r="K171" s="17">
        <f>SUMIF(COLLECTE!B:B,I171,COLLECTE!H:H)/1000</f>
        <v>187.43162000000001</v>
      </c>
      <c r="L171" s="16"/>
      <c r="M171" s="16"/>
      <c r="N171" s="17">
        <f>SUMIF('UC GPS'!B:B,I171,'UC GPS'!F:F)+SUMIF(PREMIUM!L:L,I171,PREMIUM!H:H)/1000</f>
        <v>0</v>
      </c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</row>
    <row r="172" spans="1:25" ht="15.75" thickBot="1" x14ac:dyDescent="0.3">
      <c r="A172" s="13">
        <v>30</v>
      </c>
      <c r="B172" s="14" t="s">
        <v>171</v>
      </c>
      <c r="C172" s="13">
        <v>2</v>
      </c>
      <c r="D172" s="15" t="s">
        <v>183</v>
      </c>
      <c r="E172" s="13">
        <v>408806</v>
      </c>
      <c r="F172" s="15" t="s">
        <v>193</v>
      </c>
      <c r="G172" s="13">
        <v>8806</v>
      </c>
      <c r="H172" s="15" t="s">
        <v>193</v>
      </c>
      <c r="I172" s="13">
        <v>8806</v>
      </c>
      <c r="K172" s="17">
        <f>SUMIF(COLLECTE!B:B,I172,COLLECTE!H:H)/1000</f>
        <v>660.07561999999996</v>
      </c>
      <c r="L172" s="16"/>
      <c r="M172" s="16"/>
      <c r="N172" s="17">
        <f>SUMIF('UC GPS'!B:B,I172,'UC GPS'!F:F)+SUMIF(PREMIUM!L:L,I172,PREMIUM!H:H)/1000</f>
        <v>0</v>
      </c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</row>
    <row r="173" spans="1:25" ht="15.75" thickBot="1" x14ac:dyDescent="0.3">
      <c r="A173" s="13">
        <v>30</v>
      </c>
      <c r="B173" s="14" t="s">
        <v>171</v>
      </c>
      <c r="C173" s="13">
        <v>2</v>
      </c>
      <c r="D173" s="15" t="s">
        <v>183</v>
      </c>
      <c r="E173" s="13">
        <v>508833</v>
      </c>
      <c r="F173" s="15" t="s">
        <v>194</v>
      </c>
      <c r="G173" s="13">
        <v>8833</v>
      </c>
      <c r="H173" s="15" t="s">
        <v>194</v>
      </c>
      <c r="I173" s="13">
        <v>8833</v>
      </c>
      <c r="K173" s="17">
        <f>SUMIF(COLLECTE!B:B,I173,COLLECTE!H:H)/1000</f>
        <v>95.6</v>
      </c>
      <c r="L173" s="16"/>
      <c r="M173" s="16"/>
      <c r="N173" s="17">
        <f>SUMIF('UC GPS'!B:B,I173,'UC GPS'!F:F)+SUMIF(PREMIUM!L:L,I173,PREMIUM!H:H)/1000</f>
        <v>0</v>
      </c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</row>
    <row r="174" spans="1:25" ht="15.75" thickBot="1" x14ac:dyDescent="0.3">
      <c r="A174" s="13">
        <v>30</v>
      </c>
      <c r="B174" s="14" t="s">
        <v>171</v>
      </c>
      <c r="C174" s="13">
        <v>2</v>
      </c>
      <c r="D174" s="15" t="s">
        <v>183</v>
      </c>
      <c r="E174" s="13">
        <v>508820</v>
      </c>
      <c r="F174" s="15" t="s">
        <v>195</v>
      </c>
      <c r="G174" s="13">
        <v>8820</v>
      </c>
      <c r="H174" s="15" t="s">
        <v>195</v>
      </c>
      <c r="I174" s="13">
        <v>8820</v>
      </c>
      <c r="K174" s="17">
        <f>SUMIF(COLLECTE!B:B,I174,COLLECTE!H:H)/1000</f>
        <v>409.13446000000005</v>
      </c>
      <c r="L174" s="16"/>
      <c r="M174" s="16"/>
      <c r="N174" s="17">
        <f>SUMIF('UC GPS'!B:B,I174,'UC GPS'!F:F)+SUMIF(PREMIUM!L:L,I174,PREMIUM!H:H)/1000</f>
        <v>0</v>
      </c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</row>
    <row r="175" spans="1:25" ht="15.75" thickBot="1" x14ac:dyDescent="0.3">
      <c r="A175" s="13">
        <v>30</v>
      </c>
      <c r="B175" s="14" t="s">
        <v>171</v>
      </c>
      <c r="C175" s="13">
        <v>2</v>
      </c>
      <c r="D175" s="15" t="s">
        <v>183</v>
      </c>
      <c r="E175" s="13">
        <v>408814</v>
      </c>
      <c r="F175" s="15" t="s">
        <v>196</v>
      </c>
      <c r="G175" s="13">
        <v>8814</v>
      </c>
      <c r="H175" s="15" t="s">
        <v>196</v>
      </c>
      <c r="I175" s="13">
        <v>8814</v>
      </c>
      <c r="K175" s="17">
        <f>SUMIF(COLLECTE!B:B,I175,COLLECTE!H:H)/1000</f>
        <v>-55.331580000000002</v>
      </c>
      <c r="L175" s="16"/>
      <c r="M175" s="16"/>
      <c r="N175" s="17">
        <f>SUMIF('UC GPS'!B:B,I175,'UC GPS'!F:F)+SUMIF(PREMIUM!L:L,I175,PREMIUM!H:H)/1000</f>
        <v>0</v>
      </c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</row>
    <row r="176" spans="1:25" ht="15.75" thickBot="1" x14ac:dyDescent="0.3">
      <c r="A176" s="13">
        <v>30</v>
      </c>
      <c r="B176" s="14" t="s">
        <v>171</v>
      </c>
      <c r="C176" s="13">
        <v>11</v>
      </c>
      <c r="D176" s="15" t="s">
        <v>197</v>
      </c>
      <c r="E176" s="13">
        <v>551367</v>
      </c>
      <c r="F176" s="15" t="s">
        <v>198</v>
      </c>
      <c r="G176" s="13">
        <v>51367</v>
      </c>
      <c r="H176" s="15" t="s">
        <v>198</v>
      </c>
      <c r="I176" s="13">
        <v>51367</v>
      </c>
      <c r="K176" s="17">
        <f>SUMIF(COLLECTE!B:B,I176,COLLECTE!H:H)/1000</f>
        <v>375.27095999999995</v>
      </c>
      <c r="L176" s="16"/>
      <c r="M176" s="16"/>
      <c r="N176" s="17">
        <f>SUMIF('UC GPS'!B:B,I176,'UC GPS'!F:F)+SUMIF(PREMIUM!L:L,I176,PREMIUM!H:H)/1000</f>
        <v>0</v>
      </c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</row>
    <row r="177" spans="1:25" ht="15.75" thickBot="1" x14ac:dyDescent="0.3">
      <c r="A177" s="13">
        <v>30</v>
      </c>
      <c r="B177" s="14" t="s">
        <v>171</v>
      </c>
      <c r="C177" s="13">
        <v>11</v>
      </c>
      <c r="D177" s="15" t="s">
        <v>197</v>
      </c>
      <c r="E177" s="13">
        <v>551340</v>
      </c>
      <c r="F177" s="15" t="s">
        <v>199</v>
      </c>
      <c r="G177" s="13">
        <v>51340</v>
      </c>
      <c r="H177" s="15" t="s">
        <v>199</v>
      </c>
      <c r="I177" s="13">
        <v>51340</v>
      </c>
      <c r="K177" s="17">
        <f>SUMIF(COLLECTE!B:B,I177,COLLECTE!H:H)/1000</f>
        <v>1047.3027100000002</v>
      </c>
      <c r="L177" s="16"/>
      <c r="M177" s="16"/>
      <c r="N177" s="17">
        <f>SUMIF('UC GPS'!B:B,I177,'UC GPS'!F:F)+SUMIF(PREMIUM!L:L,I177,PREMIUM!H:H)/1000</f>
        <v>0</v>
      </c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</row>
    <row r="178" spans="1:25" ht="15.75" thickBot="1" x14ac:dyDescent="0.3">
      <c r="A178" s="13">
        <v>30</v>
      </c>
      <c r="B178" s="14" t="s">
        <v>171</v>
      </c>
      <c r="C178" s="13">
        <v>11</v>
      </c>
      <c r="D178" s="15" t="s">
        <v>197</v>
      </c>
      <c r="E178" s="13">
        <v>551369</v>
      </c>
      <c r="F178" s="15" t="s">
        <v>200</v>
      </c>
      <c r="G178" s="13">
        <v>51369</v>
      </c>
      <c r="H178" s="15" t="s">
        <v>200</v>
      </c>
      <c r="I178" s="13">
        <v>51369</v>
      </c>
      <c r="K178" s="17">
        <f>SUMIF(COLLECTE!B:B,I178,COLLECTE!H:H)/1000</f>
        <v>1672.20128</v>
      </c>
      <c r="L178" s="16"/>
      <c r="M178" s="16"/>
      <c r="N178" s="17">
        <f>SUMIF('UC GPS'!B:B,I178,'UC GPS'!F:F)+SUMIF(PREMIUM!L:L,I178,PREMIUM!H:H)/1000</f>
        <v>0</v>
      </c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</row>
    <row r="179" spans="1:25" ht="15.75" thickBot="1" x14ac:dyDescent="0.3">
      <c r="A179" s="13">
        <v>30</v>
      </c>
      <c r="B179" s="14" t="s">
        <v>171</v>
      </c>
      <c r="C179" s="13">
        <v>11</v>
      </c>
      <c r="D179" s="15" t="s">
        <v>197</v>
      </c>
      <c r="E179" s="13">
        <v>551365</v>
      </c>
      <c r="F179" s="15" t="s">
        <v>201</v>
      </c>
      <c r="G179" s="13">
        <v>51365</v>
      </c>
      <c r="H179" s="15" t="s">
        <v>201</v>
      </c>
      <c r="I179" s="13">
        <v>51365</v>
      </c>
      <c r="K179" s="17">
        <f>SUMIF(COLLECTE!B:B,I179,COLLECTE!H:H)/1000</f>
        <v>125.77016999999999</v>
      </c>
      <c r="L179" s="16"/>
      <c r="M179" s="16"/>
      <c r="N179" s="17">
        <f>SUMIF('UC GPS'!B:B,I179,'UC GPS'!F:F)+SUMIF(PREMIUM!L:L,I179,PREMIUM!H:H)/1000</f>
        <v>0</v>
      </c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</row>
    <row r="180" spans="1:25" ht="15.75" thickBot="1" x14ac:dyDescent="0.3">
      <c r="A180" s="13">
        <v>30</v>
      </c>
      <c r="B180" s="14" t="s">
        <v>171</v>
      </c>
      <c r="C180" s="13">
        <v>11</v>
      </c>
      <c r="D180" s="15" t="s">
        <v>197</v>
      </c>
      <c r="E180" s="13">
        <v>451370</v>
      </c>
      <c r="F180" s="15" t="s">
        <v>202</v>
      </c>
      <c r="G180" s="13">
        <v>51370</v>
      </c>
      <c r="H180" s="15" t="s">
        <v>202</v>
      </c>
      <c r="I180" s="13">
        <v>51370</v>
      </c>
      <c r="K180" s="17">
        <f>SUMIF(COLLECTE!B:B,I180,COLLECTE!H:H)/1000</f>
        <v>1280.8060700000001</v>
      </c>
      <c r="L180" s="16"/>
      <c r="M180" s="16"/>
      <c r="N180" s="17">
        <f>SUMIF('UC GPS'!B:B,I180,'UC GPS'!F:F)+SUMIF(PREMIUM!L:L,I180,PREMIUM!H:H)/1000</f>
        <v>0</v>
      </c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</row>
    <row r="181" spans="1:25" ht="15.75" thickBot="1" x14ac:dyDescent="0.3">
      <c r="A181" s="13">
        <v>30</v>
      </c>
      <c r="B181" s="14" t="s">
        <v>171</v>
      </c>
      <c r="C181" s="13">
        <v>11</v>
      </c>
      <c r="D181" s="15" t="s">
        <v>197</v>
      </c>
      <c r="E181" s="13">
        <v>551314</v>
      </c>
      <c r="F181" s="15" t="s">
        <v>203</v>
      </c>
      <c r="G181" s="13">
        <v>51314</v>
      </c>
      <c r="H181" s="15" t="s">
        <v>203</v>
      </c>
      <c r="I181" s="13">
        <v>51314</v>
      </c>
      <c r="K181" s="17">
        <f>SUMIF(COLLECTE!B:B,I181,COLLECTE!H:H)/1000</f>
        <v>48.8</v>
      </c>
      <c r="L181" s="16"/>
      <c r="M181" s="16"/>
      <c r="N181" s="17">
        <f>SUMIF('UC GPS'!B:B,I181,'UC GPS'!F:F)+SUMIF(PREMIUM!L:L,I181,PREMIUM!H:H)/1000</f>
        <v>0</v>
      </c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</row>
    <row r="182" spans="1:25" ht="15.75" thickBot="1" x14ac:dyDescent="0.3">
      <c r="A182" s="13">
        <v>30</v>
      </c>
      <c r="B182" s="14" t="s">
        <v>171</v>
      </c>
      <c r="C182" s="13">
        <v>11</v>
      </c>
      <c r="D182" s="15" t="s">
        <v>197</v>
      </c>
      <c r="E182" s="13">
        <v>451361</v>
      </c>
      <c r="F182" s="15" t="s">
        <v>204</v>
      </c>
      <c r="G182" s="13">
        <v>51361</v>
      </c>
      <c r="H182" s="15" t="s">
        <v>204</v>
      </c>
      <c r="I182" s="13">
        <v>51361</v>
      </c>
      <c r="K182" s="17">
        <f>SUMIF(COLLECTE!B:B,I182,COLLECTE!H:H)/1000</f>
        <v>128.79870000000003</v>
      </c>
      <c r="L182" s="16"/>
      <c r="M182" s="16"/>
      <c r="N182" s="17">
        <f>SUMIF('UC GPS'!B:B,I182,'UC GPS'!F:F)+SUMIF(PREMIUM!L:L,I182,PREMIUM!H:H)/1000</f>
        <v>0</v>
      </c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</row>
    <row r="183" spans="1:25" ht="15.75" thickBot="1" x14ac:dyDescent="0.3">
      <c r="A183" s="13">
        <v>30</v>
      </c>
      <c r="B183" s="14" t="s">
        <v>171</v>
      </c>
      <c r="C183" s="13">
        <v>11</v>
      </c>
      <c r="D183" s="15" t="s">
        <v>197</v>
      </c>
      <c r="E183" s="13">
        <v>451350</v>
      </c>
      <c r="F183" s="15" t="s">
        <v>205</v>
      </c>
      <c r="G183" s="13">
        <v>51350</v>
      </c>
      <c r="H183" s="15" t="s">
        <v>205</v>
      </c>
      <c r="I183" s="13">
        <v>51350</v>
      </c>
      <c r="K183" s="17">
        <f>SUMIF(COLLECTE!B:B,I183,COLLECTE!H:H)/1000</f>
        <v>1467.7334799999999</v>
      </c>
      <c r="L183" s="16"/>
      <c r="M183" s="16"/>
      <c r="N183" s="17">
        <f>SUMIF('UC GPS'!B:B,I183,'UC GPS'!F:F)+SUMIF(PREMIUM!L:L,I183,PREMIUM!H:H)/1000</f>
        <v>0</v>
      </c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</row>
    <row r="184" spans="1:25" ht="15.75" thickBot="1" x14ac:dyDescent="0.3">
      <c r="A184" s="13">
        <v>30</v>
      </c>
      <c r="B184" s="14" t="s">
        <v>171</v>
      </c>
      <c r="C184" s="13">
        <v>11</v>
      </c>
      <c r="D184" s="15" t="s">
        <v>197</v>
      </c>
      <c r="E184" s="13">
        <v>551310</v>
      </c>
      <c r="F184" s="15" t="s">
        <v>206</v>
      </c>
      <c r="G184" s="13">
        <v>51310</v>
      </c>
      <c r="H184" s="15" t="s">
        <v>206</v>
      </c>
      <c r="I184" s="13">
        <v>51310</v>
      </c>
      <c r="K184" s="17">
        <f>SUMIF(COLLECTE!B:B,I184,COLLECTE!H:H)/1000</f>
        <v>699.63300000000004</v>
      </c>
      <c r="L184" s="16"/>
      <c r="M184" s="16"/>
      <c r="N184" s="17">
        <f>SUMIF('UC GPS'!B:B,I184,'UC GPS'!F:F)+SUMIF(PREMIUM!L:L,I184,PREMIUM!H:H)/1000</f>
        <v>0</v>
      </c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</row>
    <row r="185" spans="1:25" ht="15.75" thickBot="1" x14ac:dyDescent="0.3">
      <c r="A185" s="13">
        <v>30</v>
      </c>
      <c r="B185" s="14" t="s">
        <v>171</v>
      </c>
      <c r="C185" s="13">
        <v>11</v>
      </c>
      <c r="D185" s="15" t="s">
        <v>197</v>
      </c>
      <c r="E185" s="13">
        <v>551309</v>
      </c>
      <c r="F185" s="15" t="s">
        <v>207</v>
      </c>
      <c r="G185" s="13">
        <v>51309</v>
      </c>
      <c r="H185" s="15" t="s">
        <v>207</v>
      </c>
      <c r="I185" s="13">
        <v>51309</v>
      </c>
      <c r="K185" s="17">
        <f>SUMIF(COLLECTE!B:B,I185,COLLECTE!H:H)/1000</f>
        <v>561.72776999999996</v>
      </c>
      <c r="L185" s="16"/>
      <c r="M185" s="16"/>
      <c r="N185" s="17">
        <f>SUMIF('UC GPS'!B:B,I185,'UC GPS'!F:F)+SUMIF(PREMIUM!L:L,I185,PREMIUM!H:H)/1000</f>
        <v>0</v>
      </c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</row>
    <row r="186" spans="1:25" ht="15.75" thickBot="1" x14ac:dyDescent="0.3">
      <c r="A186" s="13">
        <v>30</v>
      </c>
      <c r="B186" s="14" t="s">
        <v>171</v>
      </c>
      <c r="C186" s="13">
        <v>11</v>
      </c>
      <c r="D186" s="15" t="s">
        <v>197</v>
      </c>
      <c r="E186" s="13">
        <v>551305</v>
      </c>
      <c r="F186" s="15" t="s">
        <v>208</v>
      </c>
      <c r="G186" s="13">
        <v>51305</v>
      </c>
      <c r="H186" s="15" t="s">
        <v>208</v>
      </c>
      <c r="I186" s="13">
        <v>51305</v>
      </c>
      <c r="K186" s="17">
        <f>SUMIF(COLLECTE!B:B,I186,COLLECTE!H:H)/1000</f>
        <v>202.94896</v>
      </c>
      <c r="L186" s="16"/>
      <c r="M186" s="16"/>
      <c r="N186" s="17">
        <f>SUMIF('UC GPS'!B:B,I186,'UC GPS'!F:F)+SUMIF(PREMIUM!L:L,I186,PREMIUM!H:H)/1000</f>
        <v>0</v>
      </c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</row>
    <row r="187" spans="1:25" ht="15.75" thickBot="1" x14ac:dyDescent="0.3">
      <c r="A187" s="13">
        <v>30</v>
      </c>
      <c r="B187" s="14" t="s">
        <v>171</v>
      </c>
      <c r="C187" s="13">
        <v>11</v>
      </c>
      <c r="D187" s="15" t="s">
        <v>197</v>
      </c>
      <c r="E187" s="13">
        <v>451301</v>
      </c>
      <c r="F187" s="15" t="s">
        <v>209</v>
      </c>
      <c r="G187" s="13">
        <v>51301</v>
      </c>
      <c r="H187" s="15" t="s">
        <v>209</v>
      </c>
      <c r="I187" s="13">
        <v>51301</v>
      </c>
      <c r="K187" s="17">
        <f>SUMIF(COLLECTE!B:B,I187,COLLECTE!H:H)/1000</f>
        <v>1314.9890699999999</v>
      </c>
      <c r="L187" s="16"/>
      <c r="M187" s="16"/>
      <c r="N187" s="17">
        <f>SUMIF('UC GPS'!B:B,I187,'UC GPS'!F:F)+SUMIF(PREMIUM!L:L,I187,PREMIUM!H:H)/1000</f>
        <v>0</v>
      </c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</row>
    <row r="188" spans="1:25" ht="15.75" thickBot="1" x14ac:dyDescent="0.3">
      <c r="A188" s="13">
        <v>30</v>
      </c>
      <c r="B188" s="14" t="s">
        <v>171</v>
      </c>
      <c r="C188" s="13">
        <v>11</v>
      </c>
      <c r="D188" s="15" t="s">
        <v>197</v>
      </c>
      <c r="E188" s="13">
        <v>551341</v>
      </c>
      <c r="F188" s="15" t="s">
        <v>210</v>
      </c>
      <c r="G188" s="13">
        <v>51341</v>
      </c>
      <c r="H188" s="15" t="s">
        <v>210</v>
      </c>
      <c r="I188" s="13">
        <v>51341</v>
      </c>
      <c r="K188" s="17">
        <f>SUMIF(COLLECTE!B:B,I188,COLLECTE!H:H)/1000</f>
        <v>146.34789000000001</v>
      </c>
      <c r="L188" s="16"/>
      <c r="M188" s="16"/>
      <c r="N188" s="17">
        <f>SUMIF('UC GPS'!B:B,I188,'UC GPS'!F:F)+SUMIF(PREMIUM!L:L,I188,PREMIUM!H:H)/1000</f>
        <v>0</v>
      </c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</row>
    <row r="189" spans="1:25" ht="15.75" thickBot="1" x14ac:dyDescent="0.3">
      <c r="A189" s="13">
        <v>30</v>
      </c>
      <c r="B189" s="14" t="s">
        <v>171</v>
      </c>
      <c r="C189" s="13">
        <v>11</v>
      </c>
      <c r="D189" s="15" t="s">
        <v>197</v>
      </c>
      <c r="E189" s="13">
        <v>551306</v>
      </c>
      <c r="F189" s="15" t="s">
        <v>211</v>
      </c>
      <c r="G189" s="13">
        <v>51306</v>
      </c>
      <c r="H189" s="15" t="s">
        <v>211</v>
      </c>
      <c r="I189" s="13">
        <v>51306</v>
      </c>
      <c r="K189" s="17">
        <f>SUMIF(COLLECTE!B:B,I189,COLLECTE!H:H)/1000</f>
        <v>730.16047999999978</v>
      </c>
      <c r="L189" s="16"/>
      <c r="M189" s="16"/>
      <c r="N189" s="17">
        <f>SUMIF('UC GPS'!B:B,I189,'UC GPS'!F:F)+SUMIF(PREMIUM!L:L,I189,PREMIUM!H:H)/1000</f>
        <v>0</v>
      </c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</row>
    <row r="190" spans="1:25" ht="15.75" thickBot="1" x14ac:dyDescent="0.3">
      <c r="A190" s="13">
        <v>30</v>
      </c>
      <c r="B190" s="14" t="s">
        <v>171</v>
      </c>
      <c r="C190" s="13">
        <v>11</v>
      </c>
      <c r="D190" s="15" t="s">
        <v>197</v>
      </c>
      <c r="E190" s="13">
        <v>551349</v>
      </c>
      <c r="F190" s="15" t="s">
        <v>212</v>
      </c>
      <c r="G190" s="13">
        <v>51349</v>
      </c>
      <c r="H190" s="15" t="s">
        <v>212</v>
      </c>
      <c r="I190" s="13">
        <v>51349</v>
      </c>
      <c r="K190" s="17">
        <f>SUMIF(COLLECTE!B:B,I190,COLLECTE!H:H)/1000</f>
        <v>150.87925000000001</v>
      </c>
      <c r="L190" s="16"/>
      <c r="M190" s="16"/>
      <c r="N190" s="17">
        <f>SUMIF('UC GPS'!B:B,I190,'UC GPS'!F:F)+SUMIF(PREMIUM!L:L,I190,PREMIUM!H:H)/1000</f>
        <v>0</v>
      </c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</row>
    <row r="191" spans="1:25" ht="15.75" thickBot="1" x14ac:dyDescent="0.3">
      <c r="A191" s="13">
        <v>30</v>
      </c>
      <c r="B191" s="14" t="s">
        <v>171</v>
      </c>
      <c r="C191" s="13">
        <v>11</v>
      </c>
      <c r="D191" s="15" t="s">
        <v>197</v>
      </c>
      <c r="E191" s="13">
        <v>451308</v>
      </c>
      <c r="F191" s="15" t="s">
        <v>213</v>
      </c>
      <c r="G191" s="13">
        <v>51308</v>
      </c>
      <c r="H191" s="15" t="s">
        <v>213</v>
      </c>
      <c r="I191" s="13">
        <v>51308</v>
      </c>
      <c r="K191" s="17">
        <f>SUMIF(COLLECTE!B:B,I191,COLLECTE!H:H)/1000</f>
        <v>1067.5560699999999</v>
      </c>
      <c r="L191" s="16"/>
      <c r="M191" s="16"/>
      <c r="N191" s="17">
        <f>SUMIF('UC GPS'!B:B,I191,'UC GPS'!F:F)+SUMIF(PREMIUM!L:L,I191,PREMIUM!H:H)/1000</f>
        <v>0</v>
      </c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</row>
    <row r="192" spans="1:25" ht="15.75" thickBot="1" x14ac:dyDescent="0.3">
      <c r="A192" s="13">
        <v>30</v>
      </c>
      <c r="B192" s="14" t="s">
        <v>171</v>
      </c>
      <c r="C192" s="13">
        <v>11</v>
      </c>
      <c r="D192" s="15" t="s">
        <v>197</v>
      </c>
      <c r="E192" s="13">
        <v>551307</v>
      </c>
      <c r="F192" s="15" t="s">
        <v>214</v>
      </c>
      <c r="G192" s="13">
        <v>51307</v>
      </c>
      <c r="H192" s="15" t="s">
        <v>214</v>
      </c>
      <c r="I192" s="13">
        <v>51307</v>
      </c>
      <c r="K192" s="17">
        <f>SUMIF(COLLECTE!B:B,I192,COLLECTE!H:H)/1000</f>
        <v>621.07680000000005</v>
      </c>
      <c r="L192" s="16"/>
      <c r="M192" s="16"/>
      <c r="N192" s="17">
        <f>SUMIF('UC GPS'!B:B,I192,'UC GPS'!F:F)+SUMIF(PREMIUM!L:L,I192,PREMIUM!H:H)/1000</f>
        <v>0</v>
      </c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</row>
    <row r="193" spans="1:25" ht="15.75" thickBot="1" x14ac:dyDescent="0.3">
      <c r="A193" s="13">
        <v>30</v>
      </c>
      <c r="B193" s="14" t="s">
        <v>171</v>
      </c>
      <c r="C193" s="13">
        <v>11</v>
      </c>
      <c r="D193" s="15" t="s">
        <v>197</v>
      </c>
      <c r="E193" s="13">
        <v>451336</v>
      </c>
      <c r="F193" s="15" t="s">
        <v>215</v>
      </c>
      <c r="G193" s="13">
        <v>51336</v>
      </c>
      <c r="H193" s="15" t="s">
        <v>215</v>
      </c>
      <c r="I193" s="13">
        <v>51336</v>
      </c>
      <c r="K193" s="17">
        <f>SUMIF(COLLECTE!B:B,I193,COLLECTE!H:H)/1000</f>
        <v>711.36</v>
      </c>
      <c r="L193" s="16"/>
      <c r="M193" s="16"/>
      <c r="N193" s="17">
        <f>SUMIF('UC GPS'!B:B,I193,'UC GPS'!F:F)+SUMIF(PREMIUM!L:L,I193,PREMIUM!H:H)/1000</f>
        <v>0</v>
      </c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</row>
    <row r="194" spans="1:25" ht="15.75" thickBot="1" x14ac:dyDescent="0.3">
      <c r="A194" s="13">
        <v>30</v>
      </c>
      <c r="B194" s="14" t="s">
        <v>171</v>
      </c>
      <c r="C194" s="13">
        <v>11</v>
      </c>
      <c r="D194" s="15" t="s">
        <v>197</v>
      </c>
      <c r="E194" s="13">
        <v>451318</v>
      </c>
      <c r="F194" s="15" t="s">
        <v>216</v>
      </c>
      <c r="G194" s="13">
        <v>51318</v>
      </c>
      <c r="H194" s="15" t="s">
        <v>216</v>
      </c>
      <c r="I194" s="13">
        <v>51318</v>
      </c>
      <c r="K194" s="17">
        <f>SUMIF(COLLECTE!B:B,I194,COLLECTE!H:H)/1000</f>
        <v>496.90494999999999</v>
      </c>
      <c r="L194" s="16"/>
      <c r="M194" s="16"/>
      <c r="N194" s="17">
        <f>SUMIF('UC GPS'!B:B,I194,'UC GPS'!F:F)+SUMIF(PREMIUM!L:L,I194,PREMIUM!H:H)/1000</f>
        <v>0</v>
      </c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</row>
    <row r="195" spans="1:25" ht="15.75" thickBot="1" x14ac:dyDescent="0.3">
      <c r="A195" s="13">
        <v>110</v>
      </c>
      <c r="B195" s="14" t="s">
        <v>217</v>
      </c>
      <c r="C195" s="13">
        <v>26</v>
      </c>
      <c r="D195" s="15" t="s">
        <v>218</v>
      </c>
      <c r="E195" s="13">
        <v>554116</v>
      </c>
      <c r="F195" s="15" t="s">
        <v>219</v>
      </c>
      <c r="G195" s="13">
        <v>54116</v>
      </c>
      <c r="H195" s="15" t="s">
        <v>219</v>
      </c>
      <c r="I195" s="13">
        <v>54116</v>
      </c>
      <c r="K195" s="17">
        <f>SUMIF(COLLECTE!B:B,I195,COLLECTE!H:H)/1000</f>
        <v>396.81248999999997</v>
      </c>
      <c r="L195" s="16"/>
      <c r="M195" s="16"/>
      <c r="N195" s="17">
        <f>SUMIF('UC GPS'!B:B,I195,'UC GPS'!F:F)+SUMIF(PREMIUM!L:L,I195,PREMIUM!H:H)/1000</f>
        <v>0</v>
      </c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</row>
    <row r="196" spans="1:25" ht="15.75" thickBot="1" x14ac:dyDescent="0.3">
      <c r="A196" s="13">
        <v>110</v>
      </c>
      <c r="B196" s="14" t="s">
        <v>217</v>
      </c>
      <c r="C196" s="13">
        <v>26</v>
      </c>
      <c r="D196" s="15" t="s">
        <v>218</v>
      </c>
      <c r="E196" s="13">
        <v>454161</v>
      </c>
      <c r="F196" s="15" t="s">
        <v>220</v>
      </c>
      <c r="G196" s="13">
        <v>54161</v>
      </c>
      <c r="H196" s="15" t="s">
        <v>220</v>
      </c>
      <c r="I196" s="13">
        <v>54161</v>
      </c>
      <c r="K196" s="17">
        <f>SUMIF(COLLECTE!B:B,I196,COLLECTE!H:H)/1000</f>
        <v>340.84368999999998</v>
      </c>
      <c r="L196" s="16"/>
      <c r="M196" s="16"/>
      <c r="N196" s="17">
        <f>SUMIF('UC GPS'!B:B,I196,'UC GPS'!F:F)+SUMIF(PREMIUM!L:L,I196,PREMIUM!H:H)/1000</f>
        <v>0</v>
      </c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</row>
    <row r="197" spans="1:25" ht="15.75" thickBot="1" x14ac:dyDescent="0.3">
      <c r="A197" s="13">
        <v>110</v>
      </c>
      <c r="B197" s="14" t="s">
        <v>217</v>
      </c>
      <c r="C197" s="13">
        <v>26</v>
      </c>
      <c r="D197" s="15" t="s">
        <v>218</v>
      </c>
      <c r="E197" s="13">
        <v>554166</v>
      </c>
      <c r="F197" s="15" t="s">
        <v>221</v>
      </c>
      <c r="G197" s="13">
        <v>54166</v>
      </c>
      <c r="H197" s="15" t="s">
        <v>221</v>
      </c>
      <c r="I197" s="13">
        <v>54166</v>
      </c>
      <c r="K197" s="17">
        <f>SUMIF(COLLECTE!B:B,I197,COLLECTE!H:H)/1000</f>
        <v>135.77225000000001</v>
      </c>
      <c r="L197" s="16"/>
      <c r="M197" s="16"/>
      <c r="N197" s="17">
        <f>SUMIF('UC GPS'!B:B,I197,'UC GPS'!F:F)+SUMIF(PREMIUM!L:L,I197,PREMIUM!H:H)/1000</f>
        <v>0</v>
      </c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</row>
    <row r="198" spans="1:25" ht="15.75" thickBot="1" x14ac:dyDescent="0.3">
      <c r="A198" s="13">
        <v>110</v>
      </c>
      <c r="B198" s="14" t="s">
        <v>217</v>
      </c>
      <c r="C198" s="13">
        <v>26</v>
      </c>
      <c r="D198" s="15" t="s">
        <v>218</v>
      </c>
      <c r="E198" s="13">
        <v>454171</v>
      </c>
      <c r="F198" s="15" t="s">
        <v>222</v>
      </c>
      <c r="G198" s="13">
        <v>54171</v>
      </c>
      <c r="H198" s="15" t="s">
        <v>222</v>
      </c>
      <c r="I198" s="13">
        <v>54171</v>
      </c>
      <c r="K198" s="17">
        <f>SUMIF(COLLECTE!B:B,I198,COLLECTE!H:H)/1000</f>
        <v>51.924889999999998</v>
      </c>
      <c r="L198" s="16"/>
      <c r="M198" s="16"/>
      <c r="N198" s="17">
        <f>SUMIF('UC GPS'!B:B,I198,'UC GPS'!F:F)+SUMIF(PREMIUM!L:L,I198,PREMIUM!H:H)/1000</f>
        <v>0</v>
      </c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</row>
    <row r="199" spans="1:25" ht="15.75" thickBot="1" x14ac:dyDescent="0.3">
      <c r="A199" s="13">
        <v>110</v>
      </c>
      <c r="B199" s="14" t="s">
        <v>217</v>
      </c>
      <c r="C199" s="13">
        <v>26</v>
      </c>
      <c r="D199" s="15" t="s">
        <v>218</v>
      </c>
      <c r="E199" s="13">
        <v>554266</v>
      </c>
      <c r="F199" s="15" t="s">
        <v>223</v>
      </c>
      <c r="G199" s="13">
        <v>54266</v>
      </c>
      <c r="H199" s="15" t="s">
        <v>223</v>
      </c>
      <c r="I199" s="13">
        <v>54266</v>
      </c>
      <c r="K199" s="17">
        <f>SUMIF(COLLECTE!B:B,I199,COLLECTE!H:H)/1000</f>
        <v>149.52511000000004</v>
      </c>
      <c r="L199" s="16"/>
      <c r="M199" s="16"/>
      <c r="N199" s="17">
        <f>SUMIF('UC GPS'!B:B,I199,'UC GPS'!F:F)+SUMIF(PREMIUM!L:L,I199,PREMIUM!H:H)/1000</f>
        <v>0</v>
      </c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</row>
    <row r="200" spans="1:25" ht="15.75" thickBot="1" x14ac:dyDescent="0.3">
      <c r="A200" s="13">
        <v>110</v>
      </c>
      <c r="B200" s="14" t="s">
        <v>217</v>
      </c>
      <c r="C200" s="13">
        <v>26</v>
      </c>
      <c r="D200" s="15" t="s">
        <v>218</v>
      </c>
      <c r="E200" s="13">
        <v>554296</v>
      </c>
      <c r="F200" s="15" t="s">
        <v>224</v>
      </c>
      <c r="G200" s="13">
        <v>54296</v>
      </c>
      <c r="H200" s="15" t="s">
        <v>224</v>
      </c>
      <c r="I200" s="13">
        <v>54296</v>
      </c>
      <c r="K200" s="17">
        <f>SUMIF(COLLECTE!B:B,I200,COLLECTE!H:H)/1000</f>
        <v>325.23158000000001</v>
      </c>
      <c r="L200" s="16"/>
      <c r="M200" s="16"/>
      <c r="N200" s="17">
        <f>SUMIF('UC GPS'!B:B,I200,'UC GPS'!F:F)+SUMIF(PREMIUM!L:L,I200,PREMIUM!H:H)/1000</f>
        <v>0</v>
      </c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</row>
    <row r="201" spans="1:25" ht="15.75" thickBot="1" x14ac:dyDescent="0.3">
      <c r="A201" s="13">
        <v>110</v>
      </c>
      <c r="B201" s="14" t="s">
        <v>217</v>
      </c>
      <c r="C201" s="13">
        <v>26</v>
      </c>
      <c r="D201" s="15" t="s">
        <v>218</v>
      </c>
      <c r="E201" s="13">
        <v>554356</v>
      </c>
      <c r="F201" s="15" t="s">
        <v>225</v>
      </c>
      <c r="G201" s="13">
        <v>54356</v>
      </c>
      <c r="H201" s="15" t="s">
        <v>225</v>
      </c>
      <c r="I201" s="13">
        <v>54356</v>
      </c>
      <c r="K201" s="17">
        <f>SUMIF(COLLECTE!B:B,I201,COLLECTE!H:H)/1000</f>
        <v>684.81610000000001</v>
      </c>
      <c r="L201" s="16"/>
      <c r="M201" s="16"/>
      <c r="N201" s="17">
        <f>SUMIF('UC GPS'!B:B,I201,'UC GPS'!F:F)+SUMIF(PREMIUM!L:L,I201,PREMIUM!H:H)/1000</f>
        <v>0</v>
      </c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</row>
    <row r="202" spans="1:25" ht="15.75" thickBot="1" x14ac:dyDescent="0.3">
      <c r="A202" s="13">
        <v>110</v>
      </c>
      <c r="B202" s="14" t="s">
        <v>217</v>
      </c>
      <c r="C202" s="13">
        <v>26</v>
      </c>
      <c r="D202" s="15" t="s">
        <v>218</v>
      </c>
      <c r="E202" s="13">
        <v>454426</v>
      </c>
      <c r="F202" s="15" t="s">
        <v>226</v>
      </c>
      <c r="G202" s="13">
        <v>54426</v>
      </c>
      <c r="H202" s="15" t="s">
        <v>226</v>
      </c>
      <c r="I202" s="13">
        <v>54426</v>
      </c>
      <c r="K202" s="17">
        <f>SUMIF(COLLECTE!B:B,I202,COLLECTE!H:H)/1000</f>
        <v>1432.3415600000001</v>
      </c>
      <c r="L202" s="16"/>
      <c r="M202" s="16"/>
      <c r="N202" s="17">
        <f>SUMIF('UC GPS'!B:B,I202,'UC GPS'!F:F)+SUMIF(PREMIUM!L:L,I202,PREMIUM!H:H)/1000</f>
        <v>0</v>
      </c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</row>
    <row r="203" spans="1:25" ht="15.75" thickBot="1" x14ac:dyDescent="0.3">
      <c r="A203" s="13">
        <v>110</v>
      </c>
      <c r="B203" s="14" t="s">
        <v>217</v>
      </c>
      <c r="C203" s="13">
        <v>26</v>
      </c>
      <c r="D203" s="15" t="s">
        <v>218</v>
      </c>
      <c r="E203" s="13">
        <v>554431</v>
      </c>
      <c r="F203" s="15" t="s">
        <v>227</v>
      </c>
      <c r="G203" s="13">
        <v>54431</v>
      </c>
      <c r="H203" s="15" t="s">
        <v>227</v>
      </c>
      <c r="I203" s="13">
        <v>54431</v>
      </c>
      <c r="K203" s="17">
        <f>SUMIF(COLLECTE!B:B,I203,COLLECTE!H:H)/1000</f>
        <v>424.37069000000002</v>
      </c>
      <c r="L203" s="16"/>
      <c r="M203" s="16"/>
      <c r="N203" s="17">
        <f>SUMIF('UC GPS'!B:B,I203,'UC GPS'!F:F)+SUMIF(PREMIUM!L:L,I203,PREMIUM!H:H)/1000</f>
        <v>0</v>
      </c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</row>
    <row r="204" spans="1:25" ht="15.75" thickBot="1" x14ac:dyDescent="0.3">
      <c r="A204" s="13">
        <v>110</v>
      </c>
      <c r="B204" s="14" t="s">
        <v>217</v>
      </c>
      <c r="C204" s="13">
        <v>26</v>
      </c>
      <c r="D204" s="15" t="s">
        <v>218</v>
      </c>
      <c r="E204" s="13">
        <v>554476</v>
      </c>
      <c r="F204" s="15" t="s">
        <v>228</v>
      </c>
      <c r="G204" s="13">
        <v>54476</v>
      </c>
      <c r="H204" s="15" t="s">
        <v>228</v>
      </c>
      <c r="I204" s="13">
        <v>54476</v>
      </c>
      <c r="K204" s="17">
        <f>SUMIF(COLLECTE!B:B,I204,COLLECTE!H:H)/1000</f>
        <v>514.51094000000001</v>
      </c>
      <c r="L204" s="16"/>
      <c r="M204" s="16"/>
      <c r="N204" s="17">
        <f>SUMIF('UC GPS'!B:B,I204,'UC GPS'!F:F)+SUMIF(PREMIUM!L:L,I204,PREMIUM!H:H)/1000</f>
        <v>0</v>
      </c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</row>
    <row r="205" spans="1:25" ht="15.75" thickBot="1" x14ac:dyDescent="0.3">
      <c r="A205" s="13">
        <v>110</v>
      </c>
      <c r="B205" s="14" t="s">
        <v>217</v>
      </c>
      <c r="C205" s="13">
        <v>26</v>
      </c>
      <c r="D205" s="15" t="s">
        <v>218</v>
      </c>
      <c r="E205" s="13">
        <v>554471</v>
      </c>
      <c r="F205" s="15" t="s">
        <v>229</v>
      </c>
      <c r="G205" s="13">
        <v>54471</v>
      </c>
      <c r="H205" s="15" t="s">
        <v>229</v>
      </c>
      <c r="I205" s="13">
        <v>54471</v>
      </c>
      <c r="K205" s="17">
        <f>SUMIF(COLLECTE!B:B,I205,COLLECTE!H:H)/1000</f>
        <v>1249.3363900000002</v>
      </c>
      <c r="L205" s="16"/>
      <c r="M205" s="16"/>
      <c r="N205" s="17">
        <f>SUMIF('UC GPS'!B:B,I205,'UC GPS'!F:F)+SUMIF(PREMIUM!L:L,I205,PREMIUM!H:H)/1000</f>
        <v>0</v>
      </c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</row>
    <row r="206" spans="1:25" ht="15.75" thickBot="1" x14ac:dyDescent="0.3">
      <c r="A206" s="13">
        <v>110</v>
      </c>
      <c r="B206" s="14" t="s">
        <v>217</v>
      </c>
      <c r="C206" s="13">
        <v>26</v>
      </c>
      <c r="D206" s="15" t="s">
        <v>218</v>
      </c>
      <c r="E206" s="13">
        <v>454481</v>
      </c>
      <c r="F206" s="15" t="s">
        <v>230</v>
      </c>
      <c r="G206" s="13">
        <v>54481</v>
      </c>
      <c r="H206" s="15" t="s">
        <v>230</v>
      </c>
      <c r="I206" s="13">
        <v>54481</v>
      </c>
      <c r="K206" s="17">
        <f>SUMIF(COLLECTE!B:B,I206,COLLECTE!H:H)/1000</f>
        <v>2061.82429</v>
      </c>
      <c r="L206" s="16"/>
      <c r="M206" s="16"/>
      <c r="N206" s="17">
        <f>SUMIF('UC GPS'!B:B,I206,'UC GPS'!F:F)+SUMIF(PREMIUM!L:L,I206,PREMIUM!H:H)/1000</f>
        <v>0</v>
      </c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</row>
    <row r="207" spans="1:25" ht="15.75" thickBot="1" x14ac:dyDescent="0.3">
      <c r="A207" s="13">
        <v>110</v>
      </c>
      <c r="B207" s="14" t="s">
        <v>217</v>
      </c>
      <c r="C207" s="13">
        <v>26</v>
      </c>
      <c r="D207" s="15" t="s">
        <v>218</v>
      </c>
      <c r="E207" s="13">
        <v>554486</v>
      </c>
      <c r="F207" s="15" t="s">
        <v>231</v>
      </c>
      <c r="G207" s="13">
        <v>54486</v>
      </c>
      <c r="H207" s="15" t="s">
        <v>231</v>
      </c>
      <c r="I207" s="13">
        <v>54486</v>
      </c>
      <c r="K207" s="17">
        <f>SUMIF(COLLECTE!B:B,I207,COLLECTE!H:H)/1000</f>
        <v>374.69655</v>
      </c>
      <c r="L207" s="16"/>
      <c r="M207" s="16"/>
      <c r="N207" s="17">
        <f>SUMIF('UC GPS'!B:B,I207,'UC GPS'!F:F)+SUMIF(PREMIUM!L:L,I207,PREMIUM!H:H)/1000</f>
        <v>0</v>
      </c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</row>
    <row r="208" spans="1:25" ht="15.75" thickBot="1" x14ac:dyDescent="0.3">
      <c r="A208" s="13">
        <v>110</v>
      </c>
      <c r="B208" s="14" t="s">
        <v>217</v>
      </c>
      <c r="C208" s="13">
        <v>26</v>
      </c>
      <c r="D208" s="15" t="s">
        <v>218</v>
      </c>
      <c r="E208" s="13">
        <v>554491</v>
      </c>
      <c r="F208" s="15" t="s">
        <v>232</v>
      </c>
      <c r="G208" s="13">
        <v>54491</v>
      </c>
      <c r="H208" s="15" t="s">
        <v>232</v>
      </c>
      <c r="I208" s="13">
        <v>54491</v>
      </c>
      <c r="K208" s="17">
        <f>SUMIF(COLLECTE!B:B,I208,COLLECTE!H:H)/1000</f>
        <v>427.32193000000001</v>
      </c>
      <c r="L208" s="16"/>
      <c r="M208" s="16"/>
      <c r="N208" s="17">
        <f>SUMIF('UC GPS'!B:B,I208,'UC GPS'!F:F)+SUMIF(PREMIUM!L:L,I208,PREMIUM!H:H)/1000</f>
        <v>0</v>
      </c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</row>
    <row r="209" spans="1:25" ht="15.75" thickBot="1" x14ac:dyDescent="0.3">
      <c r="A209" s="13">
        <v>110</v>
      </c>
      <c r="B209" s="14" t="s">
        <v>217</v>
      </c>
      <c r="C209" s="13">
        <v>26</v>
      </c>
      <c r="D209" s="15" t="s">
        <v>218</v>
      </c>
      <c r="E209" s="13">
        <v>554601</v>
      </c>
      <c r="F209" s="15" t="s">
        <v>233</v>
      </c>
      <c r="G209" s="13">
        <v>54601</v>
      </c>
      <c r="H209" s="15" t="s">
        <v>233</v>
      </c>
      <c r="I209" s="13">
        <v>54601</v>
      </c>
      <c r="K209" s="17">
        <f>SUMIF(COLLECTE!B:B,I209,COLLECTE!H:H)/1000</f>
        <v>896.45083999999997</v>
      </c>
      <c r="L209" s="16"/>
      <c r="M209" s="16"/>
      <c r="N209" s="17">
        <f>SUMIF('UC GPS'!B:B,I209,'UC GPS'!F:F)+SUMIF(PREMIUM!L:L,I209,PREMIUM!H:H)/1000</f>
        <v>0</v>
      </c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</row>
    <row r="210" spans="1:25" ht="15.75" thickBot="1" x14ac:dyDescent="0.3">
      <c r="A210" s="13">
        <v>110</v>
      </c>
      <c r="B210" s="14" t="s">
        <v>217</v>
      </c>
      <c r="C210" s="13">
        <v>26</v>
      </c>
      <c r="D210" s="15" t="s">
        <v>218</v>
      </c>
      <c r="E210" s="13">
        <v>554611</v>
      </c>
      <c r="F210" s="15" t="s">
        <v>234</v>
      </c>
      <c r="G210" s="13">
        <v>54611</v>
      </c>
      <c r="H210" s="15" t="s">
        <v>234</v>
      </c>
      <c r="I210" s="13">
        <v>54611</v>
      </c>
      <c r="K210" s="17">
        <f>SUMIF(COLLECTE!B:B,I210,COLLECTE!H:H)/1000</f>
        <v>101.80347</v>
      </c>
      <c r="L210" s="16"/>
      <c r="M210" s="16"/>
      <c r="N210" s="17">
        <f>SUMIF('UC GPS'!B:B,I210,'UC GPS'!F:F)+SUMIF(PREMIUM!L:L,I210,PREMIUM!H:H)/1000</f>
        <v>0</v>
      </c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</row>
    <row r="211" spans="1:25" ht="15.75" thickBot="1" x14ac:dyDescent="0.3">
      <c r="A211" s="13">
        <v>110</v>
      </c>
      <c r="B211" s="14" t="s">
        <v>217</v>
      </c>
      <c r="C211" s="13">
        <v>26</v>
      </c>
      <c r="D211" s="15" t="s">
        <v>218</v>
      </c>
      <c r="E211" s="13">
        <v>554636</v>
      </c>
      <c r="F211" s="15" t="s">
        <v>235</v>
      </c>
      <c r="G211" s="13">
        <v>54636</v>
      </c>
      <c r="H211" s="15" t="s">
        <v>235</v>
      </c>
      <c r="I211" s="13">
        <v>54636</v>
      </c>
      <c r="K211" s="17">
        <f>SUMIF(COLLECTE!B:B,I211,COLLECTE!H:H)/1000</f>
        <v>25.839290000000002</v>
      </c>
      <c r="L211" s="16"/>
      <c r="M211" s="16"/>
      <c r="N211" s="17">
        <f>SUMIF('UC GPS'!B:B,I211,'UC GPS'!F:F)+SUMIF(PREMIUM!L:L,I211,PREMIUM!H:H)/1000</f>
        <v>0</v>
      </c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</row>
    <row r="212" spans="1:25" ht="15.75" thickBot="1" x14ac:dyDescent="0.3">
      <c r="A212" s="13">
        <v>110</v>
      </c>
      <c r="B212" s="14" t="s">
        <v>217</v>
      </c>
      <c r="C212" s="13">
        <v>26</v>
      </c>
      <c r="D212" s="15" t="s">
        <v>218</v>
      </c>
      <c r="E212" s="13">
        <v>454671</v>
      </c>
      <c r="F212" s="15" t="s">
        <v>236</v>
      </c>
      <c r="G212" s="13">
        <v>54671</v>
      </c>
      <c r="H212" s="15" t="s">
        <v>236</v>
      </c>
      <c r="I212" s="13">
        <v>54671</v>
      </c>
      <c r="K212" s="17">
        <f>SUMIF(COLLECTE!B:B,I212,COLLECTE!H:H)/1000</f>
        <v>320.35439000000002</v>
      </c>
      <c r="L212" s="16"/>
      <c r="M212" s="16"/>
      <c r="N212" s="17">
        <f>SUMIF('UC GPS'!B:B,I212,'UC GPS'!F:F)+SUMIF(PREMIUM!L:L,I212,PREMIUM!H:H)/1000</f>
        <v>0</v>
      </c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</row>
    <row r="213" spans="1:25" ht="15.75" thickBot="1" x14ac:dyDescent="0.3">
      <c r="A213" s="13">
        <v>110</v>
      </c>
      <c r="B213" s="14" t="s">
        <v>217</v>
      </c>
      <c r="C213" s="13">
        <v>27</v>
      </c>
      <c r="D213" s="15" t="s">
        <v>237</v>
      </c>
      <c r="E213" s="13">
        <v>554184</v>
      </c>
      <c r="F213" s="15" t="s">
        <v>238</v>
      </c>
      <c r="G213" s="13">
        <v>54184</v>
      </c>
      <c r="H213" s="15" t="s">
        <v>238</v>
      </c>
      <c r="I213" s="13">
        <v>54184</v>
      </c>
      <c r="K213" s="17">
        <f>SUMIF(COLLECTE!B:B,I213,COLLECTE!H:H)/1000</f>
        <v>1298.27871</v>
      </c>
      <c r="L213" s="16"/>
      <c r="M213" s="16"/>
      <c r="N213" s="17">
        <f>SUMIF('UC GPS'!B:B,I213,'UC GPS'!F:F)+SUMIF(PREMIUM!L:L,I213,PREMIUM!H:H)/1000</f>
        <v>0</v>
      </c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</row>
    <row r="214" spans="1:25" ht="15.75" thickBot="1" x14ac:dyDescent="0.3">
      <c r="A214" s="13">
        <v>110</v>
      </c>
      <c r="B214" s="14" t="s">
        <v>217</v>
      </c>
      <c r="C214" s="13">
        <v>27</v>
      </c>
      <c r="D214" s="15" t="s">
        <v>237</v>
      </c>
      <c r="E214" s="13">
        <v>554506</v>
      </c>
      <c r="F214" s="15" t="s">
        <v>239</v>
      </c>
      <c r="G214" s="13">
        <v>54506</v>
      </c>
      <c r="H214" s="15" t="s">
        <v>239</v>
      </c>
      <c r="I214" s="13">
        <v>54506</v>
      </c>
      <c r="K214" s="17">
        <f>SUMIF(COLLECTE!B:B,I214,COLLECTE!H:H)/1000</f>
        <v>263.03489000000002</v>
      </c>
      <c r="L214" s="16"/>
      <c r="M214" s="16"/>
      <c r="N214" s="17">
        <f>SUMIF('UC GPS'!B:B,I214,'UC GPS'!F:F)+SUMIF(PREMIUM!L:L,I214,PREMIUM!H:H)/1000</f>
        <v>0</v>
      </c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</row>
    <row r="215" spans="1:25" ht="15.75" thickBot="1" x14ac:dyDescent="0.3">
      <c r="A215" s="13">
        <v>110</v>
      </c>
      <c r="B215" s="14" t="s">
        <v>217</v>
      </c>
      <c r="C215" s="13">
        <v>27</v>
      </c>
      <c r="D215" s="15" t="s">
        <v>237</v>
      </c>
      <c r="E215" s="13">
        <v>554196</v>
      </c>
      <c r="F215" s="15" t="s">
        <v>240</v>
      </c>
      <c r="G215" s="13">
        <v>54196</v>
      </c>
      <c r="H215" s="15" t="s">
        <v>240</v>
      </c>
      <c r="I215" s="13">
        <v>54196</v>
      </c>
      <c r="K215" s="17">
        <f>SUMIF(COLLECTE!B:B,I215,COLLECTE!H:H)/1000</f>
        <v>116.66866</v>
      </c>
      <c r="L215" s="16"/>
      <c r="M215" s="16"/>
      <c r="N215" s="17">
        <f>SUMIF('UC GPS'!B:B,I215,'UC GPS'!F:F)+SUMIF(PREMIUM!L:L,I215,PREMIUM!H:H)/1000</f>
        <v>0</v>
      </c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</row>
    <row r="216" spans="1:25" ht="15.75" thickBot="1" x14ac:dyDescent="0.3">
      <c r="A216" s="13">
        <v>110</v>
      </c>
      <c r="B216" s="14" t="s">
        <v>217</v>
      </c>
      <c r="C216" s="13">
        <v>27</v>
      </c>
      <c r="D216" s="15" t="s">
        <v>237</v>
      </c>
      <c r="E216" s="13">
        <v>554257</v>
      </c>
      <c r="F216" s="15" t="s">
        <v>241</v>
      </c>
      <c r="G216" s="13">
        <v>54257</v>
      </c>
      <c r="H216" s="15" t="s">
        <v>241</v>
      </c>
      <c r="I216" s="13">
        <v>54257</v>
      </c>
      <c r="K216" s="17">
        <f>SUMIF(COLLECTE!B:B,I216,COLLECTE!H:H)/1000</f>
        <v>590.74357999999995</v>
      </c>
      <c r="L216" s="16"/>
      <c r="M216" s="16"/>
      <c r="N216" s="17">
        <f>SUMIF('UC GPS'!B:B,I216,'UC GPS'!F:F)+SUMIF(PREMIUM!L:L,I216,PREMIUM!H:H)/1000</f>
        <v>0</v>
      </c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</row>
    <row r="217" spans="1:25" ht="15.75" thickBot="1" x14ac:dyDescent="0.3">
      <c r="A217" s="13">
        <v>110</v>
      </c>
      <c r="B217" s="14" t="s">
        <v>217</v>
      </c>
      <c r="C217" s="13">
        <v>27</v>
      </c>
      <c r="D217" s="15" t="s">
        <v>237</v>
      </c>
      <c r="E217" s="13">
        <v>554321</v>
      </c>
      <c r="F217" s="15" t="s">
        <v>242</v>
      </c>
      <c r="G217" s="13">
        <v>54321</v>
      </c>
      <c r="H217" s="15" t="s">
        <v>242</v>
      </c>
      <c r="I217" s="13">
        <v>54321</v>
      </c>
      <c r="K217" s="17">
        <f>SUMIF(COLLECTE!B:B,I217,COLLECTE!H:H)/1000</f>
        <v>202.87529000000001</v>
      </c>
      <c r="L217" s="16"/>
      <c r="M217" s="16"/>
      <c r="N217" s="17">
        <f>SUMIF('UC GPS'!B:B,I217,'UC GPS'!F:F)+SUMIF(PREMIUM!L:L,I217,PREMIUM!H:H)/1000</f>
        <v>0</v>
      </c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</row>
    <row r="218" spans="1:25" ht="15.75" thickBot="1" x14ac:dyDescent="0.3">
      <c r="A218" s="13">
        <v>110</v>
      </c>
      <c r="B218" s="14" t="s">
        <v>217</v>
      </c>
      <c r="C218" s="13">
        <v>27</v>
      </c>
      <c r="D218" s="15" t="s">
        <v>237</v>
      </c>
      <c r="E218" s="13">
        <v>454355</v>
      </c>
      <c r="F218" s="15" t="s">
        <v>243</v>
      </c>
      <c r="G218" s="13">
        <v>54355</v>
      </c>
      <c r="H218" s="15" t="s">
        <v>243</v>
      </c>
      <c r="I218" s="13">
        <v>54355</v>
      </c>
      <c r="K218" s="17">
        <f>SUMIF(COLLECTE!B:B,I218,COLLECTE!H:H)/1000</f>
        <v>991.6430899999998</v>
      </c>
      <c r="L218" s="16"/>
      <c r="M218" s="16"/>
      <c r="N218" s="17">
        <f>SUMIF('UC GPS'!B:B,I218,'UC GPS'!F:F)+SUMIF(PREMIUM!L:L,I218,PREMIUM!H:H)/1000</f>
        <v>0</v>
      </c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</row>
    <row r="219" spans="1:25" ht="15.75" thickBot="1" x14ac:dyDescent="0.3">
      <c r="A219" s="13">
        <v>110</v>
      </c>
      <c r="B219" s="14" t="s">
        <v>217</v>
      </c>
      <c r="C219" s="13">
        <v>27</v>
      </c>
      <c r="D219" s="15" t="s">
        <v>237</v>
      </c>
      <c r="E219" s="13">
        <v>554357</v>
      </c>
      <c r="F219" s="15" t="s">
        <v>244</v>
      </c>
      <c r="G219" s="13">
        <v>54357</v>
      </c>
      <c r="H219" s="15" t="s">
        <v>244</v>
      </c>
      <c r="I219" s="13">
        <v>54357</v>
      </c>
      <c r="K219" s="17">
        <f>SUMIF(COLLECTE!B:B,I219,COLLECTE!H:H)/1000</f>
        <v>375.21868000000001</v>
      </c>
      <c r="L219" s="16"/>
      <c r="M219" s="16"/>
      <c r="N219" s="17">
        <f>SUMIF('UC GPS'!B:B,I219,'UC GPS'!F:F)+SUMIF(PREMIUM!L:L,I219,PREMIUM!H:H)/1000</f>
        <v>0</v>
      </c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</row>
    <row r="220" spans="1:25" ht="15.75" thickBot="1" x14ac:dyDescent="0.3">
      <c r="A220" s="13">
        <v>110</v>
      </c>
      <c r="B220" s="14" t="s">
        <v>217</v>
      </c>
      <c r="C220" s="13">
        <v>27</v>
      </c>
      <c r="D220" s="15" t="s">
        <v>237</v>
      </c>
      <c r="E220" s="13">
        <v>554381</v>
      </c>
      <c r="F220" s="15" t="s">
        <v>245</v>
      </c>
      <c r="G220" s="13">
        <v>54381</v>
      </c>
      <c r="H220" s="15" t="s">
        <v>245</v>
      </c>
      <c r="I220" s="13">
        <v>54381</v>
      </c>
      <c r="K220" s="17">
        <f>SUMIF(COLLECTE!B:B,I220,COLLECTE!H:H)/1000</f>
        <v>498.59976999999998</v>
      </c>
      <c r="L220" s="16"/>
      <c r="M220" s="16"/>
      <c r="N220" s="17">
        <f>SUMIF('UC GPS'!B:B,I220,'UC GPS'!F:F)+SUMIF(PREMIUM!L:L,I220,PREMIUM!H:H)/1000</f>
        <v>0</v>
      </c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</row>
    <row r="221" spans="1:25" ht="15.75" thickBot="1" x14ac:dyDescent="0.3">
      <c r="A221" s="13">
        <v>110</v>
      </c>
      <c r="B221" s="14" t="s">
        <v>217</v>
      </c>
      <c r="C221" s="13">
        <v>27</v>
      </c>
      <c r="D221" s="15" t="s">
        <v>237</v>
      </c>
      <c r="E221" s="13">
        <v>554376</v>
      </c>
      <c r="F221" s="15" t="s">
        <v>246</v>
      </c>
      <c r="G221" s="13">
        <v>54376</v>
      </c>
      <c r="H221" s="15" t="s">
        <v>246</v>
      </c>
      <c r="I221" s="13">
        <v>54376</v>
      </c>
      <c r="K221" s="17">
        <f>SUMIF(COLLECTE!B:B,I221,COLLECTE!H:H)/1000</f>
        <v>52.744019999999992</v>
      </c>
      <c r="L221" s="16"/>
      <c r="M221" s="16"/>
      <c r="N221" s="17">
        <f>SUMIF('UC GPS'!B:B,I221,'UC GPS'!F:F)+SUMIF(PREMIUM!L:L,I221,PREMIUM!H:H)/1000</f>
        <v>0</v>
      </c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</row>
    <row r="222" spans="1:25" ht="15.75" thickBot="1" x14ac:dyDescent="0.3">
      <c r="A222" s="13">
        <v>110</v>
      </c>
      <c r="B222" s="14" t="s">
        <v>217</v>
      </c>
      <c r="C222" s="13">
        <v>27</v>
      </c>
      <c r="D222" s="15" t="s">
        <v>237</v>
      </c>
      <c r="E222" s="13">
        <v>554416</v>
      </c>
      <c r="F222" s="15" t="s">
        <v>247</v>
      </c>
      <c r="G222" s="13">
        <v>54416</v>
      </c>
      <c r="H222" s="15" t="s">
        <v>247</v>
      </c>
      <c r="I222" s="13">
        <v>54416</v>
      </c>
      <c r="K222" s="17">
        <f>SUMIF(COLLECTE!B:B,I222,COLLECTE!H:H)/1000</f>
        <v>666.62997999999993</v>
      </c>
      <c r="L222" s="16"/>
      <c r="M222" s="16"/>
      <c r="N222" s="17">
        <f>SUMIF('UC GPS'!B:B,I222,'UC GPS'!F:F)+SUMIF(PREMIUM!L:L,I222,PREMIUM!H:H)/1000</f>
        <v>0</v>
      </c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</row>
    <row r="223" spans="1:25" ht="15.75" thickBot="1" x14ac:dyDescent="0.3">
      <c r="A223" s="13">
        <v>110</v>
      </c>
      <c r="B223" s="14" t="s">
        <v>217</v>
      </c>
      <c r="C223" s="13">
        <v>27</v>
      </c>
      <c r="D223" s="15" t="s">
        <v>237</v>
      </c>
      <c r="E223" s="13">
        <v>454466</v>
      </c>
      <c r="F223" s="15" t="s">
        <v>248</v>
      </c>
      <c r="G223" s="13">
        <v>54466</v>
      </c>
      <c r="H223" s="15" t="s">
        <v>248</v>
      </c>
      <c r="I223" s="13">
        <v>54466</v>
      </c>
      <c r="K223" s="17">
        <f>SUMIF(COLLECTE!B:B,I223,COLLECTE!H:H)/1000</f>
        <v>0</v>
      </c>
      <c r="L223" s="16"/>
      <c r="M223" s="16"/>
      <c r="N223" s="17">
        <f>SUMIF('UC GPS'!B:B,I223,'UC GPS'!F:F)+SUMIF(PREMIUM!L:L,I223,PREMIUM!H:H)/1000</f>
        <v>0</v>
      </c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</row>
    <row r="224" spans="1:25" ht="15.75" thickBot="1" x14ac:dyDescent="0.3">
      <c r="A224" s="13">
        <v>110</v>
      </c>
      <c r="B224" s="14" t="s">
        <v>217</v>
      </c>
      <c r="C224" s="13">
        <v>27</v>
      </c>
      <c r="D224" s="15" t="s">
        <v>237</v>
      </c>
      <c r="E224" s="13">
        <v>554496</v>
      </c>
      <c r="F224" s="15" t="s">
        <v>249</v>
      </c>
      <c r="G224" s="13">
        <v>54496</v>
      </c>
      <c r="H224" s="15" t="s">
        <v>249</v>
      </c>
      <c r="I224" s="13">
        <v>54496</v>
      </c>
      <c r="K224" s="17">
        <f>SUMIF(COLLECTE!B:B,I224,COLLECTE!H:H)/1000</f>
        <v>242.61199999999999</v>
      </c>
      <c r="L224" s="16"/>
      <c r="M224" s="16"/>
      <c r="N224" s="17">
        <f>SUMIF('UC GPS'!B:B,I224,'UC GPS'!F:F)+SUMIF(PREMIUM!L:L,I224,PREMIUM!H:H)/1000</f>
        <v>0</v>
      </c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</row>
    <row r="225" spans="1:25" ht="15.75" thickBot="1" x14ac:dyDescent="0.3">
      <c r="A225" s="13">
        <v>110</v>
      </c>
      <c r="B225" s="14" t="s">
        <v>217</v>
      </c>
      <c r="C225" s="13">
        <v>27</v>
      </c>
      <c r="D225" s="15" t="s">
        <v>237</v>
      </c>
      <c r="E225" s="13">
        <v>554516</v>
      </c>
      <c r="F225" s="15" t="s">
        <v>250</v>
      </c>
      <c r="G225" s="13">
        <v>54516</v>
      </c>
      <c r="H225" s="15" t="s">
        <v>250</v>
      </c>
      <c r="I225" s="13">
        <v>54516</v>
      </c>
      <c r="K225" s="17">
        <f>SUMIF(COLLECTE!B:B,I225,COLLECTE!H:H)/1000</f>
        <v>244.52160999999998</v>
      </c>
      <c r="L225" s="16"/>
      <c r="M225" s="16"/>
      <c r="N225" s="17">
        <f>SUMIF('UC GPS'!B:B,I225,'UC GPS'!F:F)+SUMIF(PREMIUM!L:L,I225,PREMIUM!H:H)/1000</f>
        <v>0</v>
      </c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</row>
    <row r="226" spans="1:25" ht="15.75" thickBot="1" x14ac:dyDescent="0.3">
      <c r="A226" s="13">
        <v>110</v>
      </c>
      <c r="B226" s="14" t="s">
        <v>217</v>
      </c>
      <c r="C226" s="13">
        <v>27</v>
      </c>
      <c r="D226" s="15" t="s">
        <v>237</v>
      </c>
      <c r="E226" s="13">
        <v>454525</v>
      </c>
      <c r="F226" s="15" t="s">
        <v>251</v>
      </c>
      <c r="G226" s="13">
        <v>54525</v>
      </c>
      <c r="H226" s="15" t="s">
        <v>251</v>
      </c>
      <c r="I226" s="13">
        <v>54525</v>
      </c>
      <c r="K226" s="17">
        <f>SUMIF(COLLECTE!B:B,I226,COLLECTE!H:H)/1000</f>
        <v>0</v>
      </c>
      <c r="L226" s="16"/>
      <c r="M226" s="16"/>
      <c r="N226" s="17">
        <f>SUMIF('UC GPS'!B:B,I226,'UC GPS'!F:F)+SUMIF(PREMIUM!L:L,I226,PREMIUM!H:H)/1000</f>
        <v>0</v>
      </c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</row>
    <row r="227" spans="1:25" ht="15.75" thickBot="1" x14ac:dyDescent="0.3">
      <c r="A227" s="13">
        <v>110</v>
      </c>
      <c r="B227" s="14" t="s">
        <v>217</v>
      </c>
      <c r="C227" s="13">
        <v>27</v>
      </c>
      <c r="D227" s="15" t="s">
        <v>237</v>
      </c>
      <c r="E227" s="13">
        <v>554531</v>
      </c>
      <c r="F227" s="15" t="s">
        <v>252</v>
      </c>
      <c r="G227" s="13">
        <v>54531</v>
      </c>
      <c r="H227" s="15" t="s">
        <v>252</v>
      </c>
      <c r="I227" s="13">
        <v>54531</v>
      </c>
      <c r="K227" s="17">
        <f>SUMIF(COLLECTE!B:B,I227,COLLECTE!H:H)/1000</f>
        <v>853.19997000000001</v>
      </c>
      <c r="L227" s="16"/>
      <c r="M227" s="16"/>
      <c r="N227" s="17">
        <f>SUMIF('UC GPS'!B:B,I227,'UC GPS'!F:F)+SUMIF(PREMIUM!L:L,I227,PREMIUM!H:H)/1000</f>
        <v>0</v>
      </c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</row>
    <row r="228" spans="1:25" ht="15.75" thickBot="1" x14ac:dyDescent="0.3">
      <c r="A228" s="13">
        <v>110</v>
      </c>
      <c r="B228" s="14" t="s">
        <v>217</v>
      </c>
      <c r="C228" s="13">
        <v>27</v>
      </c>
      <c r="D228" s="15" t="s">
        <v>237</v>
      </c>
      <c r="E228" s="13">
        <v>554533</v>
      </c>
      <c r="F228" s="15" t="s">
        <v>253</v>
      </c>
      <c r="G228" s="13">
        <v>54533</v>
      </c>
      <c r="H228" s="15" t="s">
        <v>253</v>
      </c>
      <c r="I228" s="13">
        <v>54533</v>
      </c>
      <c r="K228" s="17">
        <f>SUMIF(COLLECTE!B:B,I228,COLLECTE!H:H)/1000</f>
        <v>238.90361000000001</v>
      </c>
      <c r="L228" s="16"/>
      <c r="M228" s="16"/>
      <c r="N228" s="17">
        <f>SUMIF('UC GPS'!B:B,I228,'UC GPS'!F:F)+SUMIF(PREMIUM!L:L,I228,PREMIUM!H:H)/1000</f>
        <v>0</v>
      </c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</row>
    <row r="229" spans="1:25" ht="15.75" thickBot="1" x14ac:dyDescent="0.3">
      <c r="A229" s="13">
        <v>110</v>
      </c>
      <c r="B229" s="14" t="s">
        <v>217</v>
      </c>
      <c r="C229" s="13">
        <v>27</v>
      </c>
      <c r="D229" s="15" t="s">
        <v>237</v>
      </c>
      <c r="E229" s="13">
        <v>454535</v>
      </c>
      <c r="F229" s="15" t="s">
        <v>254</v>
      </c>
      <c r="G229" s="13">
        <v>54535</v>
      </c>
      <c r="H229" s="15" t="s">
        <v>254</v>
      </c>
      <c r="I229" s="13">
        <v>54535</v>
      </c>
      <c r="K229" s="17">
        <f>SUMIF(COLLECTE!B:B,I229,COLLECTE!H:H)/1000</f>
        <v>807.66247999999996</v>
      </c>
      <c r="L229" s="16"/>
      <c r="M229" s="16"/>
      <c r="N229" s="17">
        <f>SUMIF('UC GPS'!B:B,I229,'UC GPS'!F:F)+SUMIF(PREMIUM!L:L,I229,PREMIUM!H:H)/1000</f>
        <v>0</v>
      </c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</row>
    <row r="230" spans="1:25" ht="15.75" thickBot="1" x14ac:dyDescent="0.3">
      <c r="A230" s="13">
        <v>110</v>
      </c>
      <c r="B230" s="14" t="s">
        <v>217</v>
      </c>
      <c r="C230" s="13">
        <v>27</v>
      </c>
      <c r="D230" s="15" t="s">
        <v>237</v>
      </c>
      <c r="E230" s="13">
        <v>454651</v>
      </c>
      <c r="F230" s="15" t="s">
        <v>255</v>
      </c>
      <c r="G230" s="13">
        <v>54651</v>
      </c>
      <c r="H230" s="15" t="s">
        <v>255</v>
      </c>
      <c r="I230" s="13">
        <v>54651</v>
      </c>
      <c r="K230" s="17">
        <f>SUMIF(COLLECTE!B:B,I230,COLLECTE!H:H)/1000</f>
        <v>531.03035000000011</v>
      </c>
      <c r="L230" s="16"/>
      <c r="M230" s="16"/>
      <c r="N230" s="17">
        <f>SUMIF('UC GPS'!B:B,I230,'UC GPS'!F:F)+SUMIF(PREMIUM!L:L,I230,PREMIUM!H:H)/1000</f>
        <v>0</v>
      </c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</row>
    <row r="231" spans="1:25" ht="15.75" thickBot="1" x14ac:dyDescent="0.3">
      <c r="A231" s="13">
        <v>110</v>
      </c>
      <c r="B231" s="14" t="s">
        <v>217</v>
      </c>
      <c r="C231" s="13">
        <v>27</v>
      </c>
      <c r="D231" s="15" t="s">
        <v>237</v>
      </c>
      <c r="E231" s="13">
        <v>554686</v>
      </c>
      <c r="F231" s="15" t="s">
        <v>256</v>
      </c>
      <c r="G231" s="13">
        <v>54686</v>
      </c>
      <c r="H231" s="15" t="s">
        <v>256</v>
      </c>
      <c r="I231" s="13">
        <v>54686</v>
      </c>
      <c r="K231" s="17">
        <f>SUMIF(COLLECTE!B:B,I231,COLLECTE!H:H)/1000</f>
        <v>65.349070000000012</v>
      </c>
      <c r="L231" s="16"/>
      <c r="M231" s="16"/>
      <c r="N231" s="17">
        <f>SUMIF('UC GPS'!B:B,I231,'UC GPS'!F:F)+SUMIF(PREMIUM!L:L,I231,PREMIUM!H:H)/1000</f>
        <v>0</v>
      </c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</row>
    <row r="232" spans="1:25" ht="15.75" thickBot="1" x14ac:dyDescent="0.3">
      <c r="A232" s="13">
        <v>110</v>
      </c>
      <c r="B232" s="14" t="s">
        <v>217</v>
      </c>
      <c r="C232" s="13">
        <v>27</v>
      </c>
      <c r="D232" s="15" t="s">
        <v>237</v>
      </c>
      <c r="E232" s="13">
        <v>454696</v>
      </c>
      <c r="F232" s="15" t="s">
        <v>257</v>
      </c>
      <c r="G232" s="13">
        <v>54696</v>
      </c>
      <c r="H232" s="15" t="s">
        <v>257</v>
      </c>
      <c r="I232" s="13">
        <v>54696</v>
      </c>
      <c r="K232" s="17">
        <f>SUMIF(COLLECTE!B:B,I232,COLLECTE!H:H)/1000</f>
        <v>1956.8357500000002</v>
      </c>
      <c r="L232" s="16"/>
      <c r="M232" s="16"/>
      <c r="N232" s="17">
        <f>SUMIF('UC GPS'!B:B,I232,'UC GPS'!F:F)+SUMIF(PREMIUM!L:L,I232,PREMIUM!H:H)/1000</f>
        <v>0</v>
      </c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</row>
    <row r="233" spans="1:25" ht="15.75" thickBot="1" x14ac:dyDescent="0.3">
      <c r="A233" s="13">
        <v>110</v>
      </c>
      <c r="B233" s="14" t="s">
        <v>217</v>
      </c>
      <c r="C233" s="13">
        <v>31</v>
      </c>
      <c r="D233" s="15" t="s">
        <v>258</v>
      </c>
      <c r="E233" s="13">
        <v>455151</v>
      </c>
      <c r="F233" s="15" t="s">
        <v>259</v>
      </c>
      <c r="G233" s="13">
        <v>55151</v>
      </c>
      <c r="H233" s="15" t="s">
        <v>259</v>
      </c>
      <c r="I233" s="13">
        <v>55151</v>
      </c>
      <c r="K233" s="17">
        <f>SUMIF(COLLECTE!B:B,I233,COLLECTE!H:H)/1000</f>
        <v>2414.328</v>
      </c>
      <c r="L233" s="16"/>
      <c r="M233" s="16"/>
      <c r="N233" s="17">
        <f>SUMIF('UC GPS'!B:B,I233,'UC GPS'!F:F)+SUMIF(PREMIUM!L:L,I233,PREMIUM!H:H)/1000</f>
        <v>0</v>
      </c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</row>
    <row r="234" spans="1:25" ht="15.75" thickBot="1" x14ac:dyDescent="0.3">
      <c r="A234" s="13">
        <v>110</v>
      </c>
      <c r="B234" s="14" t="s">
        <v>217</v>
      </c>
      <c r="C234" s="13">
        <v>31</v>
      </c>
      <c r="D234" s="15" t="s">
        <v>258</v>
      </c>
      <c r="E234" s="13">
        <v>455231</v>
      </c>
      <c r="F234" s="15" t="s">
        <v>260</v>
      </c>
      <c r="G234" s="13">
        <v>55231</v>
      </c>
      <c r="H234" s="15" t="s">
        <v>260</v>
      </c>
      <c r="I234" s="13">
        <v>55231</v>
      </c>
      <c r="K234" s="17">
        <f>SUMIF(COLLECTE!B:B,I234,COLLECTE!H:H)/1000</f>
        <v>783.76599999999985</v>
      </c>
      <c r="L234" s="16"/>
      <c r="M234" s="16"/>
      <c r="N234" s="17">
        <f>SUMIF('UC GPS'!B:B,I234,'UC GPS'!F:F)+SUMIF(PREMIUM!L:L,I234,PREMIUM!H:H)/1000</f>
        <v>0</v>
      </c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</row>
    <row r="235" spans="1:25" ht="15.75" thickBot="1" x14ac:dyDescent="0.3">
      <c r="A235" s="13">
        <v>110</v>
      </c>
      <c r="B235" s="14" t="s">
        <v>217</v>
      </c>
      <c r="C235" s="13">
        <v>31</v>
      </c>
      <c r="D235" s="15" t="s">
        <v>258</v>
      </c>
      <c r="E235" s="13">
        <v>455298</v>
      </c>
      <c r="F235" s="15" t="s">
        <v>261</v>
      </c>
      <c r="G235" s="13">
        <v>55298</v>
      </c>
      <c r="H235" s="15" t="s">
        <v>261</v>
      </c>
      <c r="I235" s="13">
        <v>55298</v>
      </c>
      <c r="K235" s="17">
        <f>SUMIF(COLLECTE!B:B,I235,COLLECTE!H:H)/1000</f>
        <v>104.65331</v>
      </c>
      <c r="L235" s="16"/>
      <c r="M235" s="16"/>
      <c r="N235" s="17">
        <f>SUMIF('UC GPS'!B:B,I235,'UC GPS'!F:F)+SUMIF(PREMIUM!L:L,I235,PREMIUM!H:H)/1000</f>
        <v>0</v>
      </c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</row>
    <row r="236" spans="1:25" ht="15.75" thickBot="1" x14ac:dyDescent="0.3">
      <c r="A236" s="13">
        <v>110</v>
      </c>
      <c r="B236" s="14" t="s">
        <v>217</v>
      </c>
      <c r="C236" s="13">
        <v>31</v>
      </c>
      <c r="D236" s="15" t="s">
        <v>258</v>
      </c>
      <c r="E236" s="13">
        <v>555406</v>
      </c>
      <c r="F236" s="15" t="s">
        <v>262</v>
      </c>
      <c r="G236" s="13">
        <v>55406</v>
      </c>
      <c r="H236" s="15" t="s">
        <v>262</v>
      </c>
      <c r="I236" s="13">
        <v>55406</v>
      </c>
      <c r="K236" s="17">
        <f>SUMIF(COLLECTE!B:B,I236,COLLECTE!H:H)/1000</f>
        <v>587.76031</v>
      </c>
      <c r="L236" s="16"/>
      <c r="M236" s="16"/>
      <c r="N236" s="17">
        <f>SUMIF('UC GPS'!B:B,I236,'UC GPS'!F:F)+SUMIF(PREMIUM!L:L,I236,PREMIUM!H:H)/1000</f>
        <v>0</v>
      </c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</row>
    <row r="237" spans="1:25" ht="15.75" thickBot="1" x14ac:dyDescent="0.3">
      <c r="A237" s="13">
        <v>110</v>
      </c>
      <c r="B237" s="14" t="s">
        <v>217</v>
      </c>
      <c r="C237" s="13">
        <v>31</v>
      </c>
      <c r="D237" s="15" t="s">
        <v>258</v>
      </c>
      <c r="E237" s="13">
        <v>554412</v>
      </c>
      <c r="F237" s="15" t="s">
        <v>263</v>
      </c>
      <c r="G237" s="13">
        <v>54412</v>
      </c>
      <c r="H237" s="15" t="s">
        <v>263</v>
      </c>
      <c r="I237" s="13">
        <v>54412</v>
      </c>
      <c r="K237" s="17">
        <f>SUMIF(COLLECTE!B:B,I237,COLLECTE!H:H)/1000</f>
        <v>466.95138000000009</v>
      </c>
      <c r="L237" s="16"/>
      <c r="M237" s="16"/>
      <c r="N237" s="17">
        <f>SUMIF('UC GPS'!B:B,I237,'UC GPS'!F:F)+SUMIF(PREMIUM!L:L,I237,PREMIUM!H:H)/1000</f>
        <v>0</v>
      </c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</row>
    <row r="238" spans="1:25" ht="15.75" thickBot="1" x14ac:dyDescent="0.3">
      <c r="A238" s="13">
        <v>110</v>
      </c>
      <c r="B238" s="14" t="s">
        <v>217</v>
      </c>
      <c r="C238" s="13">
        <v>31</v>
      </c>
      <c r="D238" s="15" t="s">
        <v>258</v>
      </c>
      <c r="E238" s="13">
        <v>554413</v>
      </c>
      <c r="F238" s="15" t="s">
        <v>264</v>
      </c>
      <c r="G238" s="13">
        <v>54413</v>
      </c>
      <c r="H238" s="15" t="s">
        <v>264</v>
      </c>
      <c r="I238" s="13">
        <v>54413</v>
      </c>
      <c r="K238" s="17">
        <f>SUMIF(COLLECTE!B:B,I238,COLLECTE!H:H)/1000</f>
        <v>862.54090999999994</v>
      </c>
      <c r="L238" s="16"/>
      <c r="M238" s="16"/>
      <c r="N238" s="17">
        <f>SUMIF('UC GPS'!B:B,I238,'UC GPS'!F:F)+SUMIF(PREMIUM!L:L,I238,PREMIUM!H:H)/1000</f>
        <v>0</v>
      </c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</row>
    <row r="239" spans="1:25" ht="15.75" thickBot="1" x14ac:dyDescent="0.3">
      <c r="A239" s="13">
        <v>110</v>
      </c>
      <c r="B239" s="14" t="s">
        <v>217</v>
      </c>
      <c r="C239" s="13">
        <v>31</v>
      </c>
      <c r="D239" s="15" t="s">
        <v>258</v>
      </c>
      <c r="E239" s="13">
        <v>454414</v>
      </c>
      <c r="F239" s="15" t="s">
        <v>265</v>
      </c>
      <c r="G239" s="13">
        <v>54414</v>
      </c>
      <c r="H239" s="15" t="s">
        <v>265</v>
      </c>
      <c r="I239" s="13">
        <v>54414</v>
      </c>
      <c r="K239" s="17">
        <f>SUMIF(COLLECTE!B:B,I239,COLLECTE!H:H)/1000</f>
        <v>817.85162000000014</v>
      </c>
      <c r="L239" s="16"/>
      <c r="M239" s="16"/>
      <c r="N239" s="17">
        <f>SUMIF('UC GPS'!B:B,I239,'UC GPS'!F:F)+SUMIF(PREMIUM!L:L,I239,PREMIUM!H:H)/1000</f>
        <v>0</v>
      </c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</row>
    <row r="240" spans="1:25" ht="15.75" thickBot="1" x14ac:dyDescent="0.3">
      <c r="A240" s="13">
        <v>110</v>
      </c>
      <c r="B240" s="14" t="s">
        <v>217</v>
      </c>
      <c r="C240" s="13">
        <v>31</v>
      </c>
      <c r="D240" s="15" t="s">
        <v>258</v>
      </c>
      <c r="E240" s="13">
        <v>455456</v>
      </c>
      <c r="F240" s="15" t="s">
        <v>266</v>
      </c>
      <c r="G240" s="13">
        <v>55456</v>
      </c>
      <c r="H240" s="15" t="s">
        <v>266</v>
      </c>
      <c r="I240" s="13">
        <v>55456</v>
      </c>
      <c r="K240" s="17">
        <f>SUMIF(COLLECTE!B:B,I240,COLLECTE!H:H)/1000</f>
        <v>718.89151000000004</v>
      </c>
      <c r="L240" s="16"/>
      <c r="M240" s="16"/>
      <c r="N240" s="17">
        <f>SUMIF('UC GPS'!B:B,I240,'UC GPS'!F:F)+SUMIF(PREMIUM!L:L,I240,PREMIUM!H:H)/1000</f>
        <v>0</v>
      </c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</row>
    <row r="241" spans="1:25" ht="15.75" thickBot="1" x14ac:dyDescent="0.3">
      <c r="A241" s="13">
        <v>110</v>
      </c>
      <c r="B241" s="14" t="s">
        <v>217</v>
      </c>
      <c r="C241" s="13">
        <v>31</v>
      </c>
      <c r="D241" s="15" t="s">
        <v>258</v>
      </c>
      <c r="E241" s="13">
        <v>455566</v>
      </c>
      <c r="F241" s="15" t="s">
        <v>267</v>
      </c>
      <c r="G241" s="13">
        <v>55566</v>
      </c>
      <c r="H241" s="15" t="s">
        <v>267</v>
      </c>
      <c r="I241" s="13">
        <v>55566</v>
      </c>
      <c r="K241" s="17">
        <f>SUMIF(COLLECTE!B:B,I241,COLLECTE!H:H)/1000</f>
        <v>75.830439999999996</v>
      </c>
      <c r="L241" s="16"/>
      <c r="M241" s="16"/>
      <c r="N241" s="17">
        <f>SUMIF('UC GPS'!B:B,I241,'UC GPS'!F:F)+SUMIF(PREMIUM!L:L,I241,PREMIUM!H:H)/1000</f>
        <v>0</v>
      </c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</row>
    <row r="242" spans="1:25" ht="15.75" thickBot="1" x14ac:dyDescent="0.3">
      <c r="A242" s="13">
        <v>110</v>
      </c>
      <c r="B242" s="14" t="s">
        <v>217</v>
      </c>
      <c r="C242" s="13">
        <v>31</v>
      </c>
      <c r="D242" s="15" t="s">
        <v>258</v>
      </c>
      <c r="E242" s="13">
        <v>455606</v>
      </c>
      <c r="F242" s="15" t="s">
        <v>268</v>
      </c>
      <c r="G242" s="13">
        <v>55606</v>
      </c>
      <c r="H242" s="15" t="s">
        <v>268</v>
      </c>
      <c r="I242" s="13">
        <v>55606</v>
      </c>
      <c r="K242" s="17">
        <f>SUMIF(COLLECTE!B:B,I242,COLLECTE!H:H)/1000</f>
        <v>20.790040000000001</v>
      </c>
      <c r="L242" s="16"/>
      <c r="M242" s="16"/>
      <c r="N242" s="17">
        <f>SUMIF('UC GPS'!B:B,I242,'UC GPS'!F:F)+SUMIF(PREMIUM!L:L,I242,PREMIUM!H:H)/1000</f>
        <v>0</v>
      </c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</row>
    <row r="243" spans="1:25" ht="15.75" thickBot="1" x14ac:dyDescent="0.3">
      <c r="A243" s="13">
        <v>110</v>
      </c>
      <c r="B243" s="14" t="s">
        <v>217</v>
      </c>
      <c r="C243" s="13">
        <v>31</v>
      </c>
      <c r="D243" s="15" t="s">
        <v>258</v>
      </c>
      <c r="E243" s="13">
        <v>555624</v>
      </c>
      <c r="F243" s="15" t="s">
        <v>269</v>
      </c>
      <c r="G243" s="13">
        <v>55624</v>
      </c>
      <c r="H243" s="15" t="s">
        <v>269</v>
      </c>
      <c r="I243" s="13">
        <v>55624</v>
      </c>
      <c r="K243" s="17">
        <f>SUMIF(COLLECTE!B:B,I243,COLLECTE!H:H)/1000</f>
        <v>138.95742999999999</v>
      </c>
      <c r="L243" s="16"/>
      <c r="M243" s="16"/>
      <c r="N243" s="17">
        <f>SUMIF('UC GPS'!B:B,I243,'UC GPS'!F:F)+SUMIF(PREMIUM!L:L,I243,PREMIUM!H:H)/1000</f>
        <v>0</v>
      </c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</row>
    <row r="244" spans="1:25" ht="15.75" thickBot="1" x14ac:dyDescent="0.3">
      <c r="A244" s="13">
        <v>110</v>
      </c>
      <c r="B244" s="14" t="s">
        <v>217</v>
      </c>
      <c r="C244" s="13">
        <v>31</v>
      </c>
      <c r="D244" s="15" t="s">
        <v>258</v>
      </c>
      <c r="E244" s="13">
        <v>455676</v>
      </c>
      <c r="F244" s="15" t="s">
        <v>270</v>
      </c>
      <c r="G244" s="13">
        <v>55676</v>
      </c>
      <c r="H244" s="15" t="s">
        <v>270</v>
      </c>
      <c r="I244" s="13">
        <v>55676</v>
      </c>
      <c r="K244" s="17">
        <f>SUMIF(COLLECTE!B:B,I244,COLLECTE!H:H)/1000</f>
        <v>-25</v>
      </c>
      <c r="L244" s="16"/>
      <c r="M244" s="16"/>
      <c r="N244" s="17">
        <f>SUMIF('UC GPS'!B:B,I244,'UC GPS'!F:F)+SUMIF(PREMIUM!L:L,I244,PREMIUM!H:H)/1000</f>
        <v>0</v>
      </c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</row>
    <row r="245" spans="1:25" ht="15.75" thickBot="1" x14ac:dyDescent="0.3">
      <c r="A245" s="13">
        <v>110</v>
      </c>
      <c r="B245" s="14" t="s">
        <v>217</v>
      </c>
      <c r="C245" s="13">
        <v>31</v>
      </c>
      <c r="D245" s="15" t="s">
        <v>258</v>
      </c>
      <c r="E245" s="13">
        <v>455678</v>
      </c>
      <c r="F245" s="15" t="s">
        <v>271</v>
      </c>
      <c r="G245" s="13">
        <v>55678</v>
      </c>
      <c r="H245" s="15" t="s">
        <v>271</v>
      </c>
      <c r="I245" s="13">
        <v>55678</v>
      </c>
      <c r="K245" s="17">
        <f>SUMIF(COLLECTE!B:B,I245,COLLECTE!H:H)/1000</f>
        <v>1520.2525399999997</v>
      </c>
      <c r="L245" s="16"/>
      <c r="M245" s="16"/>
      <c r="N245" s="17">
        <f>SUMIF('UC GPS'!B:B,I245,'UC GPS'!F:F)+SUMIF(PREMIUM!L:L,I245,PREMIUM!H:H)/1000</f>
        <v>0</v>
      </c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</row>
    <row r="246" spans="1:25" ht="15.75" thickBot="1" x14ac:dyDescent="0.3">
      <c r="A246" s="13">
        <v>110</v>
      </c>
      <c r="B246" s="14" t="s">
        <v>217</v>
      </c>
      <c r="C246" s="13">
        <v>31</v>
      </c>
      <c r="D246" s="15" t="s">
        <v>258</v>
      </c>
      <c r="E246" s="13">
        <v>555679</v>
      </c>
      <c r="F246" s="15" t="s">
        <v>272</v>
      </c>
      <c r="G246" s="13">
        <v>55679</v>
      </c>
      <c r="H246" s="15" t="s">
        <v>272</v>
      </c>
      <c r="I246" s="13">
        <v>55679</v>
      </c>
      <c r="K246" s="17">
        <f>SUMIF(COLLECTE!B:B,I246,COLLECTE!H:H)/1000</f>
        <v>201.69964000000002</v>
      </c>
      <c r="L246" s="16"/>
      <c r="M246" s="16"/>
      <c r="N246" s="17">
        <f>SUMIF('UC GPS'!B:B,I246,'UC GPS'!F:F)+SUMIF(PREMIUM!L:L,I246,PREMIUM!H:H)/1000</f>
        <v>0</v>
      </c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</row>
    <row r="247" spans="1:25" ht="15.75" thickBot="1" x14ac:dyDescent="0.3">
      <c r="A247" s="13">
        <v>110</v>
      </c>
      <c r="B247" s="14" t="s">
        <v>217</v>
      </c>
      <c r="C247" s="13">
        <v>31</v>
      </c>
      <c r="D247" s="15" t="s">
        <v>258</v>
      </c>
      <c r="E247" s="13">
        <v>554700</v>
      </c>
      <c r="F247" s="15" t="s">
        <v>273</v>
      </c>
      <c r="G247" s="13">
        <v>54700</v>
      </c>
      <c r="H247" s="15" t="s">
        <v>273</v>
      </c>
      <c r="I247" s="13">
        <v>54700</v>
      </c>
      <c r="K247" s="17">
        <f>SUMIF(COLLECTE!B:B,I247,COLLECTE!H:H)/1000</f>
        <v>446.07663000000002</v>
      </c>
      <c r="L247" s="16"/>
      <c r="M247" s="16"/>
      <c r="N247" s="17">
        <f>SUMIF('UC GPS'!B:B,I247,'UC GPS'!F:F)+SUMIF(PREMIUM!L:L,I247,PREMIUM!H:H)/1000</f>
        <v>0</v>
      </c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</row>
    <row r="248" spans="1:25" ht="15.75" thickBot="1" x14ac:dyDescent="0.3">
      <c r="A248" s="13">
        <v>160</v>
      </c>
      <c r="B248" s="14" t="s">
        <v>274</v>
      </c>
      <c r="C248" s="13">
        <v>45</v>
      </c>
      <c r="D248" s="15" t="s">
        <v>275</v>
      </c>
      <c r="E248" s="13">
        <v>557105</v>
      </c>
      <c r="F248" s="15" t="s">
        <v>276</v>
      </c>
      <c r="G248" s="13">
        <v>57105</v>
      </c>
      <c r="H248" s="15" t="s">
        <v>276</v>
      </c>
      <c r="I248" s="13">
        <v>57105</v>
      </c>
      <c r="K248" s="17">
        <f>SUMIF(COLLECTE!B:B,I248,COLLECTE!H:H)/1000</f>
        <v>457.53526000000005</v>
      </c>
      <c r="L248" s="16"/>
      <c r="M248" s="16"/>
      <c r="N248" s="17">
        <f>SUMIF('UC GPS'!B:B,I248,'UC GPS'!F:F)+SUMIF(PREMIUM!L:L,I248,PREMIUM!H:H)/1000</f>
        <v>0</v>
      </c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</row>
    <row r="249" spans="1:25" ht="15.75" thickBot="1" x14ac:dyDescent="0.3">
      <c r="A249" s="13">
        <v>160</v>
      </c>
      <c r="B249" s="14" t="s">
        <v>274</v>
      </c>
      <c r="C249" s="13">
        <v>45</v>
      </c>
      <c r="D249" s="15" t="s">
        <v>275</v>
      </c>
      <c r="E249" s="13">
        <v>557178</v>
      </c>
      <c r="F249" s="15" t="s">
        <v>277</v>
      </c>
      <c r="G249" s="13">
        <v>57178</v>
      </c>
      <c r="H249" s="15" t="s">
        <v>277</v>
      </c>
      <c r="I249" s="13">
        <v>57178</v>
      </c>
      <c r="K249" s="17">
        <f>SUMIF(COLLECTE!B:B,I249,COLLECTE!H:H)/1000</f>
        <v>52.550789999999999</v>
      </c>
      <c r="L249" s="16"/>
      <c r="M249" s="16"/>
      <c r="N249" s="17">
        <f>SUMIF('UC GPS'!B:B,I249,'UC GPS'!F:F)+SUMIF(PREMIUM!L:L,I249,PREMIUM!H:H)/1000</f>
        <v>0</v>
      </c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</row>
    <row r="250" spans="1:25" ht="15.75" thickBot="1" x14ac:dyDescent="0.3">
      <c r="A250" s="13">
        <v>160</v>
      </c>
      <c r="B250" s="14" t="s">
        <v>274</v>
      </c>
      <c r="C250" s="13">
        <v>45</v>
      </c>
      <c r="D250" s="15" t="s">
        <v>275</v>
      </c>
      <c r="E250" s="13">
        <v>557224</v>
      </c>
      <c r="F250" s="15" t="s">
        <v>278</v>
      </c>
      <c r="G250" s="13">
        <v>57224</v>
      </c>
      <c r="H250" s="15" t="s">
        <v>278</v>
      </c>
      <c r="I250" s="13">
        <v>57224</v>
      </c>
      <c r="K250" s="17">
        <f>SUMIF(COLLECTE!B:B,I250,COLLECTE!H:H)/1000</f>
        <v>-61.533489999999986</v>
      </c>
      <c r="L250" s="16"/>
      <c r="M250" s="16"/>
      <c r="N250" s="17">
        <f>SUMIF('UC GPS'!B:B,I250,'UC GPS'!F:F)+SUMIF(PREMIUM!L:L,I250,PREMIUM!H:H)/1000</f>
        <v>0</v>
      </c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</row>
    <row r="251" spans="1:25" ht="15.75" thickBot="1" x14ac:dyDescent="0.3">
      <c r="A251" s="13">
        <v>160</v>
      </c>
      <c r="B251" s="14" t="s">
        <v>274</v>
      </c>
      <c r="C251" s="13">
        <v>45</v>
      </c>
      <c r="D251" s="15" t="s">
        <v>275</v>
      </c>
      <c r="E251" s="13">
        <v>557432</v>
      </c>
      <c r="F251" s="15" t="s">
        <v>279</v>
      </c>
      <c r="G251" s="13">
        <v>57432</v>
      </c>
      <c r="H251" s="15" t="s">
        <v>279</v>
      </c>
      <c r="I251" s="13">
        <v>57432</v>
      </c>
      <c r="K251" s="17">
        <f>SUMIF(COLLECTE!B:B,I251,COLLECTE!H:H)/1000</f>
        <v>506.16332</v>
      </c>
      <c r="L251" s="16"/>
      <c r="M251" s="16"/>
      <c r="N251" s="17">
        <f>SUMIF('UC GPS'!B:B,I251,'UC GPS'!F:F)+SUMIF(PREMIUM!L:L,I251,PREMIUM!H:H)/1000</f>
        <v>0</v>
      </c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</row>
    <row r="252" spans="1:25" ht="15.75" thickBot="1" x14ac:dyDescent="0.3">
      <c r="A252" s="13">
        <v>160</v>
      </c>
      <c r="B252" s="14" t="s">
        <v>274</v>
      </c>
      <c r="C252" s="13">
        <v>45</v>
      </c>
      <c r="D252" s="15" t="s">
        <v>275</v>
      </c>
      <c r="E252" s="13">
        <v>557433</v>
      </c>
      <c r="F252" s="15" t="s">
        <v>280</v>
      </c>
      <c r="G252" s="13">
        <v>57433</v>
      </c>
      <c r="H252" s="15" t="s">
        <v>280</v>
      </c>
      <c r="I252" s="13">
        <v>57433</v>
      </c>
      <c r="K252" s="17">
        <f>SUMIF(COLLECTE!B:B,I252,COLLECTE!H:H)/1000</f>
        <v>205.77632</v>
      </c>
      <c r="L252" s="16"/>
      <c r="M252" s="16"/>
      <c r="N252" s="17">
        <f>SUMIF('UC GPS'!B:B,I252,'UC GPS'!F:F)+SUMIF(PREMIUM!L:L,I252,PREMIUM!H:H)/1000</f>
        <v>0</v>
      </c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</row>
    <row r="253" spans="1:25" ht="15.75" thickBot="1" x14ac:dyDescent="0.3">
      <c r="A253" s="13">
        <v>160</v>
      </c>
      <c r="B253" s="14" t="s">
        <v>274</v>
      </c>
      <c r="C253" s="13">
        <v>45</v>
      </c>
      <c r="D253" s="15" t="s">
        <v>275</v>
      </c>
      <c r="E253" s="13">
        <v>557434</v>
      </c>
      <c r="F253" s="15" t="s">
        <v>281</v>
      </c>
      <c r="G253" s="13">
        <v>57434</v>
      </c>
      <c r="H253" s="15" t="s">
        <v>281</v>
      </c>
      <c r="I253" s="13">
        <v>57434</v>
      </c>
      <c r="K253" s="17">
        <f>SUMIF(COLLECTE!B:B,I253,COLLECTE!H:H)/1000</f>
        <v>868.29967999999997</v>
      </c>
      <c r="L253" s="16"/>
      <c r="M253" s="16"/>
      <c r="N253" s="17">
        <f>SUMIF('UC GPS'!B:B,I253,'UC GPS'!F:F)+SUMIF(PREMIUM!L:L,I253,PREMIUM!H:H)/1000</f>
        <v>0</v>
      </c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</row>
    <row r="254" spans="1:25" ht="15.75" thickBot="1" x14ac:dyDescent="0.3">
      <c r="A254" s="13">
        <v>160</v>
      </c>
      <c r="B254" s="14" t="s">
        <v>274</v>
      </c>
      <c r="C254" s="13">
        <v>45</v>
      </c>
      <c r="D254" s="15" t="s">
        <v>275</v>
      </c>
      <c r="E254" s="13">
        <v>557436</v>
      </c>
      <c r="F254" s="15" t="s">
        <v>282</v>
      </c>
      <c r="G254" s="13">
        <v>57436</v>
      </c>
      <c r="H254" s="15" t="s">
        <v>282</v>
      </c>
      <c r="I254" s="13">
        <v>57436</v>
      </c>
      <c r="K254" s="17">
        <f>SUMIF(COLLECTE!B:B,I254,COLLECTE!H:H)/1000</f>
        <v>761.18818999999996</v>
      </c>
      <c r="L254" s="16"/>
      <c r="M254" s="16"/>
      <c r="N254" s="17">
        <f>SUMIF('UC GPS'!B:B,I254,'UC GPS'!F:F)+SUMIF(PREMIUM!L:L,I254,PREMIUM!H:H)/1000</f>
        <v>0</v>
      </c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</row>
    <row r="255" spans="1:25" ht="15.75" thickBot="1" x14ac:dyDescent="0.3">
      <c r="A255" s="13">
        <v>160</v>
      </c>
      <c r="B255" s="14" t="s">
        <v>274</v>
      </c>
      <c r="C255" s="13">
        <v>45</v>
      </c>
      <c r="D255" s="15" t="s">
        <v>275</v>
      </c>
      <c r="E255" s="13">
        <v>557437</v>
      </c>
      <c r="F255" s="15" t="s">
        <v>283</v>
      </c>
      <c r="G255" s="13">
        <v>57437</v>
      </c>
      <c r="H255" s="15" t="s">
        <v>283</v>
      </c>
      <c r="I255" s="13">
        <v>57437</v>
      </c>
      <c r="K255" s="17">
        <f>SUMIF(COLLECTE!B:B,I255,COLLECTE!H:H)/1000</f>
        <v>317.93531999999999</v>
      </c>
      <c r="L255" s="16"/>
      <c r="M255" s="16"/>
      <c r="N255" s="17">
        <f>SUMIF('UC GPS'!B:B,I255,'UC GPS'!F:F)+SUMIF(PREMIUM!L:L,I255,PREMIUM!H:H)/1000</f>
        <v>0</v>
      </c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</row>
    <row r="256" spans="1:25" ht="15.75" thickBot="1" x14ac:dyDescent="0.3">
      <c r="A256" s="13">
        <v>160</v>
      </c>
      <c r="B256" s="14" t="s">
        <v>274</v>
      </c>
      <c r="C256" s="13">
        <v>45</v>
      </c>
      <c r="D256" s="15" t="s">
        <v>275</v>
      </c>
      <c r="E256" s="13">
        <v>557440</v>
      </c>
      <c r="F256" s="15" t="s">
        <v>284</v>
      </c>
      <c r="G256" s="13">
        <v>57440</v>
      </c>
      <c r="H256" s="15" t="s">
        <v>284</v>
      </c>
      <c r="I256" s="13">
        <v>57440</v>
      </c>
      <c r="K256" s="17">
        <f>SUMIF(COLLECTE!B:B,I256,COLLECTE!H:H)/1000</f>
        <v>1005.44429</v>
      </c>
      <c r="L256" s="16"/>
      <c r="M256" s="16"/>
      <c r="N256" s="17">
        <f>SUMIF('UC GPS'!B:B,I256,'UC GPS'!F:F)+SUMIF(PREMIUM!L:L,I256,PREMIUM!H:H)/1000</f>
        <v>0</v>
      </c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</row>
    <row r="257" spans="1:25" ht="15.75" thickBot="1" x14ac:dyDescent="0.3">
      <c r="A257" s="13">
        <v>160</v>
      </c>
      <c r="B257" s="14" t="s">
        <v>274</v>
      </c>
      <c r="C257" s="13">
        <v>45</v>
      </c>
      <c r="D257" s="15" t="s">
        <v>275</v>
      </c>
      <c r="E257" s="13">
        <v>557441</v>
      </c>
      <c r="F257" s="15" t="s">
        <v>285</v>
      </c>
      <c r="G257" s="13">
        <v>57441</v>
      </c>
      <c r="H257" s="15" t="s">
        <v>285</v>
      </c>
      <c r="I257" s="13">
        <v>57441</v>
      </c>
      <c r="K257" s="17">
        <f>SUMIF(COLLECTE!B:B,I257,COLLECTE!H:H)/1000</f>
        <v>1035.64717</v>
      </c>
      <c r="L257" s="16"/>
      <c r="M257" s="16"/>
      <c r="N257" s="17">
        <f>SUMIF('UC GPS'!B:B,I257,'UC GPS'!F:F)+SUMIF(PREMIUM!L:L,I257,PREMIUM!H:H)/1000</f>
        <v>0</v>
      </c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</row>
    <row r="258" spans="1:25" ht="15.75" thickBot="1" x14ac:dyDescent="0.3">
      <c r="A258" s="13">
        <v>160</v>
      </c>
      <c r="B258" s="14" t="s">
        <v>274</v>
      </c>
      <c r="C258" s="13">
        <v>45</v>
      </c>
      <c r="D258" s="15" t="s">
        <v>275</v>
      </c>
      <c r="E258" s="13">
        <v>557439</v>
      </c>
      <c r="F258" s="15" t="s">
        <v>286</v>
      </c>
      <c r="G258" s="13">
        <v>57439</v>
      </c>
      <c r="H258" s="15" t="s">
        <v>286</v>
      </c>
      <c r="I258" s="13">
        <v>57439</v>
      </c>
      <c r="K258" s="17">
        <f>SUMIF(COLLECTE!B:B,I258,COLLECTE!H:H)/1000</f>
        <v>1803.1841099999999</v>
      </c>
      <c r="L258" s="16"/>
      <c r="M258" s="16"/>
      <c r="N258" s="17">
        <f>SUMIF('UC GPS'!B:B,I258,'UC GPS'!F:F)+SUMIF(PREMIUM!L:L,I258,PREMIUM!H:H)/1000</f>
        <v>0</v>
      </c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</row>
    <row r="259" spans="1:25" ht="15.75" thickBot="1" x14ac:dyDescent="0.3">
      <c r="A259" s="13">
        <v>160</v>
      </c>
      <c r="B259" s="14" t="s">
        <v>274</v>
      </c>
      <c r="C259" s="13">
        <v>45</v>
      </c>
      <c r="D259" s="15" t="s">
        <v>275</v>
      </c>
      <c r="E259" s="13">
        <v>457443</v>
      </c>
      <c r="F259" s="15" t="s">
        <v>287</v>
      </c>
      <c r="G259" s="13">
        <v>57443</v>
      </c>
      <c r="H259" s="15" t="s">
        <v>287</v>
      </c>
      <c r="I259" s="13">
        <v>57443</v>
      </c>
      <c r="K259" s="17">
        <f>SUMIF(COLLECTE!B:B,I259,COLLECTE!H:H)/1000</f>
        <v>791.51078000000007</v>
      </c>
      <c r="L259" s="16"/>
      <c r="M259" s="16"/>
      <c r="N259" s="17">
        <f>SUMIF('UC GPS'!B:B,I259,'UC GPS'!F:F)+SUMIF(PREMIUM!L:L,I259,PREMIUM!H:H)/1000</f>
        <v>0</v>
      </c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</row>
    <row r="260" spans="1:25" ht="15.75" thickBot="1" x14ac:dyDescent="0.3">
      <c r="A260" s="13">
        <v>160</v>
      </c>
      <c r="B260" s="14" t="s">
        <v>274</v>
      </c>
      <c r="C260" s="13">
        <v>45</v>
      </c>
      <c r="D260" s="15" t="s">
        <v>275</v>
      </c>
      <c r="E260" s="13">
        <v>557444</v>
      </c>
      <c r="F260" s="15" t="s">
        <v>288</v>
      </c>
      <c r="G260" s="13">
        <v>57444</v>
      </c>
      <c r="H260" s="15" t="s">
        <v>288</v>
      </c>
      <c r="I260" s="13">
        <v>57444</v>
      </c>
      <c r="K260" s="17">
        <f>SUMIF(COLLECTE!B:B,I260,COLLECTE!H:H)/1000</f>
        <v>2418.0566699999999</v>
      </c>
      <c r="L260" s="16"/>
      <c r="M260" s="16"/>
      <c r="N260" s="17">
        <f>SUMIF('UC GPS'!B:B,I260,'UC GPS'!F:F)+SUMIF(PREMIUM!L:L,I260,PREMIUM!H:H)/1000</f>
        <v>0</v>
      </c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</row>
    <row r="261" spans="1:25" ht="15.75" thickBot="1" x14ac:dyDescent="0.3">
      <c r="A261" s="13">
        <v>160</v>
      </c>
      <c r="B261" s="14" t="s">
        <v>274</v>
      </c>
      <c r="C261" s="13">
        <v>45</v>
      </c>
      <c r="D261" s="15" t="s">
        <v>275</v>
      </c>
      <c r="E261" s="13">
        <v>557445</v>
      </c>
      <c r="F261" s="15" t="s">
        <v>289</v>
      </c>
      <c r="G261" s="13">
        <v>57445</v>
      </c>
      <c r="H261" s="15" t="s">
        <v>289</v>
      </c>
      <c r="I261" s="13">
        <v>57445</v>
      </c>
      <c r="K261" s="17">
        <f>SUMIF(COLLECTE!B:B,I261,COLLECTE!H:H)/1000</f>
        <v>777.99293999999998</v>
      </c>
      <c r="L261" s="16"/>
      <c r="M261" s="16"/>
      <c r="N261" s="17">
        <f>SUMIF('UC GPS'!B:B,I261,'UC GPS'!F:F)+SUMIF(PREMIUM!L:L,I261,PREMIUM!H:H)/1000</f>
        <v>0</v>
      </c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</row>
    <row r="262" spans="1:25" ht="15.75" thickBot="1" x14ac:dyDescent="0.3">
      <c r="A262" s="13">
        <v>160</v>
      </c>
      <c r="B262" s="14" t="s">
        <v>274</v>
      </c>
      <c r="C262" s="13">
        <v>45</v>
      </c>
      <c r="D262" s="15" t="s">
        <v>275</v>
      </c>
      <c r="E262" s="13">
        <v>457446</v>
      </c>
      <c r="F262" s="15" t="s">
        <v>290</v>
      </c>
      <c r="G262" s="13">
        <v>57446</v>
      </c>
      <c r="H262" s="15" t="s">
        <v>290</v>
      </c>
      <c r="I262" s="13">
        <v>57446</v>
      </c>
      <c r="K262" s="17">
        <f>SUMIF(COLLECTE!B:B,I262,COLLECTE!H:H)/1000</f>
        <v>7877.3427699999993</v>
      </c>
      <c r="L262" s="16"/>
      <c r="M262" s="16"/>
      <c r="N262" s="17">
        <f>SUMIF('UC GPS'!B:B,I262,'UC GPS'!F:F)+SUMIF(PREMIUM!L:L,I262,PREMIUM!H:H)/1000</f>
        <v>0</v>
      </c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</row>
    <row r="263" spans="1:25" ht="15.75" thickBot="1" x14ac:dyDescent="0.3">
      <c r="A263" s="13">
        <v>160</v>
      </c>
      <c r="B263" s="14" t="s">
        <v>274</v>
      </c>
      <c r="C263" s="13">
        <v>45</v>
      </c>
      <c r="D263" s="15" t="s">
        <v>275</v>
      </c>
      <c r="E263" s="13">
        <v>557447</v>
      </c>
      <c r="F263" s="15" t="s">
        <v>291</v>
      </c>
      <c r="G263" s="13">
        <v>57447</v>
      </c>
      <c r="H263" s="15" t="s">
        <v>291</v>
      </c>
      <c r="I263" s="13">
        <v>57447</v>
      </c>
      <c r="K263" s="17">
        <f>SUMIF(COLLECTE!B:B,I263,COLLECTE!H:H)/1000</f>
        <v>724.32466999999997</v>
      </c>
      <c r="L263" s="16"/>
      <c r="M263" s="16"/>
      <c r="N263" s="17">
        <f>SUMIF('UC GPS'!B:B,I263,'UC GPS'!F:F)+SUMIF(PREMIUM!L:L,I263,PREMIUM!H:H)/1000</f>
        <v>0</v>
      </c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</row>
    <row r="264" spans="1:25" ht="15.75" thickBot="1" x14ac:dyDescent="0.3">
      <c r="A264" s="13">
        <v>160</v>
      </c>
      <c r="B264" s="14" t="s">
        <v>274</v>
      </c>
      <c r="C264" s="13">
        <v>45</v>
      </c>
      <c r="D264" s="15" t="s">
        <v>275</v>
      </c>
      <c r="E264" s="13">
        <v>457453</v>
      </c>
      <c r="F264" s="15" t="s">
        <v>292</v>
      </c>
      <c r="G264" s="13">
        <v>57453</v>
      </c>
      <c r="H264" s="15" t="s">
        <v>292</v>
      </c>
      <c r="I264" s="13">
        <v>57453</v>
      </c>
      <c r="K264" s="17">
        <f>SUMIF(COLLECTE!B:B,I264,COLLECTE!H:H)/1000</f>
        <v>375.18102999999974</v>
      </c>
      <c r="L264" s="16"/>
      <c r="M264" s="16"/>
      <c r="N264" s="17">
        <f>SUMIF('UC GPS'!B:B,I264,'UC GPS'!F:F)+SUMIF(PREMIUM!L:L,I264,PREMIUM!H:H)/1000</f>
        <v>0</v>
      </c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</row>
    <row r="265" spans="1:25" ht="15.75" thickBot="1" x14ac:dyDescent="0.3">
      <c r="A265" s="13">
        <v>160</v>
      </c>
      <c r="B265" s="14" t="s">
        <v>274</v>
      </c>
      <c r="C265" s="13">
        <v>45</v>
      </c>
      <c r="D265" s="15" t="s">
        <v>275</v>
      </c>
      <c r="E265" s="13">
        <v>557459</v>
      </c>
      <c r="F265" s="15" t="s">
        <v>293</v>
      </c>
      <c r="G265" s="13">
        <v>57459</v>
      </c>
      <c r="H265" s="15" t="s">
        <v>293</v>
      </c>
      <c r="I265" s="13">
        <v>57459</v>
      </c>
      <c r="K265" s="17">
        <f>SUMIF(COLLECTE!B:B,I265,COLLECTE!H:H)/1000</f>
        <v>953.50841000000003</v>
      </c>
      <c r="L265" s="16"/>
      <c r="M265" s="16"/>
      <c r="N265" s="17">
        <f>SUMIF('UC GPS'!B:B,I265,'UC GPS'!F:F)+SUMIF(PREMIUM!L:L,I265,PREMIUM!H:H)/1000</f>
        <v>0</v>
      </c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</row>
    <row r="266" spans="1:25" ht="15.75" thickBot="1" x14ac:dyDescent="0.3">
      <c r="A266" s="13">
        <v>160</v>
      </c>
      <c r="B266" s="14" t="s">
        <v>274</v>
      </c>
      <c r="C266" s="13">
        <v>45</v>
      </c>
      <c r="D266" s="15" t="s">
        <v>275</v>
      </c>
      <c r="E266" s="13">
        <v>557559</v>
      </c>
      <c r="F266" s="15" t="s">
        <v>294</v>
      </c>
      <c r="G266" s="13">
        <v>57559</v>
      </c>
      <c r="H266" s="15" t="s">
        <v>294</v>
      </c>
      <c r="I266" s="13">
        <v>57559</v>
      </c>
      <c r="K266" s="17">
        <f>SUMIF(COLLECTE!B:B,I266,COLLECTE!H:H)/1000</f>
        <v>968.48</v>
      </c>
      <c r="L266" s="16"/>
      <c r="M266" s="16"/>
      <c r="N266" s="17">
        <f>SUMIF('UC GPS'!B:B,I266,'UC GPS'!F:F)+SUMIF(PREMIUM!L:L,I266,PREMIUM!H:H)/1000</f>
        <v>0</v>
      </c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</row>
    <row r="267" spans="1:25" ht="15.75" thickBot="1" x14ac:dyDescent="0.3">
      <c r="A267" s="13">
        <v>160</v>
      </c>
      <c r="B267" s="14" t="s">
        <v>274</v>
      </c>
      <c r="C267" s="13">
        <v>45</v>
      </c>
      <c r="D267" s="15" t="s">
        <v>275</v>
      </c>
      <c r="E267" s="13">
        <v>457574</v>
      </c>
      <c r="F267" s="15" t="s">
        <v>295</v>
      </c>
      <c r="G267" s="13">
        <v>57574</v>
      </c>
      <c r="H267" s="15" t="s">
        <v>295</v>
      </c>
      <c r="I267" s="13">
        <v>57574</v>
      </c>
      <c r="K267" s="17">
        <f>SUMIF(COLLECTE!B:B,I267,COLLECTE!H:H)/1000</f>
        <v>1353.80233</v>
      </c>
      <c r="L267" s="16"/>
      <c r="M267" s="16"/>
      <c r="N267" s="17">
        <f>SUMIF('UC GPS'!B:B,I267,'UC GPS'!F:F)+SUMIF(PREMIUM!L:L,I267,PREMIUM!H:H)/1000</f>
        <v>0</v>
      </c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</row>
    <row r="268" spans="1:25" ht="15.75" thickBot="1" x14ac:dyDescent="0.3">
      <c r="A268" s="13">
        <v>160</v>
      </c>
      <c r="B268" s="14" t="s">
        <v>274</v>
      </c>
      <c r="C268" s="13">
        <v>45</v>
      </c>
      <c r="D268" s="15" t="s">
        <v>275</v>
      </c>
      <c r="E268" s="13">
        <v>557612</v>
      </c>
      <c r="F268" s="15" t="s">
        <v>296</v>
      </c>
      <c r="G268" s="13">
        <v>57612</v>
      </c>
      <c r="H268" s="15" t="s">
        <v>296</v>
      </c>
      <c r="I268" s="13">
        <v>57612</v>
      </c>
      <c r="K268" s="17">
        <f>SUMIF(COLLECTE!B:B,I268,COLLECTE!H:H)/1000</f>
        <v>1375.9028699999999</v>
      </c>
      <c r="L268" s="16"/>
      <c r="M268" s="16"/>
      <c r="N268" s="17">
        <f>SUMIF('UC GPS'!B:B,I268,'UC GPS'!F:F)+SUMIF(PREMIUM!L:L,I268,PREMIUM!H:H)/1000</f>
        <v>0</v>
      </c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</row>
    <row r="269" spans="1:25" ht="15.75" thickBot="1" x14ac:dyDescent="0.3">
      <c r="A269" s="13">
        <v>160</v>
      </c>
      <c r="B269" s="14" t="s">
        <v>274</v>
      </c>
      <c r="C269" s="13">
        <v>45</v>
      </c>
      <c r="D269" s="15" t="s">
        <v>275</v>
      </c>
      <c r="E269" s="13">
        <v>557712</v>
      </c>
      <c r="F269" s="15" t="s">
        <v>297</v>
      </c>
      <c r="G269" s="13">
        <v>57712</v>
      </c>
      <c r="H269" s="15" t="s">
        <v>297</v>
      </c>
      <c r="I269" s="13">
        <v>57712</v>
      </c>
      <c r="K269" s="17">
        <f>SUMIF(COLLECTE!B:B,I269,COLLECTE!H:H)/1000</f>
        <v>466.79232000000002</v>
      </c>
      <c r="L269" s="16"/>
      <c r="M269" s="16"/>
      <c r="N269" s="17">
        <f>SUMIF('UC GPS'!B:B,I269,'UC GPS'!F:F)+SUMIF(PREMIUM!L:L,I269,PREMIUM!H:H)/1000</f>
        <v>0</v>
      </c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</row>
    <row r="270" spans="1:25" ht="15.75" thickBot="1" x14ac:dyDescent="0.3">
      <c r="A270" s="13">
        <v>160</v>
      </c>
      <c r="B270" s="14" t="s">
        <v>274</v>
      </c>
      <c r="C270" s="13">
        <v>42</v>
      </c>
      <c r="D270" s="15" t="s">
        <v>298</v>
      </c>
      <c r="E270" s="13">
        <v>457163</v>
      </c>
      <c r="F270" s="15" t="s">
        <v>299</v>
      </c>
      <c r="G270" s="13">
        <v>57163</v>
      </c>
      <c r="H270" s="15" t="s">
        <v>299</v>
      </c>
      <c r="I270" s="13">
        <v>57163</v>
      </c>
      <c r="K270" s="17">
        <f>SUMIF(COLLECTE!B:B,I270,COLLECTE!H:H)/1000</f>
        <v>342.31759</v>
      </c>
      <c r="L270" s="16"/>
      <c r="M270" s="16"/>
      <c r="N270" s="17">
        <f>SUMIF('UC GPS'!B:B,I270,'UC GPS'!F:F)+SUMIF(PREMIUM!L:L,I270,PREMIUM!H:H)/1000</f>
        <v>0</v>
      </c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</row>
    <row r="271" spans="1:25" ht="15.75" thickBot="1" x14ac:dyDescent="0.3">
      <c r="A271" s="13">
        <v>160</v>
      </c>
      <c r="B271" s="14" t="s">
        <v>274</v>
      </c>
      <c r="C271" s="13">
        <v>42</v>
      </c>
      <c r="D271" s="15" t="s">
        <v>298</v>
      </c>
      <c r="E271" s="13">
        <v>457165</v>
      </c>
      <c r="F271" s="15" t="s">
        <v>300</v>
      </c>
      <c r="G271" s="13">
        <v>57165</v>
      </c>
      <c r="H271" s="15" t="s">
        <v>300</v>
      </c>
      <c r="I271" s="13">
        <v>57165</v>
      </c>
      <c r="K271" s="17">
        <f>SUMIF(COLLECTE!B:B,I271,COLLECTE!H:H)/1000</f>
        <v>262.27873999999997</v>
      </c>
      <c r="L271" s="16"/>
      <c r="M271" s="16"/>
      <c r="N271" s="17">
        <f>SUMIF('UC GPS'!B:B,I271,'UC GPS'!F:F)+SUMIF(PREMIUM!L:L,I271,PREMIUM!H:H)/1000</f>
        <v>0</v>
      </c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</row>
    <row r="272" spans="1:25" ht="15.75" thickBot="1" x14ac:dyDescent="0.3">
      <c r="A272" s="13">
        <v>160</v>
      </c>
      <c r="B272" s="14" t="s">
        <v>274</v>
      </c>
      <c r="C272" s="13">
        <v>42</v>
      </c>
      <c r="D272" s="15" t="s">
        <v>298</v>
      </c>
      <c r="E272" s="13">
        <v>557210</v>
      </c>
      <c r="F272" s="15" t="s">
        <v>301</v>
      </c>
      <c r="G272" s="13">
        <v>57210</v>
      </c>
      <c r="H272" s="15" t="s">
        <v>301</v>
      </c>
      <c r="I272" s="13">
        <v>57210</v>
      </c>
      <c r="K272" s="17">
        <f>SUMIF(COLLECTE!B:B,I272,COLLECTE!H:H)/1000</f>
        <v>249.21551000000002</v>
      </c>
      <c r="L272" s="16"/>
      <c r="M272" s="16"/>
      <c r="N272" s="17">
        <f>SUMIF('UC GPS'!B:B,I272,'UC GPS'!F:F)+SUMIF(PREMIUM!L:L,I272,PREMIUM!H:H)/1000</f>
        <v>0</v>
      </c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</row>
    <row r="273" spans="1:25" ht="15.75" thickBot="1" x14ac:dyDescent="0.3">
      <c r="A273" s="13">
        <v>160</v>
      </c>
      <c r="B273" s="14" t="s">
        <v>274</v>
      </c>
      <c r="C273" s="13">
        <v>42</v>
      </c>
      <c r="D273" s="15" t="s">
        <v>298</v>
      </c>
      <c r="E273" s="13">
        <v>557250</v>
      </c>
      <c r="F273" s="15" t="s">
        <v>302</v>
      </c>
      <c r="G273" s="13">
        <v>57250</v>
      </c>
      <c r="H273" s="15" t="s">
        <v>302</v>
      </c>
      <c r="I273" s="13">
        <v>57250</v>
      </c>
      <c r="K273" s="17">
        <f>SUMIF(COLLECTE!B:B,I273,COLLECTE!H:H)/1000</f>
        <v>818.70800999999994</v>
      </c>
      <c r="L273" s="16"/>
      <c r="M273" s="16"/>
      <c r="N273" s="17">
        <f>SUMIF('UC GPS'!B:B,I273,'UC GPS'!F:F)+SUMIF(PREMIUM!L:L,I273,PREMIUM!H:H)/1000</f>
        <v>0</v>
      </c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</row>
    <row r="274" spans="1:25" ht="15.75" thickBot="1" x14ac:dyDescent="0.3">
      <c r="A274" s="13">
        <v>160</v>
      </c>
      <c r="B274" s="14" t="s">
        <v>274</v>
      </c>
      <c r="C274" s="13">
        <v>42</v>
      </c>
      <c r="D274" s="15" t="s">
        <v>298</v>
      </c>
      <c r="E274" s="13">
        <v>457258</v>
      </c>
      <c r="F274" s="15" t="s">
        <v>303</v>
      </c>
      <c r="G274" s="13">
        <v>57258</v>
      </c>
      <c r="H274" s="15" t="s">
        <v>303</v>
      </c>
      <c r="I274" s="13">
        <v>57258</v>
      </c>
      <c r="K274" s="17">
        <f>SUMIF(COLLECTE!B:B,I274,COLLECTE!H:H)/1000</f>
        <v>2062.6345600000004</v>
      </c>
      <c r="L274" s="16"/>
      <c r="M274" s="16"/>
      <c r="N274" s="17">
        <f>SUMIF('UC GPS'!B:B,I274,'UC GPS'!F:F)+SUMIF(PREMIUM!L:L,I274,PREMIUM!H:H)/1000</f>
        <v>0</v>
      </c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</row>
    <row r="275" spans="1:25" ht="15.75" thickBot="1" x14ac:dyDescent="0.3">
      <c r="A275" s="13">
        <v>160</v>
      </c>
      <c r="B275" s="14" t="s">
        <v>274</v>
      </c>
      <c r="C275" s="13">
        <v>42</v>
      </c>
      <c r="D275" s="15" t="s">
        <v>298</v>
      </c>
      <c r="E275" s="13">
        <v>557305</v>
      </c>
      <c r="F275" s="15" t="s">
        <v>304</v>
      </c>
      <c r="G275" s="13">
        <v>57305</v>
      </c>
      <c r="H275" s="15" t="s">
        <v>304</v>
      </c>
      <c r="I275" s="13">
        <v>57305</v>
      </c>
      <c r="K275" s="17">
        <f>SUMIF(COLLECTE!B:B,I275,COLLECTE!H:H)/1000</f>
        <v>436.86426</v>
      </c>
      <c r="L275" s="16"/>
      <c r="M275" s="16"/>
      <c r="N275" s="17">
        <f>SUMIF('UC GPS'!B:B,I275,'UC GPS'!F:F)+SUMIF(PREMIUM!L:L,I275,PREMIUM!H:H)/1000</f>
        <v>0</v>
      </c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</row>
    <row r="276" spans="1:25" ht="15.75" thickBot="1" x14ac:dyDescent="0.3">
      <c r="A276" s="13">
        <v>160</v>
      </c>
      <c r="B276" s="14" t="s">
        <v>274</v>
      </c>
      <c r="C276" s="13">
        <v>42</v>
      </c>
      <c r="D276" s="15" t="s">
        <v>298</v>
      </c>
      <c r="E276" s="13">
        <v>457308</v>
      </c>
      <c r="F276" s="15" t="s">
        <v>305</v>
      </c>
      <c r="G276" s="13">
        <v>57308</v>
      </c>
      <c r="H276" s="15" t="s">
        <v>305</v>
      </c>
      <c r="I276" s="13">
        <v>57308</v>
      </c>
      <c r="K276" s="17">
        <f>SUMIF(COLLECTE!B:B,I276,COLLECTE!H:H)/1000</f>
        <v>1384.00315</v>
      </c>
      <c r="L276" s="16"/>
      <c r="M276" s="16"/>
      <c r="N276" s="17">
        <f>SUMIF('UC GPS'!B:B,I276,'UC GPS'!F:F)+SUMIF(PREMIUM!L:L,I276,PREMIUM!H:H)/1000</f>
        <v>0</v>
      </c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</row>
    <row r="277" spans="1:25" ht="15.75" thickBot="1" x14ac:dyDescent="0.3">
      <c r="A277" s="13">
        <v>160</v>
      </c>
      <c r="B277" s="14" t="s">
        <v>274</v>
      </c>
      <c r="C277" s="13">
        <v>42</v>
      </c>
      <c r="D277" s="15" t="s">
        <v>298</v>
      </c>
      <c r="E277" s="13">
        <v>457345</v>
      </c>
      <c r="F277" s="15" t="s">
        <v>306</v>
      </c>
      <c r="G277" s="13">
        <v>57345</v>
      </c>
      <c r="H277" s="15" t="s">
        <v>306</v>
      </c>
      <c r="I277" s="13">
        <v>57345</v>
      </c>
      <c r="K277" s="17">
        <f>SUMIF(COLLECTE!B:B,I277,COLLECTE!H:H)/1000</f>
        <v>452.14051000000001</v>
      </c>
      <c r="L277" s="16"/>
      <c r="M277" s="16"/>
      <c r="N277" s="17">
        <f>SUMIF('UC GPS'!B:B,I277,'UC GPS'!F:F)+SUMIF(PREMIUM!L:L,I277,PREMIUM!H:H)/1000</f>
        <v>0</v>
      </c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</row>
    <row r="278" spans="1:25" ht="15.75" thickBot="1" x14ac:dyDescent="0.3">
      <c r="A278" s="13">
        <v>160</v>
      </c>
      <c r="B278" s="14" t="s">
        <v>274</v>
      </c>
      <c r="C278" s="13">
        <v>42</v>
      </c>
      <c r="D278" s="15" t="s">
        <v>298</v>
      </c>
      <c r="E278" s="13">
        <v>557353</v>
      </c>
      <c r="F278" s="15" t="s">
        <v>307</v>
      </c>
      <c r="G278" s="13">
        <v>57353</v>
      </c>
      <c r="H278" s="15" t="s">
        <v>307</v>
      </c>
      <c r="I278" s="13">
        <v>57353</v>
      </c>
      <c r="K278" s="17">
        <f>SUMIF(COLLECTE!B:B,I278,COLLECTE!H:H)/1000</f>
        <v>249.64603</v>
      </c>
      <c r="L278" s="16"/>
      <c r="M278" s="16"/>
      <c r="N278" s="17">
        <f>SUMIF('UC GPS'!B:B,I278,'UC GPS'!F:F)+SUMIF(PREMIUM!L:L,I278,PREMIUM!H:H)/1000</f>
        <v>0</v>
      </c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</row>
    <row r="279" spans="1:25" ht="15.75" thickBot="1" x14ac:dyDescent="0.3">
      <c r="A279" s="13">
        <v>160</v>
      </c>
      <c r="B279" s="14" t="s">
        <v>274</v>
      </c>
      <c r="C279" s="13">
        <v>42</v>
      </c>
      <c r="D279" s="15" t="s">
        <v>298</v>
      </c>
      <c r="E279" s="13">
        <v>457435</v>
      </c>
      <c r="F279" s="15" t="s">
        <v>308</v>
      </c>
      <c r="G279" s="13">
        <v>57435</v>
      </c>
      <c r="H279" s="15" t="s">
        <v>308</v>
      </c>
      <c r="I279" s="13">
        <v>57435</v>
      </c>
      <c r="K279" s="17">
        <f>SUMIF(COLLECTE!B:B,I279,COLLECTE!H:H)/1000</f>
        <v>94.296979999999991</v>
      </c>
      <c r="L279" s="16"/>
      <c r="M279" s="16"/>
      <c r="N279" s="17">
        <f>SUMIF('UC GPS'!B:B,I279,'UC GPS'!F:F)+SUMIF(PREMIUM!L:L,I279,PREMIUM!H:H)/1000</f>
        <v>0</v>
      </c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</row>
    <row r="280" spans="1:25" ht="15.75" thickBot="1" x14ac:dyDescent="0.3">
      <c r="A280" s="13">
        <v>160</v>
      </c>
      <c r="B280" s="14" t="s">
        <v>274</v>
      </c>
      <c r="C280" s="13">
        <v>42</v>
      </c>
      <c r="D280" s="15" t="s">
        <v>298</v>
      </c>
      <c r="E280" s="13">
        <v>557458</v>
      </c>
      <c r="F280" s="15" t="s">
        <v>309</v>
      </c>
      <c r="G280" s="13">
        <v>57458</v>
      </c>
      <c r="H280" s="15" t="s">
        <v>309</v>
      </c>
      <c r="I280" s="13">
        <v>57458</v>
      </c>
      <c r="K280" s="17">
        <f>SUMIF(COLLECTE!B:B,I280,COLLECTE!H:H)/1000</f>
        <v>211.10764</v>
      </c>
      <c r="L280" s="16"/>
      <c r="M280" s="16"/>
      <c r="N280" s="17">
        <f>SUMIF('UC GPS'!B:B,I280,'UC GPS'!F:F)+SUMIF(PREMIUM!L:L,I280,PREMIUM!H:H)/1000</f>
        <v>0</v>
      </c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</row>
    <row r="281" spans="1:25" ht="15.75" thickBot="1" x14ac:dyDescent="0.3">
      <c r="A281" s="13">
        <v>160</v>
      </c>
      <c r="B281" s="14" t="s">
        <v>274</v>
      </c>
      <c r="C281" s="13">
        <v>42</v>
      </c>
      <c r="D281" s="15" t="s">
        <v>298</v>
      </c>
      <c r="E281" s="13">
        <v>557503</v>
      </c>
      <c r="F281" s="15" t="s">
        <v>310</v>
      </c>
      <c r="G281" s="13">
        <v>57503</v>
      </c>
      <c r="H281" s="15" t="s">
        <v>310</v>
      </c>
      <c r="I281" s="13">
        <v>57503</v>
      </c>
      <c r="K281" s="17">
        <f>SUMIF(COLLECTE!B:B,I281,COLLECTE!H:H)/1000</f>
        <v>677.56034999999997</v>
      </c>
      <c r="L281" s="16"/>
      <c r="M281" s="16"/>
      <c r="N281" s="17">
        <f>SUMIF('UC GPS'!B:B,I281,'UC GPS'!F:F)+SUMIF(PREMIUM!L:L,I281,PREMIUM!H:H)/1000</f>
        <v>0</v>
      </c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</row>
    <row r="282" spans="1:25" ht="15.75" thickBot="1" x14ac:dyDescent="0.3">
      <c r="A282" s="13">
        <v>160</v>
      </c>
      <c r="B282" s="14" t="s">
        <v>274</v>
      </c>
      <c r="C282" s="13">
        <v>42</v>
      </c>
      <c r="D282" s="15" t="s">
        <v>298</v>
      </c>
      <c r="E282" s="13">
        <v>557523</v>
      </c>
      <c r="F282" s="15" t="s">
        <v>311</v>
      </c>
      <c r="G282" s="13">
        <v>57523</v>
      </c>
      <c r="H282" s="15" t="s">
        <v>311</v>
      </c>
      <c r="I282" s="13">
        <v>57523</v>
      </c>
      <c r="K282" s="17">
        <f>SUMIF(COLLECTE!B:B,I282,COLLECTE!H:H)/1000</f>
        <v>-33.782149999999994</v>
      </c>
      <c r="L282" s="16"/>
      <c r="M282" s="16"/>
      <c r="N282" s="17">
        <f>SUMIF('UC GPS'!B:B,I282,'UC GPS'!F:F)+SUMIF(PREMIUM!L:L,I282,PREMIUM!H:H)/1000</f>
        <v>0</v>
      </c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</row>
    <row r="283" spans="1:25" ht="15.75" thickBot="1" x14ac:dyDescent="0.3">
      <c r="A283" s="13">
        <v>160</v>
      </c>
      <c r="B283" s="14" t="s">
        <v>274</v>
      </c>
      <c r="C283" s="13">
        <v>42</v>
      </c>
      <c r="D283" s="15" t="s">
        <v>298</v>
      </c>
      <c r="E283" s="13">
        <v>457543</v>
      </c>
      <c r="F283" s="15" t="s">
        <v>312</v>
      </c>
      <c r="G283" s="13">
        <v>57543</v>
      </c>
      <c r="H283" s="15" t="s">
        <v>312</v>
      </c>
      <c r="I283" s="13">
        <v>57543</v>
      </c>
      <c r="K283" s="17">
        <f>SUMIF(COLLECTE!B:B,I283,COLLECTE!H:H)/1000</f>
        <v>393.16480999999999</v>
      </c>
      <c r="L283" s="16"/>
      <c r="M283" s="16"/>
      <c r="N283" s="17">
        <f>SUMIF('UC GPS'!B:B,I283,'UC GPS'!F:F)+SUMIF(PREMIUM!L:L,I283,PREMIUM!H:H)/1000</f>
        <v>0</v>
      </c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</row>
    <row r="284" spans="1:25" ht="15.75" thickBot="1" x14ac:dyDescent="0.3">
      <c r="A284" s="13">
        <v>160</v>
      </c>
      <c r="B284" s="14" t="s">
        <v>274</v>
      </c>
      <c r="C284" s="13">
        <v>42</v>
      </c>
      <c r="D284" s="15" t="s">
        <v>298</v>
      </c>
      <c r="E284" s="13">
        <v>457583</v>
      </c>
      <c r="F284" s="15" t="s">
        <v>313</v>
      </c>
      <c r="G284" s="13">
        <v>57583</v>
      </c>
      <c r="H284" s="15" t="s">
        <v>313</v>
      </c>
      <c r="I284" s="13">
        <v>57583</v>
      </c>
      <c r="K284" s="17">
        <f>SUMIF(COLLECTE!B:B,I284,COLLECTE!H:H)/1000</f>
        <v>1474.9514499999998</v>
      </c>
      <c r="L284" s="16"/>
      <c r="M284" s="16"/>
      <c r="N284" s="17">
        <f>SUMIF('UC GPS'!B:B,I284,'UC GPS'!F:F)+SUMIF(PREMIUM!L:L,I284,PREMIUM!H:H)/1000</f>
        <v>0</v>
      </c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</row>
    <row r="285" spans="1:25" ht="15.75" thickBot="1" x14ac:dyDescent="0.3">
      <c r="A285" s="13">
        <v>160</v>
      </c>
      <c r="B285" s="14" t="s">
        <v>274</v>
      </c>
      <c r="C285" s="13">
        <v>42</v>
      </c>
      <c r="D285" s="15" t="s">
        <v>298</v>
      </c>
      <c r="E285" s="13">
        <v>457614</v>
      </c>
      <c r="F285" s="15" t="s">
        <v>314</v>
      </c>
      <c r="G285" s="13">
        <v>57614</v>
      </c>
      <c r="H285" s="15" t="s">
        <v>314</v>
      </c>
      <c r="I285" s="13">
        <v>57614</v>
      </c>
      <c r="K285" s="17">
        <f>SUMIF(COLLECTE!B:B,I285,COLLECTE!H:H)/1000</f>
        <v>1536.6755500000002</v>
      </c>
      <c r="L285" s="16"/>
      <c r="M285" s="16"/>
      <c r="N285" s="17">
        <f>SUMIF('UC GPS'!B:B,I285,'UC GPS'!F:F)+SUMIF(PREMIUM!L:L,I285,PREMIUM!H:H)/1000</f>
        <v>0</v>
      </c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</row>
    <row r="286" spans="1:25" ht="15.75" thickBot="1" x14ac:dyDescent="0.3">
      <c r="A286" s="13">
        <v>160</v>
      </c>
      <c r="B286" s="14" t="s">
        <v>274</v>
      </c>
      <c r="C286" s="13">
        <v>42</v>
      </c>
      <c r="D286" s="15" t="s">
        <v>298</v>
      </c>
      <c r="E286" s="13">
        <v>457617</v>
      </c>
      <c r="F286" s="15" t="s">
        <v>315</v>
      </c>
      <c r="G286" s="13">
        <v>57618</v>
      </c>
      <c r="H286" s="15" t="s">
        <v>315</v>
      </c>
      <c r="I286" s="13">
        <v>57618</v>
      </c>
      <c r="K286" s="17">
        <f>SUMIF(COLLECTE!B:B,I286,COLLECTE!H:H)/1000</f>
        <v>1638.6586300000001</v>
      </c>
      <c r="L286" s="16"/>
      <c r="M286" s="16"/>
      <c r="N286" s="17">
        <f>SUMIF('UC GPS'!B:B,I286,'UC GPS'!F:F)+SUMIF(PREMIUM!L:L,I286,PREMIUM!H:H)/1000</f>
        <v>0</v>
      </c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</row>
    <row r="287" spans="1:25" ht="15.75" thickBot="1" x14ac:dyDescent="0.3">
      <c r="A287" s="13">
        <v>160</v>
      </c>
      <c r="B287" s="14" t="s">
        <v>274</v>
      </c>
      <c r="C287" s="13">
        <v>42</v>
      </c>
      <c r="D287" s="15" t="s">
        <v>298</v>
      </c>
      <c r="E287" s="13">
        <v>457626</v>
      </c>
      <c r="F287" s="15" t="s">
        <v>316</v>
      </c>
      <c r="G287" s="13">
        <v>57626</v>
      </c>
      <c r="H287" s="15" t="s">
        <v>316</v>
      </c>
      <c r="I287" s="13">
        <v>57626</v>
      </c>
      <c r="K287" s="17">
        <f>SUMIF(COLLECTE!B:B,I287,COLLECTE!H:H)/1000</f>
        <v>135.76227</v>
      </c>
      <c r="L287" s="16"/>
      <c r="M287" s="16"/>
      <c r="N287" s="17">
        <f>SUMIF('UC GPS'!B:B,I287,'UC GPS'!F:F)+SUMIF(PREMIUM!L:L,I287,PREMIUM!H:H)/1000</f>
        <v>0</v>
      </c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</row>
    <row r="288" spans="1:25" ht="15.75" thickBot="1" x14ac:dyDescent="0.3">
      <c r="A288" s="13">
        <v>160</v>
      </c>
      <c r="B288" s="14" t="s">
        <v>274</v>
      </c>
      <c r="C288" s="13">
        <v>42</v>
      </c>
      <c r="D288" s="15" t="s">
        <v>298</v>
      </c>
      <c r="E288" s="13">
        <v>557668</v>
      </c>
      <c r="F288" s="15" t="s">
        <v>317</v>
      </c>
      <c r="G288" s="13">
        <v>57668</v>
      </c>
      <c r="H288" s="15" t="s">
        <v>317</v>
      </c>
      <c r="I288" s="13">
        <v>57668</v>
      </c>
      <c r="K288" s="17">
        <f>SUMIF(COLLECTE!B:B,I288,COLLECTE!H:H)/1000</f>
        <v>443.1</v>
      </c>
      <c r="L288" s="16"/>
      <c r="M288" s="16"/>
      <c r="N288" s="17">
        <f>SUMIF('UC GPS'!B:B,I288,'UC GPS'!F:F)+SUMIF(PREMIUM!L:L,I288,PREMIUM!H:H)/1000</f>
        <v>0</v>
      </c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</row>
    <row r="289" spans="1:25" ht="15.75" thickBot="1" x14ac:dyDescent="0.3">
      <c r="A289" s="13">
        <v>160</v>
      </c>
      <c r="B289" s="14" t="s">
        <v>274</v>
      </c>
      <c r="C289" s="13">
        <v>44</v>
      </c>
      <c r="D289" s="15" t="s">
        <v>318</v>
      </c>
      <c r="E289" s="13">
        <v>557113</v>
      </c>
      <c r="F289" s="15" t="s">
        <v>319</v>
      </c>
      <c r="G289" s="13">
        <v>57113</v>
      </c>
      <c r="H289" s="15" t="s">
        <v>319</v>
      </c>
      <c r="I289" s="13">
        <v>57113</v>
      </c>
      <c r="K289" s="17">
        <f>SUMIF(COLLECTE!B:B,I289,COLLECTE!H:H)/1000</f>
        <v>77.375539999999987</v>
      </c>
      <c r="L289" s="16"/>
      <c r="M289" s="16"/>
      <c r="N289" s="17">
        <f>SUMIF('UC GPS'!B:B,I289,'UC GPS'!F:F)+SUMIF(PREMIUM!L:L,I289,PREMIUM!H:H)/1000</f>
        <v>0</v>
      </c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</row>
    <row r="290" spans="1:25" ht="15.75" thickBot="1" x14ac:dyDescent="0.3">
      <c r="A290" s="13">
        <v>160</v>
      </c>
      <c r="B290" s="14" t="s">
        <v>274</v>
      </c>
      <c r="C290" s="13">
        <v>44</v>
      </c>
      <c r="D290" s="15" t="s">
        <v>318</v>
      </c>
      <c r="E290" s="13">
        <v>457180</v>
      </c>
      <c r="F290" s="15" t="s">
        <v>320</v>
      </c>
      <c r="G290" s="13">
        <v>57180</v>
      </c>
      <c r="H290" s="15" t="s">
        <v>320</v>
      </c>
      <c r="I290" s="13">
        <v>57180</v>
      </c>
      <c r="K290" s="17">
        <f>SUMIF(COLLECTE!B:B,I290,COLLECTE!H:H)/1000</f>
        <v>838.88285999999994</v>
      </c>
      <c r="L290" s="16"/>
      <c r="M290" s="16"/>
      <c r="N290" s="17">
        <f>SUMIF('UC GPS'!B:B,I290,'UC GPS'!F:F)+SUMIF(PREMIUM!L:L,I290,PREMIUM!H:H)/1000</f>
        <v>0</v>
      </c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</row>
    <row r="291" spans="1:25" ht="15.75" thickBot="1" x14ac:dyDescent="0.3">
      <c r="A291" s="13">
        <v>160</v>
      </c>
      <c r="B291" s="14" t="s">
        <v>274</v>
      </c>
      <c r="C291" s="13">
        <v>44</v>
      </c>
      <c r="D291" s="15" t="s">
        <v>318</v>
      </c>
      <c r="E291" s="13">
        <v>557182</v>
      </c>
      <c r="F291" s="15" t="s">
        <v>321</v>
      </c>
      <c r="G291" s="13">
        <v>57182</v>
      </c>
      <c r="H291" s="15" t="s">
        <v>321</v>
      </c>
      <c r="I291" s="13">
        <v>57182</v>
      </c>
      <c r="K291" s="17">
        <f>SUMIF(COLLECTE!B:B,I291,COLLECTE!H:H)/1000</f>
        <v>388.32</v>
      </c>
      <c r="L291" s="16"/>
      <c r="M291" s="16"/>
      <c r="N291" s="17">
        <f>SUMIF('UC GPS'!B:B,I291,'UC GPS'!F:F)+SUMIF(PREMIUM!L:L,I291,PREMIUM!H:H)/1000</f>
        <v>0</v>
      </c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</row>
    <row r="292" spans="1:25" ht="15.75" thickBot="1" x14ac:dyDescent="0.3">
      <c r="A292" s="13">
        <v>160</v>
      </c>
      <c r="B292" s="14" t="s">
        <v>274</v>
      </c>
      <c r="C292" s="13">
        <v>44</v>
      </c>
      <c r="D292" s="15" t="s">
        <v>318</v>
      </c>
      <c r="E292" s="13">
        <v>457192</v>
      </c>
      <c r="F292" s="15" t="s">
        <v>322</v>
      </c>
      <c r="G292" s="13">
        <v>57192</v>
      </c>
      <c r="H292" s="15" t="s">
        <v>322</v>
      </c>
      <c r="I292" s="13">
        <v>57192</v>
      </c>
      <c r="K292" s="17">
        <f>SUMIF(COLLECTE!B:B,I292,COLLECTE!H:H)/1000</f>
        <v>1088.3384100000001</v>
      </c>
      <c r="L292" s="16"/>
      <c r="M292" s="16"/>
      <c r="N292" s="17">
        <f>SUMIF('UC GPS'!B:B,I292,'UC GPS'!F:F)+SUMIF(PREMIUM!L:L,I292,PREMIUM!H:H)/1000</f>
        <v>0</v>
      </c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</row>
    <row r="293" spans="1:25" ht="15.75" thickBot="1" x14ac:dyDescent="0.3">
      <c r="A293" s="13">
        <v>160</v>
      </c>
      <c r="B293" s="14" t="s">
        <v>274</v>
      </c>
      <c r="C293" s="13">
        <v>44</v>
      </c>
      <c r="D293" s="15" t="s">
        <v>318</v>
      </c>
      <c r="E293" s="13">
        <v>557303</v>
      </c>
      <c r="F293" s="15" t="s">
        <v>323</v>
      </c>
      <c r="G293" s="13">
        <v>57303</v>
      </c>
      <c r="H293" s="15" t="s">
        <v>323</v>
      </c>
      <c r="I293" s="13">
        <v>57303</v>
      </c>
      <c r="K293" s="17">
        <f>SUMIF(COLLECTE!B:B,I293,COLLECTE!H:H)/1000</f>
        <v>411.31229000000002</v>
      </c>
      <c r="L293" s="16"/>
      <c r="M293" s="16"/>
      <c r="N293" s="17">
        <f>SUMIF('UC GPS'!B:B,I293,'UC GPS'!F:F)+SUMIF(PREMIUM!L:L,I293,PREMIUM!H:H)/1000</f>
        <v>0</v>
      </c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</row>
    <row r="294" spans="1:25" ht="15.75" thickBot="1" x14ac:dyDescent="0.3">
      <c r="A294" s="13">
        <v>160</v>
      </c>
      <c r="B294" s="14" t="s">
        <v>274</v>
      </c>
      <c r="C294" s="13">
        <v>44</v>
      </c>
      <c r="D294" s="15" t="s">
        <v>318</v>
      </c>
      <c r="E294" s="13">
        <v>457306</v>
      </c>
      <c r="F294" s="15" t="s">
        <v>324</v>
      </c>
      <c r="G294" s="13">
        <v>57306</v>
      </c>
      <c r="H294" s="15" t="s">
        <v>324</v>
      </c>
      <c r="I294" s="13">
        <v>57306</v>
      </c>
      <c r="K294" s="17">
        <f>SUMIF(COLLECTE!B:B,I294,COLLECTE!H:H)/1000</f>
        <v>495.86513999999994</v>
      </c>
      <c r="L294" s="16"/>
      <c r="M294" s="16"/>
      <c r="N294" s="17">
        <f>SUMIF('UC GPS'!B:B,I294,'UC GPS'!F:F)+SUMIF(PREMIUM!L:L,I294,PREMIUM!H:H)/1000</f>
        <v>0</v>
      </c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</row>
    <row r="295" spans="1:25" ht="15.75" thickBot="1" x14ac:dyDescent="0.3">
      <c r="A295" s="13">
        <v>160</v>
      </c>
      <c r="B295" s="14" t="s">
        <v>274</v>
      </c>
      <c r="C295" s="13">
        <v>44</v>
      </c>
      <c r="D295" s="15" t="s">
        <v>318</v>
      </c>
      <c r="E295" s="13">
        <v>557307</v>
      </c>
      <c r="F295" s="15" t="s">
        <v>325</v>
      </c>
      <c r="G295" s="13">
        <v>57307</v>
      </c>
      <c r="H295" s="15" t="s">
        <v>325</v>
      </c>
      <c r="I295" s="13">
        <v>57307</v>
      </c>
      <c r="K295" s="17">
        <f>SUMIF(COLLECTE!B:B,I295,COLLECTE!H:H)/1000</f>
        <v>666.41740000000016</v>
      </c>
      <c r="L295" s="16"/>
      <c r="M295" s="16"/>
      <c r="N295" s="17">
        <f>SUMIF('UC GPS'!B:B,I295,'UC GPS'!F:F)+SUMIF(PREMIUM!L:L,I295,PREMIUM!H:H)/1000</f>
        <v>0</v>
      </c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</row>
    <row r="296" spans="1:25" ht="15.75" thickBot="1" x14ac:dyDescent="0.3">
      <c r="A296" s="13">
        <v>160</v>
      </c>
      <c r="B296" s="14" t="s">
        <v>274</v>
      </c>
      <c r="C296" s="13">
        <v>44</v>
      </c>
      <c r="D296" s="15" t="s">
        <v>318</v>
      </c>
      <c r="E296" s="13">
        <v>557347</v>
      </c>
      <c r="F296" s="15" t="s">
        <v>326</v>
      </c>
      <c r="G296" s="13">
        <v>57347</v>
      </c>
      <c r="H296" s="15" t="s">
        <v>326</v>
      </c>
      <c r="I296" s="13">
        <v>57347</v>
      </c>
      <c r="K296" s="17">
        <f>SUMIF(COLLECTE!B:B,I296,COLLECTE!H:H)/1000</f>
        <v>1248.41284</v>
      </c>
      <c r="L296" s="16"/>
      <c r="M296" s="16"/>
      <c r="N296" s="17">
        <f>SUMIF('UC GPS'!B:B,I296,'UC GPS'!F:F)+SUMIF(PREMIUM!L:L,I296,PREMIUM!H:H)/1000</f>
        <v>0</v>
      </c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</row>
    <row r="297" spans="1:25" ht="15.75" thickBot="1" x14ac:dyDescent="0.3">
      <c r="A297" s="13">
        <v>160</v>
      </c>
      <c r="B297" s="14" t="s">
        <v>274</v>
      </c>
      <c r="C297" s="13">
        <v>44</v>
      </c>
      <c r="D297" s="15" t="s">
        <v>318</v>
      </c>
      <c r="E297" s="13">
        <v>457348</v>
      </c>
      <c r="F297" s="15" t="s">
        <v>327</v>
      </c>
      <c r="G297" s="13">
        <v>57348</v>
      </c>
      <c r="H297" s="15" t="s">
        <v>327</v>
      </c>
      <c r="I297" s="13">
        <v>57348</v>
      </c>
      <c r="K297" s="17">
        <f>SUMIF(COLLECTE!B:B,I297,COLLECTE!H:H)/1000</f>
        <v>1485.5204800000004</v>
      </c>
      <c r="L297" s="16"/>
      <c r="M297" s="16"/>
      <c r="N297" s="17">
        <f>SUMIF('UC GPS'!B:B,I297,'UC GPS'!F:F)+SUMIF(PREMIUM!L:L,I297,PREMIUM!H:H)/1000</f>
        <v>0</v>
      </c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</row>
    <row r="298" spans="1:25" ht="15.75" thickBot="1" x14ac:dyDescent="0.3">
      <c r="A298" s="13">
        <v>160</v>
      </c>
      <c r="B298" s="14" t="s">
        <v>274</v>
      </c>
      <c r="C298" s="13">
        <v>44</v>
      </c>
      <c r="D298" s="15" t="s">
        <v>318</v>
      </c>
      <c r="E298" s="13">
        <v>457350</v>
      </c>
      <c r="F298" s="15" t="s">
        <v>328</v>
      </c>
      <c r="G298" s="13">
        <v>57350</v>
      </c>
      <c r="H298" s="15" t="s">
        <v>328</v>
      </c>
      <c r="I298" s="13">
        <v>57350</v>
      </c>
      <c r="K298" s="17">
        <f>SUMIF(COLLECTE!B:B,I298,COLLECTE!H:H)/1000</f>
        <v>1678.3847400000002</v>
      </c>
      <c r="L298" s="16"/>
      <c r="M298" s="16"/>
      <c r="N298" s="17">
        <f>SUMIF('UC GPS'!B:B,I298,'UC GPS'!F:F)+SUMIF(PREMIUM!L:L,I298,PREMIUM!H:H)/1000</f>
        <v>0</v>
      </c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</row>
    <row r="299" spans="1:25" ht="15.75" thickBot="1" x14ac:dyDescent="0.3">
      <c r="A299" s="13">
        <v>160</v>
      </c>
      <c r="B299" s="14" t="s">
        <v>274</v>
      </c>
      <c r="C299" s="13">
        <v>44</v>
      </c>
      <c r="D299" s="15" t="s">
        <v>318</v>
      </c>
      <c r="E299" s="13">
        <v>557352</v>
      </c>
      <c r="F299" s="15" t="s">
        <v>329</v>
      </c>
      <c r="G299" s="13">
        <v>57352</v>
      </c>
      <c r="H299" s="15" t="s">
        <v>329</v>
      </c>
      <c r="I299" s="13">
        <v>57352</v>
      </c>
      <c r="K299" s="17">
        <f>SUMIF(COLLECTE!B:B,I299,COLLECTE!H:H)/1000</f>
        <v>1175.83817</v>
      </c>
      <c r="L299" s="16"/>
      <c r="M299" s="16"/>
      <c r="N299" s="17">
        <f>SUMIF('UC GPS'!B:B,I299,'UC GPS'!F:F)+SUMIF(PREMIUM!L:L,I299,PREMIUM!H:H)/1000</f>
        <v>0</v>
      </c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</row>
    <row r="300" spans="1:25" ht="15.75" thickBot="1" x14ac:dyDescent="0.3">
      <c r="A300" s="13">
        <v>160</v>
      </c>
      <c r="B300" s="14" t="s">
        <v>274</v>
      </c>
      <c r="C300" s="13">
        <v>44</v>
      </c>
      <c r="D300" s="15" t="s">
        <v>318</v>
      </c>
      <c r="E300" s="13">
        <v>457449</v>
      </c>
      <c r="F300" s="15" t="s">
        <v>330</v>
      </c>
      <c r="G300" s="13">
        <v>57449</v>
      </c>
      <c r="H300" s="15" t="s">
        <v>330</v>
      </c>
      <c r="I300" s="13">
        <v>57449</v>
      </c>
      <c r="K300" s="17">
        <f>SUMIF(COLLECTE!B:B,I300,COLLECTE!H:H)/1000</f>
        <v>677.62455</v>
      </c>
      <c r="L300" s="16"/>
      <c r="M300" s="16"/>
      <c r="N300" s="17">
        <f>SUMIF('UC GPS'!B:B,I300,'UC GPS'!F:F)+SUMIF(PREMIUM!L:L,I300,PREMIUM!H:H)/1000</f>
        <v>0</v>
      </c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</row>
    <row r="301" spans="1:25" ht="15.75" thickBot="1" x14ac:dyDescent="0.3">
      <c r="A301" s="13">
        <v>160</v>
      </c>
      <c r="B301" s="14" t="s">
        <v>274</v>
      </c>
      <c r="C301" s="13">
        <v>44</v>
      </c>
      <c r="D301" s="15" t="s">
        <v>318</v>
      </c>
      <c r="E301" s="13">
        <v>557508</v>
      </c>
      <c r="F301" s="15" t="s">
        <v>331</v>
      </c>
      <c r="G301" s="13">
        <v>57508</v>
      </c>
      <c r="H301" s="15" t="s">
        <v>331</v>
      </c>
      <c r="I301" s="13">
        <v>57508</v>
      </c>
      <c r="K301" s="17">
        <f>SUMIF(COLLECTE!B:B,I301,COLLECTE!H:H)/1000</f>
        <v>204.71043</v>
      </c>
      <c r="L301" s="16"/>
      <c r="M301" s="16"/>
      <c r="N301" s="17">
        <f>SUMIF('UC GPS'!B:B,I301,'UC GPS'!F:F)+SUMIF(PREMIUM!L:L,I301,PREMIUM!H:H)/1000</f>
        <v>0</v>
      </c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</row>
    <row r="302" spans="1:25" ht="15.75" thickBot="1" x14ac:dyDescent="0.3">
      <c r="A302" s="13">
        <v>160</v>
      </c>
      <c r="B302" s="14" t="s">
        <v>274</v>
      </c>
      <c r="C302" s="13">
        <v>44</v>
      </c>
      <c r="D302" s="15" t="s">
        <v>318</v>
      </c>
      <c r="E302" s="13">
        <v>557622</v>
      </c>
      <c r="F302" s="15" t="s">
        <v>332</v>
      </c>
      <c r="G302" s="13">
        <v>57622</v>
      </c>
      <c r="H302" s="15" t="s">
        <v>332</v>
      </c>
      <c r="I302" s="13">
        <v>57622</v>
      </c>
      <c r="K302" s="17">
        <f>SUMIF(COLLECTE!B:B,I302,COLLECTE!H:H)/1000</f>
        <v>1024.78307</v>
      </c>
      <c r="L302" s="16"/>
      <c r="M302" s="16"/>
      <c r="N302" s="17">
        <f>SUMIF('UC GPS'!B:B,I302,'UC GPS'!F:F)+SUMIF(PREMIUM!L:L,I302,PREMIUM!H:H)/1000</f>
        <v>0</v>
      </c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</row>
    <row r="303" spans="1:25" ht="15.75" thickBot="1" x14ac:dyDescent="0.3">
      <c r="A303" s="13">
        <v>160</v>
      </c>
      <c r="B303" s="14" t="s">
        <v>274</v>
      </c>
      <c r="C303" s="13">
        <v>44</v>
      </c>
      <c r="D303" s="15" t="s">
        <v>318</v>
      </c>
      <c r="E303" s="13">
        <v>557628</v>
      </c>
      <c r="F303" s="15" t="s">
        <v>333</v>
      </c>
      <c r="G303" s="13">
        <v>57628</v>
      </c>
      <c r="H303" s="15" t="s">
        <v>333</v>
      </c>
      <c r="I303" s="13">
        <v>57628</v>
      </c>
      <c r="K303" s="17">
        <f>SUMIF(COLLECTE!B:B,I303,COLLECTE!H:H)/1000</f>
        <v>503.07266000000004</v>
      </c>
      <c r="L303" s="16"/>
      <c r="M303" s="16"/>
      <c r="N303" s="17">
        <f>SUMIF('UC GPS'!B:B,I303,'UC GPS'!F:F)+SUMIF(PREMIUM!L:L,I303,PREMIUM!H:H)/1000</f>
        <v>0</v>
      </c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</row>
    <row r="304" spans="1:25" ht="15.75" thickBot="1" x14ac:dyDescent="0.3">
      <c r="A304" s="13">
        <v>160</v>
      </c>
      <c r="B304" s="14" t="s">
        <v>274</v>
      </c>
      <c r="C304" s="13">
        <v>44</v>
      </c>
      <c r="D304" s="15" t="s">
        <v>318</v>
      </c>
      <c r="E304" s="13">
        <v>457632</v>
      </c>
      <c r="F304" s="15" t="s">
        <v>334</v>
      </c>
      <c r="G304" s="13">
        <v>57632</v>
      </c>
      <c r="H304" s="15" t="s">
        <v>334</v>
      </c>
      <c r="I304" s="13">
        <v>57632</v>
      </c>
      <c r="K304" s="17">
        <f>SUMIF(COLLECTE!B:B,I304,COLLECTE!H:H)/1000</f>
        <v>2830.3715400000001</v>
      </c>
      <c r="L304" s="16"/>
      <c r="M304" s="16"/>
      <c r="N304" s="17">
        <f>SUMIF('UC GPS'!B:B,I304,'UC GPS'!F:F)+SUMIF(PREMIUM!L:L,I304,PREMIUM!H:H)/1000</f>
        <v>0</v>
      </c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</row>
    <row r="305" spans="1:25" ht="15.75" thickBot="1" x14ac:dyDescent="0.3">
      <c r="A305" s="13">
        <v>160</v>
      </c>
      <c r="B305" s="14" t="s">
        <v>274</v>
      </c>
      <c r="C305" s="13">
        <v>44</v>
      </c>
      <c r="D305" s="15" t="s">
        <v>318</v>
      </c>
      <c r="E305" s="13">
        <v>557633</v>
      </c>
      <c r="F305" s="15" t="s">
        <v>335</v>
      </c>
      <c r="G305" s="13">
        <v>57633</v>
      </c>
      <c r="H305" s="15" t="s">
        <v>335</v>
      </c>
      <c r="I305" s="13">
        <v>57633</v>
      </c>
      <c r="K305" s="17">
        <f>SUMIF(COLLECTE!B:B,I305,COLLECTE!H:H)/1000</f>
        <v>700.15341000000001</v>
      </c>
      <c r="L305" s="16"/>
      <c r="M305" s="16"/>
      <c r="N305" s="17">
        <f>SUMIF('UC GPS'!B:B,I305,'UC GPS'!F:F)+SUMIF(PREMIUM!L:L,I305,PREMIUM!H:H)/1000</f>
        <v>0</v>
      </c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</row>
    <row r="306" spans="1:25" ht="15.75" thickBot="1" x14ac:dyDescent="0.3">
      <c r="A306" s="13">
        <v>160</v>
      </c>
      <c r="B306" s="14" t="s">
        <v>274</v>
      </c>
      <c r="C306" s="13">
        <v>44</v>
      </c>
      <c r="D306" s="15" t="s">
        <v>318</v>
      </c>
      <c r="E306" s="13">
        <v>457634</v>
      </c>
      <c r="F306" s="15" t="s">
        <v>336</v>
      </c>
      <c r="G306" s="13">
        <v>57634</v>
      </c>
      <c r="H306" s="15" t="s">
        <v>336</v>
      </c>
      <c r="I306" s="13">
        <v>57634</v>
      </c>
      <c r="K306" s="17">
        <f>SUMIF(COLLECTE!B:B,I306,COLLECTE!H:H)/1000</f>
        <v>1334.47371</v>
      </c>
      <c r="L306" s="16"/>
      <c r="M306" s="16"/>
      <c r="N306" s="17">
        <f>SUMIF('UC GPS'!B:B,I306,'UC GPS'!F:F)+SUMIF(PREMIUM!L:L,I306,PREMIUM!H:H)/1000</f>
        <v>0</v>
      </c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</row>
    <row r="307" spans="1:25" ht="15.75" thickBot="1" x14ac:dyDescent="0.3">
      <c r="A307" s="13">
        <v>160</v>
      </c>
      <c r="B307" s="14" t="s">
        <v>274</v>
      </c>
      <c r="C307" s="13">
        <v>44</v>
      </c>
      <c r="D307" s="15" t="s">
        <v>318</v>
      </c>
      <c r="E307" s="13">
        <v>557660</v>
      </c>
      <c r="F307" s="15" t="s">
        <v>337</v>
      </c>
      <c r="G307" s="13">
        <v>57660</v>
      </c>
      <c r="H307" s="15" t="s">
        <v>337</v>
      </c>
      <c r="I307" s="13">
        <v>57660</v>
      </c>
      <c r="K307" s="17">
        <f>SUMIF(COLLECTE!B:B,I307,COLLECTE!H:H)/1000</f>
        <v>674.14</v>
      </c>
      <c r="L307" s="16"/>
      <c r="M307" s="16"/>
      <c r="N307" s="17">
        <f>SUMIF('UC GPS'!B:B,I307,'UC GPS'!F:F)+SUMIF(PREMIUM!L:L,I307,PREMIUM!H:H)/1000</f>
        <v>0</v>
      </c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</row>
    <row r="308" spans="1:25" ht="15.75" thickBot="1" x14ac:dyDescent="0.3">
      <c r="A308" s="13">
        <v>160</v>
      </c>
      <c r="B308" s="14" t="s">
        <v>274</v>
      </c>
      <c r="C308" s="13">
        <v>44</v>
      </c>
      <c r="D308" s="15" t="s">
        <v>318</v>
      </c>
      <c r="E308" s="13">
        <v>457158</v>
      </c>
      <c r="F308" s="15" t="s">
        <v>338</v>
      </c>
      <c r="G308" s="13">
        <v>57158</v>
      </c>
      <c r="H308" s="15" t="s">
        <v>338</v>
      </c>
      <c r="I308" s="13">
        <v>57158</v>
      </c>
      <c r="K308" s="17">
        <f>SUMIF(COLLECTE!B:B,I308,COLLECTE!H:H)/1000</f>
        <v>1017.8108099999999</v>
      </c>
      <c r="L308" s="16"/>
      <c r="M308" s="16"/>
      <c r="N308" s="17">
        <f>SUMIF('UC GPS'!B:B,I308,'UC GPS'!F:F)+SUMIF(PREMIUM!L:L,I308,PREMIUM!H:H)/1000</f>
        <v>0</v>
      </c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</row>
    <row r="309" spans="1:25" ht="15.75" thickBot="1" x14ac:dyDescent="0.3">
      <c r="A309" s="13">
        <v>80</v>
      </c>
      <c r="B309" s="14" t="s">
        <v>339</v>
      </c>
      <c r="C309" s="13">
        <v>57</v>
      </c>
      <c r="D309" s="15" t="s">
        <v>340</v>
      </c>
      <c r="E309" s="13">
        <v>588201</v>
      </c>
      <c r="F309" s="15" t="s">
        <v>341</v>
      </c>
      <c r="G309" s="13">
        <v>88201</v>
      </c>
      <c r="H309" s="15" t="s">
        <v>341</v>
      </c>
      <c r="I309" s="13">
        <v>88201</v>
      </c>
      <c r="K309" s="17">
        <f>SUMIF(COLLECTE!B:B,I309,COLLECTE!H:H)/1000</f>
        <v>112.36744999999998</v>
      </c>
      <c r="L309" s="16"/>
      <c r="M309" s="16"/>
      <c r="N309" s="17">
        <f>SUMIF('UC GPS'!B:B,I309,'UC GPS'!F:F)+SUMIF(PREMIUM!L:L,I309,PREMIUM!H:H)/1000</f>
        <v>0</v>
      </c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</row>
    <row r="310" spans="1:25" ht="15.75" thickBot="1" x14ac:dyDescent="0.3">
      <c r="A310" s="13">
        <v>80</v>
      </c>
      <c r="B310" s="14" t="s">
        <v>339</v>
      </c>
      <c r="C310" s="13">
        <v>57</v>
      </c>
      <c r="D310" s="15" t="s">
        <v>340</v>
      </c>
      <c r="E310" s="13">
        <v>588206</v>
      </c>
      <c r="F310" s="15" t="s">
        <v>342</v>
      </c>
      <c r="G310" s="13">
        <v>88206</v>
      </c>
      <c r="H310" s="15" t="s">
        <v>342</v>
      </c>
      <c r="I310" s="13">
        <v>88206</v>
      </c>
      <c r="K310" s="17">
        <f>SUMIF(COLLECTE!B:B,I310,COLLECTE!H:H)/1000</f>
        <v>443.85395</v>
      </c>
      <c r="L310" s="16"/>
      <c r="M310" s="16"/>
      <c r="N310" s="17">
        <f>SUMIF('UC GPS'!B:B,I310,'UC GPS'!F:F)+SUMIF(PREMIUM!L:L,I310,PREMIUM!H:H)/1000</f>
        <v>0</v>
      </c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</row>
    <row r="311" spans="1:25" ht="15.75" thickBot="1" x14ac:dyDescent="0.3">
      <c r="A311" s="13">
        <v>80</v>
      </c>
      <c r="B311" s="14" t="s">
        <v>339</v>
      </c>
      <c r="C311" s="13">
        <v>57</v>
      </c>
      <c r="D311" s="15" t="s">
        <v>340</v>
      </c>
      <c r="E311" s="13">
        <v>588216</v>
      </c>
      <c r="F311" s="15" t="s">
        <v>343</v>
      </c>
      <c r="G311" s="13">
        <v>88216</v>
      </c>
      <c r="H311" s="15" t="s">
        <v>343</v>
      </c>
      <c r="I311" s="13">
        <v>88216</v>
      </c>
      <c r="K311" s="17">
        <f>SUMIF(COLLECTE!B:B,I311,COLLECTE!H:H)/1000</f>
        <v>-6.6469299999999985</v>
      </c>
      <c r="L311" s="16"/>
      <c r="M311" s="16"/>
      <c r="N311" s="17">
        <f>SUMIF('UC GPS'!B:B,I311,'UC GPS'!F:F)+SUMIF(PREMIUM!L:L,I311,PREMIUM!H:H)/1000</f>
        <v>0</v>
      </c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</row>
    <row r="312" spans="1:25" ht="15.75" thickBot="1" x14ac:dyDescent="0.3">
      <c r="A312" s="13">
        <v>80</v>
      </c>
      <c r="B312" s="14" t="s">
        <v>339</v>
      </c>
      <c r="C312" s="13">
        <v>57</v>
      </c>
      <c r="D312" s="15" t="s">
        <v>340</v>
      </c>
      <c r="E312" s="13">
        <v>488256</v>
      </c>
      <c r="F312" s="15" t="s">
        <v>344</v>
      </c>
      <c r="G312" s="13">
        <v>88256</v>
      </c>
      <c r="H312" s="15" t="s">
        <v>344</v>
      </c>
      <c r="I312" s="13">
        <v>88256</v>
      </c>
      <c r="K312" s="17">
        <f>SUMIF(COLLECTE!B:B,I312,COLLECTE!H:H)/1000</f>
        <v>61.212120000000006</v>
      </c>
      <c r="L312" s="16"/>
      <c r="M312" s="16"/>
      <c r="N312" s="17">
        <f>SUMIF('UC GPS'!B:B,I312,'UC GPS'!F:F)+SUMIF(PREMIUM!L:L,I312,PREMIUM!H:H)/1000</f>
        <v>0</v>
      </c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</row>
    <row r="313" spans="1:25" ht="15.75" thickBot="1" x14ac:dyDescent="0.3">
      <c r="A313" s="13">
        <v>80</v>
      </c>
      <c r="B313" s="14" t="s">
        <v>339</v>
      </c>
      <c r="C313" s="13">
        <v>57</v>
      </c>
      <c r="D313" s="15" t="s">
        <v>340</v>
      </c>
      <c r="E313" s="13">
        <v>488261</v>
      </c>
      <c r="F313" s="15" t="s">
        <v>345</v>
      </c>
      <c r="G313" s="13">
        <v>88261</v>
      </c>
      <c r="H313" s="15" t="s">
        <v>345</v>
      </c>
      <c r="I313" s="13">
        <v>88261</v>
      </c>
      <c r="K313" s="17">
        <f>SUMIF(COLLECTE!B:B,I313,COLLECTE!H:H)/1000</f>
        <v>47.997900000000001</v>
      </c>
      <c r="L313" s="16"/>
      <c r="M313" s="16"/>
      <c r="N313" s="17">
        <f>SUMIF('UC GPS'!B:B,I313,'UC GPS'!F:F)+SUMIF(PREMIUM!L:L,I313,PREMIUM!H:H)/1000</f>
        <v>0</v>
      </c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</row>
    <row r="314" spans="1:25" ht="15.75" thickBot="1" x14ac:dyDescent="0.3">
      <c r="A314" s="13">
        <v>80</v>
      </c>
      <c r="B314" s="14" t="s">
        <v>339</v>
      </c>
      <c r="C314" s="13">
        <v>57</v>
      </c>
      <c r="D314" s="15" t="s">
        <v>340</v>
      </c>
      <c r="E314" s="13">
        <v>488281</v>
      </c>
      <c r="F314" s="15" t="s">
        <v>346</v>
      </c>
      <c r="G314" s="13">
        <v>88281</v>
      </c>
      <c r="H314" s="15" t="s">
        <v>346</v>
      </c>
      <c r="I314" s="13">
        <v>88281</v>
      </c>
      <c r="K314" s="17">
        <f>SUMIF(COLLECTE!B:B,I314,COLLECTE!H:H)/1000</f>
        <v>55.280680000000004</v>
      </c>
      <c r="L314" s="16"/>
      <c r="M314" s="16"/>
      <c r="N314" s="17">
        <f>SUMIF('UC GPS'!B:B,I314,'UC GPS'!F:F)+SUMIF(PREMIUM!L:L,I314,PREMIUM!H:H)/1000</f>
        <v>0</v>
      </c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</row>
    <row r="315" spans="1:25" ht="15.75" thickBot="1" x14ac:dyDescent="0.3">
      <c r="A315" s="13">
        <v>80</v>
      </c>
      <c r="B315" s="14" t="s">
        <v>339</v>
      </c>
      <c r="C315" s="13">
        <v>57</v>
      </c>
      <c r="D315" s="15" t="s">
        <v>340</v>
      </c>
      <c r="E315" s="13">
        <v>488286</v>
      </c>
      <c r="F315" s="15" t="s">
        <v>347</v>
      </c>
      <c r="G315" s="13">
        <v>88286</v>
      </c>
      <c r="H315" s="15" t="s">
        <v>347</v>
      </c>
      <c r="I315" s="13">
        <v>88286</v>
      </c>
      <c r="K315" s="17">
        <f>SUMIF(COLLECTE!B:B,I315,COLLECTE!H:H)/1000</f>
        <v>1105.27062</v>
      </c>
      <c r="L315" s="16"/>
      <c r="M315" s="16"/>
      <c r="N315" s="17">
        <f>SUMIF('UC GPS'!B:B,I315,'UC GPS'!F:F)+SUMIF(PREMIUM!L:L,I315,PREMIUM!H:H)/1000</f>
        <v>0</v>
      </c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</row>
    <row r="316" spans="1:25" ht="15.75" thickBot="1" x14ac:dyDescent="0.3">
      <c r="A316" s="13">
        <v>80</v>
      </c>
      <c r="B316" s="14" t="s">
        <v>339</v>
      </c>
      <c r="C316" s="13">
        <v>57</v>
      </c>
      <c r="D316" s="15" t="s">
        <v>340</v>
      </c>
      <c r="E316" s="13">
        <v>488291</v>
      </c>
      <c r="F316" s="15" t="s">
        <v>348</v>
      </c>
      <c r="G316" s="13">
        <v>88291</v>
      </c>
      <c r="H316" s="15" t="s">
        <v>348</v>
      </c>
      <c r="I316" s="13">
        <v>88291</v>
      </c>
      <c r="K316" s="17">
        <f>SUMIF(COLLECTE!B:B,I316,COLLECTE!H:H)/1000</f>
        <v>18.68</v>
      </c>
      <c r="L316" s="16"/>
      <c r="M316" s="16"/>
      <c r="N316" s="17">
        <f>SUMIF('UC GPS'!B:B,I316,'UC GPS'!F:F)+SUMIF(PREMIUM!L:L,I316,PREMIUM!H:H)/1000</f>
        <v>0</v>
      </c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</row>
    <row r="317" spans="1:25" ht="15.75" thickBot="1" x14ac:dyDescent="0.3">
      <c r="A317" s="13">
        <v>80</v>
      </c>
      <c r="B317" s="14" t="s">
        <v>339</v>
      </c>
      <c r="C317" s="13">
        <v>57</v>
      </c>
      <c r="D317" s="15" t="s">
        <v>340</v>
      </c>
      <c r="E317" s="13">
        <v>488288</v>
      </c>
      <c r="F317" s="15" t="s">
        <v>349</v>
      </c>
      <c r="G317" s="13">
        <v>88288</v>
      </c>
      <c r="H317" s="15" t="s">
        <v>349</v>
      </c>
      <c r="I317" s="13">
        <v>88288</v>
      </c>
      <c r="K317" s="17">
        <f>SUMIF(COLLECTE!B:B,I317,COLLECTE!H:H)/1000</f>
        <v>-98.866280000000017</v>
      </c>
      <c r="L317" s="16"/>
      <c r="M317" s="16"/>
      <c r="N317" s="17">
        <f>SUMIF('UC GPS'!B:B,I317,'UC GPS'!F:F)+SUMIF(PREMIUM!L:L,I317,PREMIUM!H:H)/1000</f>
        <v>0</v>
      </c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</row>
    <row r="318" spans="1:25" ht="15.75" thickBot="1" x14ac:dyDescent="0.3">
      <c r="A318" s="13">
        <v>80</v>
      </c>
      <c r="B318" s="14" t="s">
        <v>339</v>
      </c>
      <c r="C318" s="13">
        <v>57</v>
      </c>
      <c r="D318" s="15" t="s">
        <v>340</v>
      </c>
      <c r="E318" s="13">
        <v>588336</v>
      </c>
      <c r="F318" s="15" t="s">
        <v>350</v>
      </c>
      <c r="G318" s="13">
        <v>88336</v>
      </c>
      <c r="H318" s="15" t="s">
        <v>350</v>
      </c>
      <c r="I318" s="13">
        <v>88336</v>
      </c>
      <c r="K318" s="17">
        <f>SUMIF(COLLECTE!B:B,I318,COLLECTE!H:H)/1000</f>
        <v>131.19436999999999</v>
      </c>
      <c r="L318" s="16"/>
      <c r="M318" s="16"/>
      <c r="N318" s="17">
        <f>SUMIF('UC GPS'!B:B,I318,'UC GPS'!F:F)+SUMIF(PREMIUM!L:L,I318,PREMIUM!H:H)/1000</f>
        <v>0</v>
      </c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</row>
    <row r="319" spans="1:25" ht="15.75" thickBot="1" x14ac:dyDescent="0.3">
      <c r="A319" s="13">
        <v>80</v>
      </c>
      <c r="B319" s="14" t="s">
        <v>339</v>
      </c>
      <c r="C319" s="13">
        <v>57</v>
      </c>
      <c r="D319" s="15" t="s">
        <v>340</v>
      </c>
      <c r="E319" s="13">
        <v>588396</v>
      </c>
      <c r="F319" s="15" t="s">
        <v>351</v>
      </c>
      <c r="G319" s="13">
        <v>88396</v>
      </c>
      <c r="H319" s="15" t="s">
        <v>351</v>
      </c>
      <c r="I319" s="13">
        <v>88396</v>
      </c>
      <c r="K319" s="17">
        <f>SUMIF(COLLECTE!B:B,I319,COLLECTE!H:H)/1000</f>
        <v>-53.92642</v>
      </c>
      <c r="L319" s="16"/>
      <c r="M319" s="16"/>
      <c r="N319" s="17">
        <f>SUMIF('UC GPS'!B:B,I319,'UC GPS'!F:F)+SUMIF(PREMIUM!L:L,I319,PREMIUM!H:H)/1000</f>
        <v>0</v>
      </c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</row>
    <row r="320" spans="1:25" ht="15.75" thickBot="1" x14ac:dyDescent="0.3">
      <c r="A320" s="13">
        <v>80</v>
      </c>
      <c r="B320" s="14" t="s">
        <v>339</v>
      </c>
      <c r="C320" s="13">
        <v>57</v>
      </c>
      <c r="D320" s="15" t="s">
        <v>340</v>
      </c>
      <c r="E320" s="13">
        <v>488451</v>
      </c>
      <c r="F320" s="15" t="s">
        <v>352</v>
      </c>
      <c r="G320" s="13">
        <v>88451</v>
      </c>
      <c r="H320" s="15" t="s">
        <v>352</v>
      </c>
      <c r="I320" s="13">
        <v>88451</v>
      </c>
      <c r="K320" s="17">
        <f>SUMIF(COLLECTE!B:B,I320,COLLECTE!H:H)/1000</f>
        <v>991.25431999999989</v>
      </c>
      <c r="L320" s="16"/>
      <c r="M320" s="16"/>
      <c r="N320" s="17">
        <f>SUMIF('UC GPS'!B:B,I320,'UC GPS'!F:F)+SUMIF(PREMIUM!L:L,I320,PREMIUM!H:H)/1000</f>
        <v>0</v>
      </c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</row>
    <row r="321" spans="1:25" ht="15.75" thickBot="1" x14ac:dyDescent="0.3">
      <c r="A321" s="13">
        <v>80</v>
      </c>
      <c r="B321" s="14" t="s">
        <v>339</v>
      </c>
      <c r="C321" s="13">
        <v>57</v>
      </c>
      <c r="D321" s="15" t="s">
        <v>340</v>
      </c>
      <c r="E321" s="13">
        <v>588501</v>
      </c>
      <c r="F321" s="15" t="s">
        <v>353</v>
      </c>
      <c r="G321" s="13">
        <v>88501</v>
      </c>
      <c r="H321" s="15" t="s">
        <v>353</v>
      </c>
      <c r="I321" s="13">
        <v>88501</v>
      </c>
      <c r="K321" s="17">
        <f>SUMIF(COLLECTE!B:B,I321,COLLECTE!H:H)/1000</f>
        <v>252.47639999999998</v>
      </c>
      <c r="L321" s="16"/>
      <c r="M321" s="16"/>
      <c r="N321" s="17">
        <f>SUMIF('UC GPS'!B:B,I321,'UC GPS'!F:F)+SUMIF(PREMIUM!L:L,I321,PREMIUM!H:H)/1000</f>
        <v>0</v>
      </c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</row>
    <row r="322" spans="1:25" ht="15.75" thickBot="1" x14ac:dyDescent="0.3">
      <c r="A322" s="13">
        <v>80</v>
      </c>
      <c r="B322" s="14" t="s">
        <v>339</v>
      </c>
      <c r="C322" s="13">
        <v>57</v>
      </c>
      <c r="D322" s="15" t="s">
        <v>340</v>
      </c>
      <c r="E322" s="13">
        <v>488511</v>
      </c>
      <c r="F322" s="15" t="s">
        <v>354</v>
      </c>
      <c r="G322" s="13">
        <v>88511</v>
      </c>
      <c r="H322" s="15" t="s">
        <v>354</v>
      </c>
      <c r="I322" s="13">
        <v>88511</v>
      </c>
      <c r="K322" s="17">
        <f>SUMIF(COLLECTE!B:B,I322,COLLECTE!H:H)/1000</f>
        <v>79.61448</v>
      </c>
      <c r="L322" s="16"/>
      <c r="M322" s="16"/>
      <c r="N322" s="17">
        <f>SUMIF('UC GPS'!B:B,I322,'UC GPS'!F:F)+SUMIF(PREMIUM!L:L,I322,PREMIUM!H:H)/1000</f>
        <v>0</v>
      </c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</row>
    <row r="323" spans="1:25" ht="15.75" thickBot="1" x14ac:dyDescent="0.3">
      <c r="A323" s="13">
        <v>80</v>
      </c>
      <c r="B323" s="14" t="s">
        <v>339</v>
      </c>
      <c r="C323" s="13">
        <v>57</v>
      </c>
      <c r="D323" s="15" t="s">
        <v>340</v>
      </c>
      <c r="E323" s="13">
        <v>488561</v>
      </c>
      <c r="F323" s="15" t="s">
        <v>355</v>
      </c>
      <c r="G323" s="13">
        <v>88561</v>
      </c>
      <c r="H323" s="15" t="s">
        <v>355</v>
      </c>
      <c r="I323" s="13">
        <v>88561</v>
      </c>
      <c r="K323" s="17">
        <f>SUMIF(COLLECTE!B:B,I323,COLLECTE!H:H)/1000</f>
        <v>223.25691000000006</v>
      </c>
      <c r="L323" s="16"/>
      <c r="M323" s="16"/>
      <c r="N323" s="17">
        <f>SUMIF('UC GPS'!B:B,I323,'UC GPS'!F:F)+SUMIF(PREMIUM!L:L,I323,PREMIUM!H:H)/1000</f>
        <v>0</v>
      </c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</row>
    <row r="324" spans="1:25" ht="15.75" thickBot="1" x14ac:dyDescent="0.3">
      <c r="A324" s="13">
        <v>80</v>
      </c>
      <c r="B324" s="14" t="s">
        <v>339</v>
      </c>
      <c r="C324" s="13">
        <v>57</v>
      </c>
      <c r="D324" s="15" t="s">
        <v>340</v>
      </c>
      <c r="E324" s="13">
        <v>588631</v>
      </c>
      <c r="F324" s="15" t="s">
        <v>356</v>
      </c>
      <c r="G324" s="13">
        <v>88631</v>
      </c>
      <c r="H324" s="15" t="s">
        <v>356</v>
      </c>
      <c r="I324" s="13">
        <v>88631</v>
      </c>
      <c r="K324" s="17">
        <f>SUMIF(COLLECTE!B:B,I324,COLLECTE!H:H)/1000</f>
        <v>-56.842419999999997</v>
      </c>
      <c r="L324" s="16"/>
      <c r="M324" s="16"/>
      <c r="N324" s="17">
        <f>SUMIF('UC GPS'!B:B,I324,'UC GPS'!F:F)+SUMIF(PREMIUM!L:L,I324,PREMIUM!H:H)/1000</f>
        <v>0</v>
      </c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</row>
    <row r="325" spans="1:25" ht="15.75" thickBot="1" x14ac:dyDescent="0.3">
      <c r="A325" s="13">
        <v>80</v>
      </c>
      <c r="B325" s="14" t="s">
        <v>339</v>
      </c>
      <c r="C325" s="13">
        <v>57</v>
      </c>
      <c r="D325" s="15" t="s">
        <v>340</v>
      </c>
      <c r="E325" s="13">
        <v>488706</v>
      </c>
      <c r="F325" s="15" t="s">
        <v>357</v>
      </c>
      <c r="G325" s="13">
        <v>88706</v>
      </c>
      <c r="H325" s="15" t="s">
        <v>357</v>
      </c>
      <c r="I325" s="13">
        <v>88706</v>
      </c>
      <c r="K325" s="17">
        <f>SUMIF(COLLECTE!B:B,I325,COLLECTE!H:H)/1000</f>
        <v>535.09610999999995</v>
      </c>
      <c r="L325" s="16"/>
      <c r="M325" s="16"/>
      <c r="N325" s="17">
        <f>SUMIF('UC GPS'!B:B,I325,'UC GPS'!F:F)+SUMIF(PREMIUM!L:L,I325,PREMIUM!H:H)/1000</f>
        <v>0</v>
      </c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</row>
    <row r="326" spans="1:25" ht="15.75" thickBot="1" x14ac:dyDescent="0.3">
      <c r="A326" s="13">
        <v>80</v>
      </c>
      <c r="B326" s="14" t="s">
        <v>339</v>
      </c>
      <c r="C326" s="13">
        <v>57</v>
      </c>
      <c r="D326" s="15" t="s">
        <v>340</v>
      </c>
      <c r="E326" s="13">
        <v>588716</v>
      </c>
      <c r="F326" s="15" t="s">
        <v>358</v>
      </c>
      <c r="G326" s="13">
        <v>88716</v>
      </c>
      <c r="H326" s="15" t="s">
        <v>358</v>
      </c>
      <c r="I326" s="13">
        <v>88716</v>
      </c>
      <c r="K326" s="17">
        <f>SUMIF(COLLECTE!B:B,I326,COLLECTE!H:H)/1000</f>
        <v>181.08</v>
      </c>
      <c r="L326" s="16"/>
      <c r="M326" s="16"/>
      <c r="N326" s="17">
        <f>SUMIF('UC GPS'!B:B,I326,'UC GPS'!F:F)+SUMIF(PREMIUM!L:L,I326,PREMIUM!H:H)/1000</f>
        <v>0</v>
      </c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</row>
    <row r="327" spans="1:25" ht="15.75" thickBot="1" x14ac:dyDescent="0.3">
      <c r="A327" s="13">
        <v>80</v>
      </c>
      <c r="B327" s="14" t="s">
        <v>339</v>
      </c>
      <c r="C327" s="13">
        <v>55</v>
      </c>
      <c r="D327" s="15" t="s">
        <v>359</v>
      </c>
      <c r="E327" s="13">
        <v>588186</v>
      </c>
      <c r="F327" s="15" t="s">
        <v>360</v>
      </c>
      <c r="G327" s="13">
        <v>88186</v>
      </c>
      <c r="H327" s="15" t="s">
        <v>360</v>
      </c>
      <c r="I327" s="13">
        <v>88186</v>
      </c>
      <c r="K327" s="17">
        <f>SUMIF(COLLECTE!B:B,I327,COLLECTE!H:H)/1000</f>
        <v>234.73325</v>
      </c>
      <c r="L327" s="16"/>
      <c r="M327" s="16"/>
      <c r="N327" s="17">
        <f>SUMIF('UC GPS'!B:B,I327,'UC GPS'!F:F)+SUMIF(PREMIUM!L:L,I327,PREMIUM!H:H)/1000</f>
        <v>0</v>
      </c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</row>
    <row r="328" spans="1:25" ht="15.75" thickBot="1" x14ac:dyDescent="0.3">
      <c r="A328" s="13">
        <v>80</v>
      </c>
      <c r="B328" s="14" t="s">
        <v>339</v>
      </c>
      <c r="C328" s="13">
        <v>55</v>
      </c>
      <c r="D328" s="15" t="s">
        <v>359</v>
      </c>
      <c r="E328" s="13">
        <v>488246</v>
      </c>
      <c r="F328" s="15" t="s">
        <v>361</v>
      </c>
      <c r="G328" s="13">
        <v>88246</v>
      </c>
      <c r="H328" s="15" t="s">
        <v>361</v>
      </c>
      <c r="I328" s="13">
        <v>88246</v>
      </c>
      <c r="K328" s="17">
        <f>SUMIF(COLLECTE!B:B,I328,COLLECTE!H:H)/1000</f>
        <v>171.35657</v>
      </c>
      <c r="L328" s="16"/>
      <c r="M328" s="16"/>
      <c r="N328" s="17">
        <f>SUMIF('UC GPS'!B:B,I328,'UC GPS'!F:F)+SUMIF(PREMIUM!L:L,I328,PREMIUM!H:H)/1000</f>
        <v>0</v>
      </c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</row>
    <row r="329" spans="1:25" ht="15.75" thickBot="1" x14ac:dyDescent="0.3">
      <c r="A329" s="13">
        <v>80</v>
      </c>
      <c r="B329" s="14" t="s">
        <v>339</v>
      </c>
      <c r="C329" s="13">
        <v>55</v>
      </c>
      <c r="D329" s="15" t="s">
        <v>359</v>
      </c>
      <c r="E329" s="13">
        <v>588316</v>
      </c>
      <c r="F329" s="15" t="s">
        <v>362</v>
      </c>
      <c r="G329" s="13">
        <v>88316</v>
      </c>
      <c r="H329" s="15" t="s">
        <v>362</v>
      </c>
      <c r="I329" s="13">
        <v>88316</v>
      </c>
      <c r="K329" s="17">
        <f>SUMIF(COLLECTE!B:B,I329,COLLECTE!H:H)/1000</f>
        <v>395.47017</v>
      </c>
      <c r="L329" s="16"/>
      <c r="M329" s="16"/>
      <c r="N329" s="17">
        <f>SUMIF('UC GPS'!B:B,I329,'UC GPS'!F:F)+SUMIF(PREMIUM!L:L,I329,PREMIUM!H:H)/1000</f>
        <v>0</v>
      </c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</row>
    <row r="330" spans="1:25" ht="15.75" thickBot="1" x14ac:dyDescent="0.3">
      <c r="A330" s="13">
        <v>80</v>
      </c>
      <c r="B330" s="14" t="s">
        <v>339</v>
      </c>
      <c r="C330" s="13">
        <v>55</v>
      </c>
      <c r="D330" s="15" t="s">
        <v>359</v>
      </c>
      <c r="E330" s="13">
        <v>488326</v>
      </c>
      <c r="F330" s="15" t="s">
        <v>363</v>
      </c>
      <c r="G330" s="13">
        <v>88326</v>
      </c>
      <c r="H330" s="15" t="s">
        <v>363</v>
      </c>
      <c r="I330" s="13">
        <v>88326</v>
      </c>
      <c r="K330" s="17">
        <f>SUMIF(COLLECTE!B:B,I330,COLLECTE!H:H)/1000</f>
        <v>-221.50265999999999</v>
      </c>
      <c r="L330" s="16"/>
      <c r="M330" s="16"/>
      <c r="N330" s="17">
        <f>SUMIF('UC GPS'!B:B,I330,'UC GPS'!F:F)+SUMIF(PREMIUM!L:L,I330,PREMIUM!H:H)/1000</f>
        <v>0</v>
      </c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</row>
    <row r="331" spans="1:25" ht="15.75" thickBot="1" x14ac:dyDescent="0.3">
      <c r="A331" s="13">
        <v>80</v>
      </c>
      <c r="B331" s="14" t="s">
        <v>339</v>
      </c>
      <c r="C331" s="13">
        <v>55</v>
      </c>
      <c r="D331" s="15" t="s">
        <v>359</v>
      </c>
      <c r="E331" s="13">
        <v>488346</v>
      </c>
      <c r="F331" s="15" t="s">
        <v>364</v>
      </c>
      <c r="G331" s="13">
        <v>88346</v>
      </c>
      <c r="H331" s="15" t="s">
        <v>364</v>
      </c>
      <c r="I331" s="13">
        <v>88346</v>
      </c>
      <c r="K331" s="17">
        <f>SUMIF(COLLECTE!B:B,I331,COLLECTE!H:H)/1000</f>
        <v>4.5637299999999996</v>
      </c>
      <c r="L331" s="16"/>
      <c r="M331" s="16"/>
      <c r="N331" s="17">
        <f>SUMIF('UC GPS'!B:B,I331,'UC GPS'!F:F)+SUMIF(PREMIUM!L:L,I331,PREMIUM!H:H)/1000</f>
        <v>0</v>
      </c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</row>
    <row r="332" spans="1:25" ht="15.75" thickBot="1" x14ac:dyDescent="0.3">
      <c r="A332" s="13">
        <v>80</v>
      </c>
      <c r="B332" s="14" t="s">
        <v>339</v>
      </c>
      <c r="C332" s="13">
        <v>55</v>
      </c>
      <c r="D332" s="15" t="s">
        <v>359</v>
      </c>
      <c r="E332" s="13">
        <v>588386</v>
      </c>
      <c r="F332" s="15" t="s">
        <v>365</v>
      </c>
      <c r="G332" s="13">
        <v>88386</v>
      </c>
      <c r="H332" s="15" t="s">
        <v>365</v>
      </c>
      <c r="I332" s="13">
        <v>88386</v>
      </c>
      <c r="K332" s="17">
        <f>SUMIF(COLLECTE!B:B,I332,COLLECTE!H:H)/1000</f>
        <v>37.511559999999996</v>
      </c>
      <c r="L332" s="16"/>
      <c r="M332" s="16"/>
      <c r="N332" s="17">
        <f>SUMIF('UC GPS'!B:B,I332,'UC GPS'!F:F)+SUMIF(PREMIUM!L:L,I332,PREMIUM!H:H)/1000</f>
        <v>0</v>
      </c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</row>
    <row r="333" spans="1:25" ht="15.75" thickBot="1" x14ac:dyDescent="0.3">
      <c r="A333" s="13">
        <v>80</v>
      </c>
      <c r="B333" s="14" t="s">
        <v>339</v>
      </c>
      <c r="C333" s="13">
        <v>55</v>
      </c>
      <c r="D333" s="15" t="s">
        <v>359</v>
      </c>
      <c r="E333" s="13">
        <v>588461</v>
      </c>
      <c r="F333" s="15" t="s">
        <v>366</v>
      </c>
      <c r="G333" s="13">
        <v>88461</v>
      </c>
      <c r="H333" s="15" t="s">
        <v>366</v>
      </c>
      <c r="I333" s="13">
        <v>88461</v>
      </c>
      <c r="K333" s="17">
        <f>SUMIF(COLLECTE!B:B,I333,COLLECTE!H:H)/1000</f>
        <v>413.23510999999996</v>
      </c>
      <c r="L333" s="16"/>
      <c r="M333" s="16"/>
      <c r="N333" s="17">
        <f>SUMIF('UC GPS'!B:B,I333,'UC GPS'!F:F)+SUMIF(PREMIUM!L:L,I333,PREMIUM!H:H)/1000</f>
        <v>0</v>
      </c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</row>
    <row r="334" spans="1:25" ht="15.75" thickBot="1" x14ac:dyDescent="0.3">
      <c r="A334" s="13">
        <v>80</v>
      </c>
      <c r="B334" s="14" t="s">
        <v>339</v>
      </c>
      <c r="C334" s="13">
        <v>55</v>
      </c>
      <c r="D334" s="15" t="s">
        <v>359</v>
      </c>
      <c r="E334" s="13">
        <v>588551</v>
      </c>
      <c r="F334" s="15" t="s">
        <v>367</v>
      </c>
      <c r="G334" s="13">
        <v>88551</v>
      </c>
      <c r="H334" s="15" t="s">
        <v>367</v>
      </c>
      <c r="I334" s="13">
        <v>88551</v>
      </c>
      <c r="K334" s="17">
        <f>SUMIF(COLLECTE!B:B,I334,COLLECTE!H:H)/1000</f>
        <v>238.93929</v>
      </c>
      <c r="L334" s="16"/>
      <c r="M334" s="16"/>
      <c r="N334" s="17">
        <f>SUMIF('UC GPS'!B:B,I334,'UC GPS'!F:F)+SUMIF(PREMIUM!L:L,I334,PREMIUM!H:H)/1000</f>
        <v>0</v>
      </c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</row>
    <row r="335" spans="1:25" ht="15.75" thickBot="1" x14ac:dyDescent="0.3">
      <c r="A335" s="13">
        <v>80</v>
      </c>
      <c r="B335" s="14" t="s">
        <v>339</v>
      </c>
      <c r="C335" s="13">
        <v>55</v>
      </c>
      <c r="D335" s="15" t="s">
        <v>359</v>
      </c>
      <c r="E335" s="13">
        <v>488556</v>
      </c>
      <c r="F335" s="15" t="s">
        <v>368</v>
      </c>
      <c r="G335" s="13">
        <v>88556</v>
      </c>
      <c r="H335" s="15" t="s">
        <v>368</v>
      </c>
      <c r="I335" s="13">
        <v>88556</v>
      </c>
      <c r="K335" s="17">
        <f>SUMIF(COLLECTE!B:B,I335,COLLECTE!H:H)/1000</f>
        <v>601.23215999999991</v>
      </c>
      <c r="L335" s="16"/>
      <c r="M335" s="16"/>
      <c r="N335" s="17">
        <f>SUMIF('UC GPS'!B:B,I335,'UC GPS'!F:F)+SUMIF(PREMIUM!L:L,I335,PREMIUM!H:H)/1000</f>
        <v>0</v>
      </c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</row>
    <row r="336" spans="1:25" ht="15.75" thickBot="1" x14ac:dyDescent="0.3">
      <c r="A336" s="13">
        <v>80</v>
      </c>
      <c r="B336" s="14" t="s">
        <v>339</v>
      </c>
      <c r="C336" s="13">
        <v>55</v>
      </c>
      <c r="D336" s="15" t="s">
        <v>359</v>
      </c>
      <c r="E336" s="13">
        <v>488586</v>
      </c>
      <c r="F336" s="15" t="s">
        <v>359</v>
      </c>
      <c r="G336" s="13">
        <v>88586</v>
      </c>
      <c r="H336" s="15" t="s">
        <v>359</v>
      </c>
      <c r="I336" s="13">
        <v>88586</v>
      </c>
      <c r="K336" s="17">
        <f>SUMIF(COLLECTE!B:B,I336,COLLECTE!H:H)/1000</f>
        <v>3788.1817300000007</v>
      </c>
      <c r="L336" s="16"/>
      <c r="M336" s="16"/>
      <c r="N336" s="17">
        <f>SUMIF('UC GPS'!B:B,I336,'UC GPS'!F:F)+SUMIF(PREMIUM!L:L,I336,PREMIUM!H:H)/1000</f>
        <v>0</v>
      </c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</row>
    <row r="337" spans="1:25" ht="15.75" thickBot="1" x14ac:dyDescent="0.3">
      <c r="A337" s="13">
        <v>80</v>
      </c>
      <c r="B337" s="14" t="s">
        <v>339</v>
      </c>
      <c r="C337" s="13">
        <v>55</v>
      </c>
      <c r="D337" s="15" t="s">
        <v>359</v>
      </c>
      <c r="E337" s="13">
        <v>588587</v>
      </c>
      <c r="F337" s="15" t="s">
        <v>369</v>
      </c>
      <c r="G337" s="13">
        <v>88587</v>
      </c>
      <c r="H337" s="15" t="s">
        <v>369</v>
      </c>
      <c r="I337" s="13">
        <v>88587</v>
      </c>
      <c r="K337" s="17">
        <f>SUMIF(COLLECTE!B:B,I337,COLLECTE!H:H)/1000</f>
        <v>753.85559999999998</v>
      </c>
      <c r="L337" s="16"/>
      <c r="M337" s="16"/>
      <c r="N337" s="17">
        <f>SUMIF('UC GPS'!B:B,I337,'UC GPS'!F:F)+SUMIF(PREMIUM!L:L,I337,PREMIUM!H:H)/1000</f>
        <v>0</v>
      </c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</row>
    <row r="338" spans="1:25" ht="15.75" thickBot="1" x14ac:dyDescent="0.3">
      <c r="A338" s="13">
        <v>80</v>
      </c>
      <c r="B338" s="14" t="s">
        <v>339</v>
      </c>
      <c r="C338" s="13">
        <v>55</v>
      </c>
      <c r="D338" s="15" t="s">
        <v>359</v>
      </c>
      <c r="E338" s="13">
        <v>488616</v>
      </c>
      <c r="F338" s="15" t="s">
        <v>370</v>
      </c>
      <c r="G338" s="13">
        <v>88616</v>
      </c>
      <c r="H338" s="15" t="s">
        <v>370</v>
      </c>
      <c r="I338" s="13">
        <v>88616</v>
      </c>
      <c r="K338" s="17">
        <f>SUMIF(COLLECTE!B:B,I338,COLLECTE!H:H)/1000</f>
        <v>126.12946999999998</v>
      </c>
      <c r="L338" s="16"/>
      <c r="M338" s="16"/>
      <c r="N338" s="17">
        <f>SUMIF('UC GPS'!B:B,I338,'UC GPS'!F:F)+SUMIF(PREMIUM!L:L,I338,PREMIUM!H:H)/1000</f>
        <v>0</v>
      </c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</row>
    <row r="339" spans="1:25" ht="15.75" thickBot="1" x14ac:dyDescent="0.3">
      <c r="A339" s="13">
        <v>80</v>
      </c>
      <c r="B339" s="14" t="s">
        <v>339</v>
      </c>
      <c r="C339" s="13">
        <v>55</v>
      </c>
      <c r="D339" s="15" t="s">
        <v>359</v>
      </c>
      <c r="E339" s="13">
        <v>588666</v>
      </c>
      <c r="F339" s="15" t="s">
        <v>371</v>
      </c>
      <c r="G339" s="13">
        <v>88666</v>
      </c>
      <c r="H339" s="15" t="s">
        <v>371</v>
      </c>
      <c r="I339" s="13">
        <v>88666</v>
      </c>
      <c r="K339" s="17">
        <f>SUMIF(COLLECTE!B:B,I339,COLLECTE!H:H)/1000</f>
        <v>720.08957000000009</v>
      </c>
      <c r="L339" s="16"/>
      <c r="M339" s="16"/>
      <c r="N339" s="17">
        <f>SUMIF('UC GPS'!B:B,I339,'UC GPS'!F:F)+SUMIF(PREMIUM!L:L,I339,PREMIUM!H:H)/1000</f>
        <v>0</v>
      </c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</row>
    <row r="340" spans="1:25" ht="15.75" thickBot="1" x14ac:dyDescent="0.3">
      <c r="A340" s="13">
        <v>269</v>
      </c>
      <c r="B340" s="14" t="s">
        <v>372</v>
      </c>
      <c r="C340" s="13">
        <v>5022</v>
      </c>
      <c r="D340" s="15" t="s">
        <v>373</v>
      </c>
      <c r="E340" s="13">
        <v>4022</v>
      </c>
      <c r="F340" s="15" t="s">
        <v>374</v>
      </c>
      <c r="G340" s="13">
        <v>57880</v>
      </c>
      <c r="H340" s="15" t="s">
        <v>374</v>
      </c>
      <c r="I340" s="13">
        <v>57880</v>
      </c>
      <c r="K340" s="17">
        <f>SUMIF(COLLECTE!B:B,I340,COLLECTE!H:H)/1000</f>
        <v>-52.318980000000003</v>
      </c>
      <c r="L340" s="16"/>
      <c r="M340" s="16"/>
      <c r="N340" s="17">
        <f>SUMIF('UC GPS'!B:B,I340,'UC GPS'!F:F)+SUMIF(PREMIUM!L:L,I340,PREMIUM!H:H)/1000</f>
        <v>0</v>
      </c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</row>
    <row r="341" spans="1:25" ht="15.75" thickBot="1" x14ac:dyDescent="0.3">
      <c r="A341" s="13">
        <v>269</v>
      </c>
      <c r="B341" s="14" t="s">
        <v>372</v>
      </c>
      <c r="C341" s="13">
        <v>5017</v>
      </c>
      <c r="D341" s="15" t="s">
        <v>375</v>
      </c>
      <c r="E341" s="13">
        <v>4017</v>
      </c>
      <c r="F341" s="15" t="s">
        <v>376</v>
      </c>
      <c r="G341" s="13">
        <v>17</v>
      </c>
      <c r="H341" s="15" t="s">
        <v>376</v>
      </c>
      <c r="I341" s="13">
        <v>17</v>
      </c>
      <c r="K341" s="17">
        <f>SUMIF(COLLECTE!B:B,I341,COLLECTE!H:H)/1000</f>
        <v>12.342989999999999</v>
      </c>
      <c r="L341" s="16"/>
      <c r="M341" s="16"/>
      <c r="N341" s="17">
        <f>SUMIF('UC GPS'!B:B,I341,'UC GPS'!F:F)+SUMIF(PREMIUM!L:L,I341,PREMIUM!H:H)/1000</f>
        <v>0</v>
      </c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</row>
  </sheetData>
  <mergeCells count="5">
    <mergeCell ref="W3:Y3"/>
    <mergeCell ref="K3:M3"/>
    <mergeCell ref="N3:P3"/>
    <mergeCell ref="Q3:S3"/>
    <mergeCell ref="T3:V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C1:BD314"/>
  <sheetViews>
    <sheetView topLeftCell="D1" workbookViewId="0">
      <selection activeCell="T6" sqref="T6:T312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6.28515625" customWidth="1"/>
    <col min="8" max="8" width="32" bestFit="1" customWidth="1"/>
    <col min="9" max="9" width="13.5703125" bestFit="1" customWidth="1"/>
    <col min="10" max="10" width="9" customWidth="1"/>
  </cols>
  <sheetData>
    <row r="1" spans="3:56" x14ac:dyDescent="0.25">
      <c r="G1" s="1">
        <v>1</v>
      </c>
      <c r="H1" s="1">
        <v>2</v>
      </c>
      <c r="I1" s="1">
        <v>3</v>
      </c>
      <c r="J1" s="1">
        <v>4</v>
      </c>
      <c r="K1" s="1">
        <v>5</v>
      </c>
      <c r="L1" s="1">
        <v>6</v>
      </c>
      <c r="M1" s="1">
        <v>7</v>
      </c>
      <c r="N1" s="1">
        <v>8</v>
      </c>
      <c r="O1" s="1">
        <v>9</v>
      </c>
      <c r="P1" s="1">
        <v>10</v>
      </c>
      <c r="Q1" s="1">
        <v>11</v>
      </c>
      <c r="R1" s="1">
        <v>12</v>
      </c>
      <c r="S1" s="1">
        <v>13</v>
      </c>
      <c r="T1" s="1">
        <v>14</v>
      </c>
      <c r="U1" s="1">
        <v>15</v>
      </c>
      <c r="V1" s="1">
        <v>16</v>
      </c>
      <c r="W1" s="1">
        <v>17</v>
      </c>
      <c r="X1" s="1">
        <v>18</v>
      </c>
      <c r="Y1" s="1">
        <v>19</v>
      </c>
    </row>
    <row r="2" spans="3:56" ht="16.5" customHeight="1" thickBot="1" x14ac:dyDescent="0.3">
      <c r="K2" s="2"/>
      <c r="N2" s="2"/>
    </row>
    <row r="3" spans="3:56" ht="32.25" customHeight="1" thickBot="1" x14ac:dyDescent="0.3">
      <c r="K3" s="422" t="s">
        <v>489</v>
      </c>
      <c r="L3" s="423"/>
      <c r="M3" s="424"/>
      <c r="N3" s="422" t="s">
        <v>490</v>
      </c>
      <c r="O3" s="423"/>
      <c r="P3" s="424"/>
      <c r="Q3" s="422" t="s">
        <v>491</v>
      </c>
      <c r="R3" s="423"/>
      <c r="S3" s="424"/>
      <c r="T3" s="422" t="s">
        <v>492</v>
      </c>
      <c r="U3" s="423"/>
      <c r="V3" s="424"/>
      <c r="W3" s="422" t="s">
        <v>631</v>
      </c>
      <c r="X3" s="423"/>
      <c r="Y3" s="424"/>
    </row>
    <row r="4" spans="3:56" ht="15.75" thickBot="1" x14ac:dyDescent="0.3">
      <c r="K4" s="4"/>
      <c r="L4" s="5" t="s">
        <v>0</v>
      </c>
      <c r="M4" s="3" t="e">
        <f>VLOOKUP(#REF!,#REF!,6,FALSE)</f>
        <v>#REF!</v>
      </c>
      <c r="N4" s="4"/>
      <c r="O4" s="5" t="s">
        <v>0</v>
      </c>
      <c r="P4" s="3" t="e">
        <f>VLOOKUP(#REF!,#REF!,6,FALSE)</f>
        <v>#REF!</v>
      </c>
      <c r="Q4" s="4"/>
      <c r="R4" s="5" t="s">
        <v>0</v>
      </c>
      <c r="S4" s="3" t="e">
        <f>VLOOKUP(#REF!,#REF!,6,FALSE)</f>
        <v>#REF!</v>
      </c>
      <c r="T4" s="4"/>
      <c r="U4" s="5" t="s">
        <v>0</v>
      </c>
      <c r="V4" s="3" t="e">
        <f>VLOOKUP(#REF!,#REF!,6,FALSE)</f>
        <v>#REF!</v>
      </c>
      <c r="W4" s="4"/>
      <c r="X4" s="5" t="s">
        <v>0</v>
      </c>
      <c r="Y4" s="3" t="e">
        <f>VLOOKUP(#REF!,#REF!,6,FALSE)</f>
        <v>#REF!</v>
      </c>
    </row>
    <row r="5" spans="3:56" ht="15.75" thickBot="1" x14ac:dyDescent="0.3">
      <c r="C5" s="20" t="s">
        <v>2</v>
      </c>
      <c r="D5" s="20" t="s">
        <v>3</v>
      </c>
      <c r="E5" s="20" t="s">
        <v>4</v>
      </c>
      <c r="F5" s="20" t="s">
        <v>5</v>
      </c>
      <c r="G5" s="7" t="s">
        <v>6</v>
      </c>
      <c r="H5" s="8" t="s">
        <v>7</v>
      </c>
      <c r="I5" s="21" t="s">
        <v>377</v>
      </c>
      <c r="K5" s="10" t="s">
        <v>11</v>
      </c>
      <c r="L5" s="11" t="s">
        <v>12</v>
      </c>
      <c r="M5" s="12" t="s">
        <v>13</v>
      </c>
      <c r="N5" s="10" t="s">
        <v>11</v>
      </c>
      <c r="O5" s="11" t="s">
        <v>12</v>
      </c>
      <c r="P5" s="12" t="s">
        <v>13</v>
      </c>
      <c r="Q5" s="10" t="s">
        <v>11</v>
      </c>
      <c r="R5" s="11" t="s">
        <v>12</v>
      </c>
      <c r="S5" s="12" t="s">
        <v>13</v>
      </c>
      <c r="T5" s="10" t="s">
        <v>11</v>
      </c>
      <c r="U5" s="11" t="s">
        <v>12</v>
      </c>
      <c r="V5" s="12" t="s">
        <v>13</v>
      </c>
      <c r="W5" s="10" t="s">
        <v>11</v>
      </c>
      <c r="X5" s="11" t="s">
        <v>12</v>
      </c>
      <c r="Y5" s="12" t="s">
        <v>13</v>
      </c>
      <c r="AF5" s="22"/>
      <c r="AG5" s="23">
        <v>0.8</v>
      </c>
      <c r="AH5" s="23" t="s">
        <v>378</v>
      </c>
      <c r="AI5" s="24" t="s">
        <v>379</v>
      </c>
      <c r="AJ5" s="25">
        <v>1.1000000000000001</v>
      </c>
      <c r="AK5" s="22"/>
      <c r="AL5" s="23">
        <v>0.8</v>
      </c>
      <c r="AM5" s="23" t="s">
        <v>378</v>
      </c>
      <c r="AN5" s="24" t="s">
        <v>380</v>
      </c>
      <c r="AO5" s="25">
        <v>1.2</v>
      </c>
      <c r="AP5" s="22"/>
      <c r="AQ5" s="23">
        <v>0.8</v>
      </c>
      <c r="AR5" s="23" t="s">
        <v>378</v>
      </c>
      <c r="AS5" s="24" t="s">
        <v>380</v>
      </c>
      <c r="AT5" s="25">
        <v>1.2</v>
      </c>
      <c r="AU5" s="22"/>
      <c r="AV5" s="23">
        <v>0.8</v>
      </c>
      <c r="AW5" s="23" t="s">
        <v>378</v>
      </c>
      <c r="AX5" s="24" t="s">
        <v>380</v>
      </c>
      <c r="AY5" s="25">
        <v>1.2</v>
      </c>
      <c r="AZ5" s="22"/>
      <c r="BA5" s="23">
        <v>0.8</v>
      </c>
      <c r="BB5" s="23" t="s">
        <v>378</v>
      </c>
      <c r="BC5" s="24" t="s">
        <v>380</v>
      </c>
      <c r="BD5" s="25">
        <v>1.2</v>
      </c>
    </row>
    <row r="6" spans="3:56" ht="15.75" thickBot="1" x14ac:dyDescent="0.3">
      <c r="C6" s="26">
        <v>50</v>
      </c>
      <c r="D6" s="27" t="s">
        <v>381</v>
      </c>
      <c r="E6" s="26">
        <v>21</v>
      </c>
      <c r="F6" s="28" t="s">
        <v>15</v>
      </c>
      <c r="G6" s="26">
        <v>410560</v>
      </c>
      <c r="H6" s="28" t="s">
        <v>16</v>
      </c>
      <c r="I6" s="29"/>
      <c r="K6" s="17">
        <f>SUMIF('RECAP PDV'!$E:$E,$G6,'RECAP PDV'!K:K)</f>
        <v>208.411</v>
      </c>
      <c r="L6" s="17"/>
      <c r="M6" s="18"/>
      <c r="N6" s="17">
        <f>SUMIF('RECAP PDV'!$E:$E,$G6,'RECAP PDV'!N:N)</f>
        <v>0</v>
      </c>
      <c r="O6" s="17"/>
      <c r="P6" s="18"/>
      <c r="Q6" s="16"/>
      <c r="R6" s="16"/>
      <c r="S6" s="18"/>
      <c r="T6" s="17"/>
      <c r="U6" s="16"/>
      <c r="V6" s="18"/>
      <c r="W6" s="17"/>
      <c r="X6" s="16"/>
      <c r="Y6" s="18"/>
      <c r="AF6" s="30" t="e">
        <f t="shared" ref="AF6:AF69" si="0">M6/$M$4</f>
        <v>#REF!</v>
      </c>
      <c r="AG6" s="31" t="e">
        <f>IF(AF6&lt;0.8,1,0)</f>
        <v>#REF!</v>
      </c>
      <c r="AH6" s="31" t="e">
        <f>IF(AND(AF6&gt;=0.8,AF6&lt;1),1,0)</f>
        <v>#REF!</v>
      </c>
      <c r="AI6" s="31" t="e">
        <f>IF(AND(AF6&gt;=1,AF6&lt;1.1),1,0)</f>
        <v>#REF!</v>
      </c>
      <c r="AJ6" s="32" t="e">
        <f>IF(AF6&gt;1.1,1,0)</f>
        <v>#REF!</v>
      </c>
      <c r="AK6" s="30" t="e">
        <f t="shared" ref="AK6:AK69" si="1">P6/$P$4</f>
        <v>#REF!</v>
      </c>
      <c r="AL6" s="31" t="e">
        <f>IF(AK6&lt;0.8,1,0)</f>
        <v>#REF!</v>
      </c>
      <c r="AM6" s="31" t="e">
        <f>IF(AND(AK6&gt;=0.8,AK6&lt;1),1,0)</f>
        <v>#REF!</v>
      </c>
      <c r="AN6" s="31" t="e">
        <f>IF(AND(AK6&gt;=1,AK6&lt;1.2),1,0)</f>
        <v>#REF!</v>
      </c>
      <c r="AO6" s="32" t="e">
        <f>IF(AK6&gt;1.2,1,0)</f>
        <v>#REF!</v>
      </c>
      <c r="AP6" s="30" t="e">
        <f t="shared" ref="AP6:AP69" si="2">S6/$S$4</f>
        <v>#REF!</v>
      </c>
      <c r="AQ6" s="31" t="e">
        <f>IF(AP6&lt;0.8,1,0)</f>
        <v>#REF!</v>
      </c>
      <c r="AR6" s="31" t="e">
        <f>IF(AND(AP6&gt;=0.8,AP6&lt;1),1,0)</f>
        <v>#REF!</v>
      </c>
      <c r="AS6" s="31" t="e">
        <f>IF(AND(AP6&gt;=1,AP6&lt;1.2),1,0)</f>
        <v>#REF!</v>
      </c>
      <c r="AT6" s="32" t="e">
        <f>IF(AP6&gt;1.2,1,0)</f>
        <v>#REF!</v>
      </c>
      <c r="AU6" s="30" t="e">
        <f t="shared" ref="AU6:AU69" si="3">V6/$V$4</f>
        <v>#REF!</v>
      </c>
      <c r="AV6" s="31" t="e">
        <f>IF(AU6&lt;0.8,1,0)</f>
        <v>#REF!</v>
      </c>
      <c r="AW6" s="31" t="e">
        <f>IF(AND(AU6&gt;=0.8,AU6&lt;1),1,0)</f>
        <v>#REF!</v>
      </c>
      <c r="AX6" s="31" t="e">
        <f>IF(AND(AU6&gt;=1,AU6&lt;1.2),1,0)</f>
        <v>#REF!</v>
      </c>
      <c r="AY6" s="32" t="e">
        <f>IF(AU6&gt;1.2,1,0)</f>
        <v>#REF!</v>
      </c>
      <c r="AZ6" s="30" t="e">
        <f t="shared" ref="AZ6:AZ69" si="4">Y6/$Y$4</f>
        <v>#REF!</v>
      </c>
      <c r="BA6" s="31" t="e">
        <f>IF(AZ6&lt;0.8,1,0)</f>
        <v>#REF!</v>
      </c>
      <c r="BB6" s="31" t="e">
        <f>IF(AND(AZ6&gt;=0.8,AZ6&lt;1),1,0)</f>
        <v>#REF!</v>
      </c>
      <c r="BC6" s="31" t="e">
        <f>IF(AND(AZ6&gt;=1,AZ6&lt;1.2),1,0)</f>
        <v>#REF!</v>
      </c>
      <c r="BD6" s="32" t="e">
        <f>IF(AZ6&gt;1.2,1,0)</f>
        <v>#REF!</v>
      </c>
    </row>
    <row r="7" spans="3:56" ht="15.75" thickBot="1" x14ac:dyDescent="0.3">
      <c r="C7" s="26">
        <v>50</v>
      </c>
      <c r="D7" s="27" t="s">
        <v>381</v>
      </c>
      <c r="E7" s="26">
        <v>21</v>
      </c>
      <c r="F7" s="28" t="s">
        <v>15</v>
      </c>
      <c r="G7" s="26">
        <v>510558</v>
      </c>
      <c r="H7" s="28" t="s">
        <v>17</v>
      </c>
      <c r="I7" s="29"/>
      <c r="K7" s="17">
        <f>SUMIF('RECAP PDV'!$E:$E,$G7,'RECAP PDV'!K:K)</f>
        <v>453.42556999999999</v>
      </c>
      <c r="L7" s="17"/>
      <c r="M7" s="18"/>
      <c r="N7" s="17">
        <f>SUMIF('RECAP PDV'!$E:$E,$G7,'RECAP PDV'!N:N)</f>
        <v>0</v>
      </c>
      <c r="O7" s="17"/>
      <c r="P7" s="18"/>
      <c r="Q7" s="16"/>
      <c r="R7" s="16"/>
      <c r="S7" s="18"/>
      <c r="T7" s="17"/>
      <c r="U7" s="16"/>
      <c r="V7" s="18"/>
      <c r="W7" s="17"/>
      <c r="X7" s="16"/>
      <c r="Y7" s="18"/>
      <c r="AF7" s="30" t="e">
        <f t="shared" si="0"/>
        <v>#REF!</v>
      </c>
      <c r="AG7" s="31" t="e">
        <f t="shared" ref="AG7:AG261" si="5">IF(AF7&lt;0.8,1,0)</f>
        <v>#REF!</v>
      </c>
      <c r="AH7" s="31" t="e">
        <f t="shared" ref="AH7:AH261" si="6">IF(AND(AF7&gt;=0.8,AF7&lt;1),1,0)</f>
        <v>#REF!</v>
      </c>
      <c r="AI7" s="31" t="e">
        <f t="shared" ref="AI7:AI261" si="7">IF(AND(AF7&gt;=1,AF7&lt;1.1),1,0)</f>
        <v>#REF!</v>
      </c>
      <c r="AJ7" s="32" t="e">
        <f t="shared" ref="AJ7:AJ261" si="8">IF(AF7&gt;1.1,1,0)</f>
        <v>#REF!</v>
      </c>
      <c r="AK7" s="30" t="e">
        <f t="shared" si="1"/>
        <v>#REF!</v>
      </c>
      <c r="AL7" s="31" t="e">
        <f t="shared" ref="AL7:AL261" si="9">IF(AK7&lt;0.8,1,0)</f>
        <v>#REF!</v>
      </c>
      <c r="AM7" s="31" t="e">
        <f t="shared" ref="AM7:AM261" si="10">IF(AND(AK7&gt;=0.8,AK7&lt;1),1,0)</f>
        <v>#REF!</v>
      </c>
      <c r="AN7" s="31" t="e">
        <f t="shared" ref="AN7:AN261" si="11">IF(AND(AK7&gt;=1,AK7&lt;1.2),1,0)</f>
        <v>#REF!</v>
      </c>
      <c r="AO7" s="32" t="e">
        <f t="shared" ref="AO7:AO261" si="12">IF(AK7&gt;1.2,1,0)</f>
        <v>#REF!</v>
      </c>
      <c r="AP7" s="30" t="e">
        <f t="shared" si="2"/>
        <v>#REF!</v>
      </c>
      <c r="AQ7" s="31" t="e">
        <f t="shared" ref="AQ7:AQ261" si="13">IF(AP7&lt;0.8,1,0)</f>
        <v>#REF!</v>
      </c>
      <c r="AR7" s="31" t="e">
        <f t="shared" ref="AR7:AR261" si="14">IF(AND(AP7&gt;=0.8,AP7&lt;1),1,0)</f>
        <v>#REF!</v>
      </c>
      <c r="AS7" s="31" t="e">
        <f t="shared" ref="AS7:AS261" si="15">IF(AND(AP7&gt;=1,AP7&lt;1.2),1,0)</f>
        <v>#REF!</v>
      </c>
      <c r="AT7" s="32" t="e">
        <f t="shared" ref="AT7:AT261" si="16">IF(AP7&gt;1.2,1,0)</f>
        <v>#REF!</v>
      </c>
      <c r="AU7" s="30" t="e">
        <f t="shared" si="3"/>
        <v>#REF!</v>
      </c>
      <c r="AV7" s="31" t="e">
        <f t="shared" ref="AV7:AV261" si="17">IF(AU7&lt;0.8,1,0)</f>
        <v>#REF!</v>
      </c>
      <c r="AW7" s="31" t="e">
        <f t="shared" ref="AW7:AW261" si="18">IF(AND(AU7&gt;=0.8,AU7&lt;1),1,0)</f>
        <v>#REF!</v>
      </c>
      <c r="AX7" s="31" t="e">
        <f t="shared" ref="AX7:AX261" si="19">IF(AND(AU7&gt;=1,AU7&lt;1.2),1,0)</f>
        <v>#REF!</v>
      </c>
      <c r="AY7" s="32" t="e">
        <f t="shared" ref="AY7:AY261" si="20">IF(AU7&gt;1.2,1,0)</f>
        <v>#REF!</v>
      </c>
      <c r="AZ7" s="30" t="e">
        <f t="shared" si="4"/>
        <v>#REF!</v>
      </c>
      <c r="BA7" s="31" t="e">
        <f t="shared" ref="BA7:BA261" si="21">IF(AZ7&lt;0.8,1,0)</f>
        <v>#REF!</v>
      </c>
      <c r="BB7" s="31" t="e">
        <f t="shared" ref="BB7:BB261" si="22">IF(AND(AZ7&gt;=0.8,AZ7&lt;1),1,0)</f>
        <v>#REF!</v>
      </c>
      <c r="BC7" s="31" t="e">
        <f t="shared" ref="BC7:BC261" si="23">IF(AND(AZ7&gt;=1,AZ7&lt;1.2),1,0)</f>
        <v>#REF!</v>
      </c>
      <c r="BD7" s="32" t="e">
        <f t="shared" ref="BD7:BD261" si="24">IF(AZ7&gt;1.2,1,0)</f>
        <v>#REF!</v>
      </c>
    </row>
    <row r="8" spans="3:56" ht="15.75" thickBot="1" x14ac:dyDescent="0.3">
      <c r="C8" s="26">
        <v>50</v>
      </c>
      <c r="D8" s="27" t="s">
        <v>381</v>
      </c>
      <c r="E8" s="26">
        <v>21</v>
      </c>
      <c r="F8" s="28" t="s">
        <v>15</v>
      </c>
      <c r="G8" s="26">
        <v>410539</v>
      </c>
      <c r="H8" s="28" t="s">
        <v>18</v>
      </c>
      <c r="I8" s="29"/>
      <c r="K8" s="17">
        <f>SUMIF('RECAP PDV'!$E:$E,$G8,'RECAP PDV'!K:K)</f>
        <v>299.87630999999999</v>
      </c>
      <c r="L8" s="17"/>
      <c r="M8" s="18"/>
      <c r="N8" s="17">
        <f>SUMIF('RECAP PDV'!$E:$E,$G8,'RECAP PDV'!N:N)</f>
        <v>0</v>
      </c>
      <c r="O8" s="17"/>
      <c r="P8" s="18"/>
      <c r="Q8" s="16"/>
      <c r="R8" s="16"/>
      <c r="S8" s="18"/>
      <c r="T8" s="17"/>
      <c r="U8" s="16"/>
      <c r="V8" s="18"/>
      <c r="W8" s="17"/>
      <c r="X8" s="16"/>
      <c r="Y8" s="18"/>
      <c r="AF8" s="30" t="e">
        <f t="shared" si="0"/>
        <v>#REF!</v>
      </c>
      <c r="AG8" s="31" t="e">
        <f t="shared" si="5"/>
        <v>#REF!</v>
      </c>
      <c r="AH8" s="31" t="e">
        <f t="shared" si="6"/>
        <v>#REF!</v>
      </c>
      <c r="AI8" s="31" t="e">
        <f t="shared" si="7"/>
        <v>#REF!</v>
      </c>
      <c r="AJ8" s="32" t="e">
        <f t="shared" si="8"/>
        <v>#REF!</v>
      </c>
      <c r="AK8" s="30" t="e">
        <f t="shared" si="1"/>
        <v>#REF!</v>
      </c>
      <c r="AL8" s="31" t="e">
        <f t="shared" si="9"/>
        <v>#REF!</v>
      </c>
      <c r="AM8" s="31" t="e">
        <f t="shared" si="10"/>
        <v>#REF!</v>
      </c>
      <c r="AN8" s="31" t="e">
        <f t="shared" si="11"/>
        <v>#REF!</v>
      </c>
      <c r="AO8" s="32" t="e">
        <f t="shared" si="12"/>
        <v>#REF!</v>
      </c>
      <c r="AP8" s="30" t="e">
        <f t="shared" si="2"/>
        <v>#REF!</v>
      </c>
      <c r="AQ8" s="31" t="e">
        <f t="shared" si="13"/>
        <v>#REF!</v>
      </c>
      <c r="AR8" s="31" t="e">
        <f t="shared" si="14"/>
        <v>#REF!</v>
      </c>
      <c r="AS8" s="31" t="e">
        <f t="shared" si="15"/>
        <v>#REF!</v>
      </c>
      <c r="AT8" s="32" t="e">
        <f t="shared" si="16"/>
        <v>#REF!</v>
      </c>
      <c r="AU8" s="30" t="e">
        <f t="shared" si="3"/>
        <v>#REF!</v>
      </c>
      <c r="AV8" s="31" t="e">
        <f t="shared" si="17"/>
        <v>#REF!</v>
      </c>
      <c r="AW8" s="31" t="e">
        <f t="shared" si="18"/>
        <v>#REF!</v>
      </c>
      <c r="AX8" s="31" t="e">
        <f t="shared" si="19"/>
        <v>#REF!</v>
      </c>
      <c r="AY8" s="32" t="e">
        <f t="shared" si="20"/>
        <v>#REF!</v>
      </c>
      <c r="AZ8" s="30" t="e">
        <f t="shared" si="4"/>
        <v>#REF!</v>
      </c>
      <c r="BA8" s="31" t="e">
        <f t="shared" si="21"/>
        <v>#REF!</v>
      </c>
      <c r="BB8" s="31" t="e">
        <f t="shared" si="22"/>
        <v>#REF!</v>
      </c>
      <c r="BC8" s="31" t="e">
        <f t="shared" si="23"/>
        <v>#REF!</v>
      </c>
      <c r="BD8" s="32" t="e">
        <f t="shared" si="24"/>
        <v>#REF!</v>
      </c>
    </row>
    <row r="9" spans="3:56" ht="15.75" thickBot="1" x14ac:dyDescent="0.3">
      <c r="C9" s="26">
        <v>50</v>
      </c>
      <c r="D9" s="27" t="s">
        <v>381</v>
      </c>
      <c r="E9" s="26">
        <v>21</v>
      </c>
      <c r="F9" s="28" t="s">
        <v>15</v>
      </c>
      <c r="G9" s="26">
        <v>410566</v>
      </c>
      <c r="H9" s="28" t="s">
        <v>19</v>
      </c>
      <c r="I9" s="29"/>
      <c r="K9" s="17">
        <f>SUMIF('RECAP PDV'!$E:$E,$G9,'RECAP PDV'!K:K)</f>
        <v>1385.7016000000003</v>
      </c>
      <c r="L9" s="17"/>
      <c r="M9" s="18"/>
      <c r="N9" s="17">
        <f>SUMIF('RECAP PDV'!$E:$E,$G9,'RECAP PDV'!N:N)</f>
        <v>0</v>
      </c>
      <c r="O9" s="17"/>
      <c r="P9" s="18"/>
      <c r="Q9" s="16"/>
      <c r="R9" s="16"/>
      <c r="S9" s="18"/>
      <c r="T9" s="17"/>
      <c r="U9" s="16"/>
      <c r="V9" s="18"/>
      <c r="W9" s="17"/>
      <c r="X9" s="16"/>
      <c r="Y9" s="18"/>
      <c r="AF9" s="30" t="e">
        <f t="shared" si="0"/>
        <v>#REF!</v>
      </c>
      <c r="AG9" s="31" t="e">
        <f t="shared" si="5"/>
        <v>#REF!</v>
      </c>
      <c r="AH9" s="31" t="e">
        <f t="shared" si="6"/>
        <v>#REF!</v>
      </c>
      <c r="AI9" s="31" t="e">
        <f t="shared" si="7"/>
        <v>#REF!</v>
      </c>
      <c r="AJ9" s="32" t="e">
        <f t="shared" si="8"/>
        <v>#REF!</v>
      </c>
      <c r="AK9" s="30" t="e">
        <f t="shared" si="1"/>
        <v>#REF!</v>
      </c>
      <c r="AL9" s="31" t="e">
        <f t="shared" si="9"/>
        <v>#REF!</v>
      </c>
      <c r="AM9" s="31" t="e">
        <f t="shared" si="10"/>
        <v>#REF!</v>
      </c>
      <c r="AN9" s="31" t="e">
        <f t="shared" si="11"/>
        <v>#REF!</v>
      </c>
      <c r="AO9" s="32" t="e">
        <f t="shared" si="12"/>
        <v>#REF!</v>
      </c>
      <c r="AP9" s="30" t="e">
        <f t="shared" si="2"/>
        <v>#REF!</v>
      </c>
      <c r="AQ9" s="31" t="e">
        <f t="shared" si="13"/>
        <v>#REF!</v>
      </c>
      <c r="AR9" s="31" t="e">
        <f t="shared" si="14"/>
        <v>#REF!</v>
      </c>
      <c r="AS9" s="31" t="e">
        <f t="shared" si="15"/>
        <v>#REF!</v>
      </c>
      <c r="AT9" s="32" t="e">
        <f t="shared" si="16"/>
        <v>#REF!</v>
      </c>
      <c r="AU9" s="30" t="e">
        <f t="shared" si="3"/>
        <v>#REF!</v>
      </c>
      <c r="AV9" s="31" t="e">
        <f t="shared" si="17"/>
        <v>#REF!</v>
      </c>
      <c r="AW9" s="31" t="e">
        <f t="shared" si="18"/>
        <v>#REF!</v>
      </c>
      <c r="AX9" s="31" t="e">
        <f t="shared" si="19"/>
        <v>#REF!</v>
      </c>
      <c r="AY9" s="32" t="e">
        <f t="shared" si="20"/>
        <v>#REF!</v>
      </c>
      <c r="AZ9" s="30" t="e">
        <f t="shared" si="4"/>
        <v>#REF!</v>
      </c>
      <c r="BA9" s="31" t="e">
        <f t="shared" si="21"/>
        <v>#REF!</v>
      </c>
      <c r="BB9" s="31" t="e">
        <f t="shared" si="22"/>
        <v>#REF!</v>
      </c>
      <c r="BC9" s="31" t="e">
        <f t="shared" si="23"/>
        <v>#REF!</v>
      </c>
      <c r="BD9" s="32" t="e">
        <f t="shared" si="24"/>
        <v>#REF!</v>
      </c>
    </row>
    <row r="10" spans="3:56" ht="15.75" thickBot="1" x14ac:dyDescent="0.3">
      <c r="C10" s="26">
        <v>50</v>
      </c>
      <c r="D10" s="27" t="s">
        <v>381</v>
      </c>
      <c r="E10" s="26">
        <v>21</v>
      </c>
      <c r="F10" s="28" t="s">
        <v>15</v>
      </c>
      <c r="G10" s="26">
        <v>510590</v>
      </c>
      <c r="H10" s="28" t="s">
        <v>20</v>
      </c>
      <c r="I10" s="29"/>
      <c r="K10" s="17">
        <f>SUMIF('RECAP PDV'!$E:$E,$G10,'RECAP PDV'!K:K)</f>
        <v>171.25411000000003</v>
      </c>
      <c r="L10" s="17"/>
      <c r="M10" s="18"/>
      <c r="N10" s="17">
        <f>SUMIF('RECAP PDV'!$E:$E,$G10,'RECAP PDV'!N:N)</f>
        <v>0</v>
      </c>
      <c r="O10" s="17"/>
      <c r="P10" s="18"/>
      <c r="Q10" s="16"/>
      <c r="R10" s="16"/>
      <c r="S10" s="18"/>
      <c r="T10" s="17"/>
      <c r="U10" s="16"/>
      <c r="V10" s="18"/>
      <c r="W10" s="17"/>
      <c r="X10" s="16"/>
      <c r="Y10" s="18"/>
      <c r="AF10" s="30" t="e">
        <f t="shared" si="0"/>
        <v>#REF!</v>
      </c>
      <c r="AG10" s="31" t="e">
        <f t="shared" si="5"/>
        <v>#REF!</v>
      </c>
      <c r="AH10" s="31" t="e">
        <f t="shared" si="6"/>
        <v>#REF!</v>
      </c>
      <c r="AI10" s="31" t="e">
        <f t="shared" si="7"/>
        <v>#REF!</v>
      </c>
      <c r="AJ10" s="32" t="e">
        <f t="shared" si="8"/>
        <v>#REF!</v>
      </c>
      <c r="AK10" s="30" t="e">
        <f t="shared" si="1"/>
        <v>#REF!</v>
      </c>
      <c r="AL10" s="31" t="e">
        <f t="shared" si="9"/>
        <v>#REF!</v>
      </c>
      <c r="AM10" s="31" t="e">
        <f t="shared" si="10"/>
        <v>#REF!</v>
      </c>
      <c r="AN10" s="31" t="e">
        <f t="shared" si="11"/>
        <v>#REF!</v>
      </c>
      <c r="AO10" s="32" t="e">
        <f t="shared" si="12"/>
        <v>#REF!</v>
      </c>
      <c r="AP10" s="30" t="e">
        <f t="shared" si="2"/>
        <v>#REF!</v>
      </c>
      <c r="AQ10" s="31" t="e">
        <f t="shared" si="13"/>
        <v>#REF!</v>
      </c>
      <c r="AR10" s="31" t="e">
        <f t="shared" si="14"/>
        <v>#REF!</v>
      </c>
      <c r="AS10" s="31" t="e">
        <f t="shared" si="15"/>
        <v>#REF!</v>
      </c>
      <c r="AT10" s="32" t="e">
        <f t="shared" si="16"/>
        <v>#REF!</v>
      </c>
      <c r="AU10" s="30" t="e">
        <f t="shared" si="3"/>
        <v>#REF!</v>
      </c>
      <c r="AV10" s="31" t="e">
        <f t="shared" si="17"/>
        <v>#REF!</v>
      </c>
      <c r="AW10" s="31" t="e">
        <f t="shared" si="18"/>
        <v>#REF!</v>
      </c>
      <c r="AX10" s="31" t="e">
        <f t="shared" si="19"/>
        <v>#REF!</v>
      </c>
      <c r="AY10" s="32" t="e">
        <f t="shared" si="20"/>
        <v>#REF!</v>
      </c>
      <c r="AZ10" s="30" t="e">
        <f t="shared" si="4"/>
        <v>#REF!</v>
      </c>
      <c r="BA10" s="31" t="e">
        <f t="shared" si="21"/>
        <v>#REF!</v>
      </c>
      <c r="BB10" s="31" t="e">
        <f t="shared" si="22"/>
        <v>#REF!</v>
      </c>
      <c r="BC10" s="31" t="e">
        <f t="shared" si="23"/>
        <v>#REF!</v>
      </c>
      <c r="BD10" s="32" t="e">
        <f t="shared" si="24"/>
        <v>#REF!</v>
      </c>
    </row>
    <row r="11" spans="3:56" ht="15.75" thickBot="1" x14ac:dyDescent="0.3">
      <c r="C11" s="26">
        <v>50</v>
      </c>
      <c r="D11" s="27" t="s">
        <v>381</v>
      </c>
      <c r="E11" s="26">
        <v>21</v>
      </c>
      <c r="F11" s="28" t="s">
        <v>15</v>
      </c>
      <c r="G11" s="26">
        <v>451154</v>
      </c>
      <c r="H11" s="33" t="s">
        <v>21</v>
      </c>
      <c r="I11" s="29"/>
      <c r="K11" s="17">
        <f>SUMIF('RECAP PDV'!$E:$E,$G11,'RECAP PDV'!K:K)</f>
        <v>131.91800000000001</v>
      </c>
      <c r="L11" s="17"/>
      <c r="M11" s="18"/>
      <c r="N11" s="17">
        <f>SUMIF('RECAP PDV'!$E:$E,$G11,'RECAP PDV'!N:N)</f>
        <v>0</v>
      </c>
      <c r="O11" s="17"/>
      <c r="P11" s="18"/>
      <c r="Q11" s="16"/>
      <c r="R11" s="16"/>
      <c r="S11" s="18"/>
      <c r="T11" s="17"/>
      <c r="U11" s="16"/>
      <c r="V11" s="18"/>
      <c r="W11" s="17"/>
      <c r="X11" s="16"/>
      <c r="Y11" s="18"/>
      <c r="AF11" s="30" t="e">
        <f t="shared" si="0"/>
        <v>#REF!</v>
      </c>
      <c r="AG11" s="31" t="e">
        <f t="shared" si="5"/>
        <v>#REF!</v>
      </c>
      <c r="AH11" s="31" t="e">
        <f t="shared" si="6"/>
        <v>#REF!</v>
      </c>
      <c r="AI11" s="31" t="e">
        <f t="shared" si="7"/>
        <v>#REF!</v>
      </c>
      <c r="AJ11" s="32" t="e">
        <f t="shared" si="8"/>
        <v>#REF!</v>
      </c>
      <c r="AK11" s="30" t="e">
        <f t="shared" si="1"/>
        <v>#REF!</v>
      </c>
      <c r="AL11" s="31" t="e">
        <f t="shared" si="9"/>
        <v>#REF!</v>
      </c>
      <c r="AM11" s="31" t="e">
        <f t="shared" si="10"/>
        <v>#REF!</v>
      </c>
      <c r="AN11" s="31" t="e">
        <f t="shared" si="11"/>
        <v>#REF!</v>
      </c>
      <c r="AO11" s="32" t="e">
        <f t="shared" si="12"/>
        <v>#REF!</v>
      </c>
      <c r="AP11" s="30" t="e">
        <f t="shared" si="2"/>
        <v>#REF!</v>
      </c>
      <c r="AQ11" s="31" t="e">
        <f t="shared" si="13"/>
        <v>#REF!</v>
      </c>
      <c r="AR11" s="31" t="e">
        <f t="shared" si="14"/>
        <v>#REF!</v>
      </c>
      <c r="AS11" s="31" t="e">
        <f t="shared" si="15"/>
        <v>#REF!</v>
      </c>
      <c r="AT11" s="32" t="e">
        <f t="shared" si="16"/>
        <v>#REF!</v>
      </c>
      <c r="AU11" s="30" t="e">
        <f t="shared" si="3"/>
        <v>#REF!</v>
      </c>
      <c r="AV11" s="31" t="e">
        <f t="shared" si="17"/>
        <v>#REF!</v>
      </c>
      <c r="AW11" s="31" t="e">
        <f t="shared" si="18"/>
        <v>#REF!</v>
      </c>
      <c r="AX11" s="31" t="e">
        <f t="shared" si="19"/>
        <v>#REF!</v>
      </c>
      <c r="AY11" s="32" t="e">
        <f t="shared" si="20"/>
        <v>#REF!</v>
      </c>
      <c r="AZ11" s="30" t="e">
        <f t="shared" si="4"/>
        <v>#REF!</v>
      </c>
      <c r="BA11" s="31" t="e">
        <f t="shared" si="21"/>
        <v>#REF!</v>
      </c>
      <c r="BB11" s="31" t="e">
        <f t="shared" si="22"/>
        <v>#REF!</v>
      </c>
      <c r="BC11" s="31" t="e">
        <f t="shared" si="23"/>
        <v>#REF!</v>
      </c>
      <c r="BD11" s="32" t="e">
        <f t="shared" si="24"/>
        <v>#REF!</v>
      </c>
    </row>
    <row r="12" spans="3:56" ht="15.75" thickBot="1" x14ac:dyDescent="0.3">
      <c r="C12" s="26">
        <v>50</v>
      </c>
      <c r="D12" s="27" t="s">
        <v>381</v>
      </c>
      <c r="E12" s="26">
        <v>21</v>
      </c>
      <c r="F12" s="28" t="s">
        <v>15</v>
      </c>
      <c r="G12" s="26">
        <v>410541</v>
      </c>
      <c r="H12" s="28" t="s">
        <v>22</v>
      </c>
      <c r="I12" s="29"/>
      <c r="K12" s="17">
        <f>SUMIF('RECAP PDV'!$E:$E,$G12,'RECAP PDV'!K:K)</f>
        <v>1071.4366999999997</v>
      </c>
      <c r="L12" s="17"/>
      <c r="M12" s="18"/>
      <c r="N12" s="17">
        <f>SUMIF('RECAP PDV'!$E:$E,$G12,'RECAP PDV'!N:N)</f>
        <v>0</v>
      </c>
      <c r="O12" s="17"/>
      <c r="P12" s="18"/>
      <c r="Q12" s="16"/>
      <c r="R12" s="16"/>
      <c r="S12" s="18"/>
      <c r="T12" s="17"/>
      <c r="U12" s="16"/>
      <c r="V12" s="18"/>
      <c r="W12" s="17"/>
      <c r="X12" s="16"/>
      <c r="Y12" s="18"/>
      <c r="AF12" s="30" t="e">
        <f t="shared" si="0"/>
        <v>#REF!</v>
      </c>
      <c r="AG12" s="31" t="e">
        <f t="shared" si="5"/>
        <v>#REF!</v>
      </c>
      <c r="AH12" s="31" t="e">
        <f t="shared" si="6"/>
        <v>#REF!</v>
      </c>
      <c r="AI12" s="31" t="e">
        <f t="shared" si="7"/>
        <v>#REF!</v>
      </c>
      <c r="AJ12" s="32" t="e">
        <f t="shared" si="8"/>
        <v>#REF!</v>
      </c>
      <c r="AK12" s="30" t="e">
        <f t="shared" si="1"/>
        <v>#REF!</v>
      </c>
      <c r="AL12" s="31" t="e">
        <f t="shared" si="9"/>
        <v>#REF!</v>
      </c>
      <c r="AM12" s="31" t="e">
        <f t="shared" si="10"/>
        <v>#REF!</v>
      </c>
      <c r="AN12" s="31" t="e">
        <f t="shared" si="11"/>
        <v>#REF!</v>
      </c>
      <c r="AO12" s="32" t="e">
        <f t="shared" si="12"/>
        <v>#REF!</v>
      </c>
      <c r="AP12" s="30" t="e">
        <f t="shared" si="2"/>
        <v>#REF!</v>
      </c>
      <c r="AQ12" s="31" t="e">
        <f t="shared" si="13"/>
        <v>#REF!</v>
      </c>
      <c r="AR12" s="31" t="e">
        <f t="shared" si="14"/>
        <v>#REF!</v>
      </c>
      <c r="AS12" s="31" t="e">
        <f t="shared" si="15"/>
        <v>#REF!</v>
      </c>
      <c r="AT12" s="32" t="e">
        <f t="shared" si="16"/>
        <v>#REF!</v>
      </c>
      <c r="AU12" s="30" t="e">
        <f t="shared" si="3"/>
        <v>#REF!</v>
      </c>
      <c r="AV12" s="31" t="e">
        <f t="shared" si="17"/>
        <v>#REF!</v>
      </c>
      <c r="AW12" s="31" t="e">
        <f t="shared" si="18"/>
        <v>#REF!</v>
      </c>
      <c r="AX12" s="31" t="e">
        <f t="shared" si="19"/>
        <v>#REF!</v>
      </c>
      <c r="AY12" s="32" t="e">
        <f t="shared" si="20"/>
        <v>#REF!</v>
      </c>
      <c r="AZ12" s="30" t="e">
        <f t="shared" si="4"/>
        <v>#REF!</v>
      </c>
      <c r="BA12" s="31" t="e">
        <f t="shared" si="21"/>
        <v>#REF!</v>
      </c>
      <c r="BB12" s="31" t="e">
        <f t="shared" si="22"/>
        <v>#REF!</v>
      </c>
      <c r="BC12" s="31" t="e">
        <f t="shared" si="23"/>
        <v>#REF!</v>
      </c>
      <c r="BD12" s="32" t="e">
        <f t="shared" si="24"/>
        <v>#REF!</v>
      </c>
    </row>
    <row r="13" spans="3:56" ht="15.75" thickBot="1" x14ac:dyDescent="0.3">
      <c r="C13" s="26">
        <v>50</v>
      </c>
      <c r="D13" s="27" t="s">
        <v>381</v>
      </c>
      <c r="E13" s="26">
        <v>21</v>
      </c>
      <c r="F13" s="28" t="s">
        <v>15</v>
      </c>
      <c r="G13" s="26">
        <v>410582</v>
      </c>
      <c r="H13" s="28" t="s">
        <v>23</v>
      </c>
      <c r="I13" s="29"/>
      <c r="K13" s="17">
        <f>SUMIF('RECAP PDV'!$E:$E,$G13,'RECAP PDV'!K:K)</f>
        <v>372.44410999999997</v>
      </c>
      <c r="L13" s="17"/>
      <c r="M13" s="18"/>
      <c r="N13" s="17">
        <f>SUMIF('RECAP PDV'!$E:$E,$G13,'RECAP PDV'!N:N)</f>
        <v>0</v>
      </c>
      <c r="O13" s="17"/>
      <c r="P13" s="18"/>
      <c r="Q13" s="16"/>
      <c r="R13" s="16"/>
      <c r="S13" s="18"/>
      <c r="T13" s="17"/>
      <c r="U13" s="16"/>
      <c r="V13" s="18"/>
      <c r="W13" s="17"/>
      <c r="X13" s="16"/>
      <c r="Y13" s="18"/>
      <c r="AF13" s="30" t="e">
        <f t="shared" si="0"/>
        <v>#REF!</v>
      </c>
      <c r="AG13" s="31" t="e">
        <f t="shared" si="5"/>
        <v>#REF!</v>
      </c>
      <c r="AH13" s="31" t="e">
        <f t="shared" si="6"/>
        <v>#REF!</v>
      </c>
      <c r="AI13" s="31" t="e">
        <f t="shared" si="7"/>
        <v>#REF!</v>
      </c>
      <c r="AJ13" s="32" t="e">
        <f t="shared" si="8"/>
        <v>#REF!</v>
      </c>
      <c r="AK13" s="30" t="e">
        <f t="shared" si="1"/>
        <v>#REF!</v>
      </c>
      <c r="AL13" s="31" t="e">
        <f t="shared" si="9"/>
        <v>#REF!</v>
      </c>
      <c r="AM13" s="31" t="e">
        <f t="shared" si="10"/>
        <v>#REF!</v>
      </c>
      <c r="AN13" s="31" t="e">
        <f t="shared" si="11"/>
        <v>#REF!</v>
      </c>
      <c r="AO13" s="32" t="e">
        <f t="shared" si="12"/>
        <v>#REF!</v>
      </c>
      <c r="AP13" s="30" t="e">
        <f t="shared" si="2"/>
        <v>#REF!</v>
      </c>
      <c r="AQ13" s="31" t="e">
        <f t="shared" si="13"/>
        <v>#REF!</v>
      </c>
      <c r="AR13" s="31" t="e">
        <f t="shared" si="14"/>
        <v>#REF!</v>
      </c>
      <c r="AS13" s="31" t="e">
        <f t="shared" si="15"/>
        <v>#REF!</v>
      </c>
      <c r="AT13" s="32" t="e">
        <f t="shared" si="16"/>
        <v>#REF!</v>
      </c>
      <c r="AU13" s="30" t="e">
        <f t="shared" si="3"/>
        <v>#REF!</v>
      </c>
      <c r="AV13" s="31" t="e">
        <f t="shared" si="17"/>
        <v>#REF!</v>
      </c>
      <c r="AW13" s="31" t="e">
        <f t="shared" si="18"/>
        <v>#REF!</v>
      </c>
      <c r="AX13" s="31" t="e">
        <f t="shared" si="19"/>
        <v>#REF!</v>
      </c>
      <c r="AY13" s="32" t="e">
        <f t="shared" si="20"/>
        <v>#REF!</v>
      </c>
      <c r="AZ13" s="30" t="e">
        <f t="shared" si="4"/>
        <v>#REF!</v>
      </c>
      <c r="BA13" s="31" t="e">
        <f t="shared" si="21"/>
        <v>#REF!</v>
      </c>
      <c r="BB13" s="31" t="e">
        <f t="shared" si="22"/>
        <v>#REF!</v>
      </c>
      <c r="BC13" s="31" t="e">
        <f t="shared" si="23"/>
        <v>#REF!</v>
      </c>
      <c r="BD13" s="32" t="e">
        <f t="shared" si="24"/>
        <v>#REF!</v>
      </c>
    </row>
    <row r="14" spans="3:56" ht="15.75" thickBot="1" x14ac:dyDescent="0.3">
      <c r="C14" s="26">
        <v>50</v>
      </c>
      <c r="D14" s="27" t="s">
        <v>381</v>
      </c>
      <c r="E14" s="26">
        <v>21</v>
      </c>
      <c r="F14" s="33" t="s">
        <v>15</v>
      </c>
      <c r="G14" s="26">
        <v>451156</v>
      </c>
      <c r="H14" s="28" t="s">
        <v>24</v>
      </c>
      <c r="I14" s="29"/>
      <c r="K14" s="17">
        <f>SUMIF('RECAP PDV'!$E:$E,$G14,'RECAP PDV'!K:K)</f>
        <v>1454.6379499999998</v>
      </c>
      <c r="L14" s="17"/>
      <c r="M14" s="18"/>
      <c r="N14" s="17">
        <f>SUMIF('RECAP PDV'!$E:$E,$G14,'RECAP PDV'!N:N)</f>
        <v>0</v>
      </c>
      <c r="O14" s="17"/>
      <c r="P14" s="18"/>
      <c r="Q14" s="16"/>
      <c r="R14" s="16"/>
      <c r="S14" s="18"/>
      <c r="T14" s="17"/>
      <c r="U14" s="16"/>
      <c r="V14" s="18"/>
      <c r="W14" s="17"/>
      <c r="X14" s="16"/>
      <c r="Y14" s="18"/>
      <c r="AF14" s="30" t="e">
        <f t="shared" si="0"/>
        <v>#REF!</v>
      </c>
      <c r="AG14" s="31" t="e">
        <f t="shared" si="5"/>
        <v>#REF!</v>
      </c>
      <c r="AH14" s="31" t="e">
        <f t="shared" si="6"/>
        <v>#REF!</v>
      </c>
      <c r="AI14" s="31" t="e">
        <f t="shared" si="7"/>
        <v>#REF!</v>
      </c>
      <c r="AJ14" s="32" t="e">
        <f t="shared" si="8"/>
        <v>#REF!</v>
      </c>
      <c r="AK14" s="30" t="e">
        <f t="shared" si="1"/>
        <v>#REF!</v>
      </c>
      <c r="AL14" s="31" t="e">
        <f t="shared" si="9"/>
        <v>#REF!</v>
      </c>
      <c r="AM14" s="31" t="e">
        <f t="shared" si="10"/>
        <v>#REF!</v>
      </c>
      <c r="AN14" s="31" t="e">
        <f t="shared" si="11"/>
        <v>#REF!</v>
      </c>
      <c r="AO14" s="32" t="e">
        <f t="shared" si="12"/>
        <v>#REF!</v>
      </c>
      <c r="AP14" s="30" t="e">
        <f t="shared" si="2"/>
        <v>#REF!</v>
      </c>
      <c r="AQ14" s="31" t="e">
        <f t="shared" si="13"/>
        <v>#REF!</v>
      </c>
      <c r="AR14" s="31" t="e">
        <f t="shared" si="14"/>
        <v>#REF!</v>
      </c>
      <c r="AS14" s="31" t="e">
        <f t="shared" si="15"/>
        <v>#REF!</v>
      </c>
      <c r="AT14" s="32" t="e">
        <f t="shared" si="16"/>
        <v>#REF!</v>
      </c>
      <c r="AU14" s="30" t="e">
        <f t="shared" si="3"/>
        <v>#REF!</v>
      </c>
      <c r="AV14" s="31" t="e">
        <f t="shared" si="17"/>
        <v>#REF!</v>
      </c>
      <c r="AW14" s="31" t="e">
        <f t="shared" si="18"/>
        <v>#REF!</v>
      </c>
      <c r="AX14" s="31" t="e">
        <f t="shared" si="19"/>
        <v>#REF!</v>
      </c>
      <c r="AY14" s="32" t="e">
        <f t="shared" si="20"/>
        <v>#REF!</v>
      </c>
      <c r="AZ14" s="30" t="e">
        <f t="shared" si="4"/>
        <v>#REF!</v>
      </c>
      <c r="BA14" s="31" t="e">
        <f t="shared" si="21"/>
        <v>#REF!</v>
      </c>
      <c r="BB14" s="31" t="e">
        <f t="shared" si="22"/>
        <v>#REF!</v>
      </c>
      <c r="BC14" s="31" t="e">
        <f t="shared" si="23"/>
        <v>#REF!</v>
      </c>
      <c r="BD14" s="32" t="e">
        <f t="shared" si="24"/>
        <v>#REF!</v>
      </c>
    </row>
    <row r="15" spans="3:56" ht="15.75" thickBot="1" x14ac:dyDescent="0.3">
      <c r="C15" s="26">
        <v>50</v>
      </c>
      <c r="D15" s="27" t="s">
        <v>381</v>
      </c>
      <c r="E15" s="26">
        <v>21</v>
      </c>
      <c r="F15" s="33" t="s">
        <v>15</v>
      </c>
      <c r="G15" s="26">
        <v>551157</v>
      </c>
      <c r="H15" s="28" t="s">
        <v>25</v>
      </c>
      <c r="I15" s="29"/>
      <c r="K15" s="17">
        <f>SUMIF('RECAP PDV'!$E:$E,$G15,'RECAP PDV'!K:K)</f>
        <v>1299.8700700000002</v>
      </c>
      <c r="L15" s="17"/>
      <c r="M15" s="18"/>
      <c r="N15" s="17">
        <f>SUMIF('RECAP PDV'!$E:$E,$G15,'RECAP PDV'!N:N)</f>
        <v>0</v>
      </c>
      <c r="O15" s="17"/>
      <c r="P15" s="18"/>
      <c r="Q15" s="16"/>
      <c r="R15" s="16"/>
      <c r="S15" s="18"/>
      <c r="T15" s="17"/>
      <c r="U15" s="16"/>
      <c r="V15" s="18"/>
      <c r="W15" s="17"/>
      <c r="X15" s="16"/>
      <c r="Y15" s="18"/>
      <c r="AF15" s="30" t="e">
        <f t="shared" si="0"/>
        <v>#REF!</v>
      </c>
      <c r="AG15" s="31" t="e">
        <f t="shared" si="5"/>
        <v>#REF!</v>
      </c>
      <c r="AH15" s="31" t="e">
        <f t="shared" si="6"/>
        <v>#REF!</v>
      </c>
      <c r="AI15" s="31" t="e">
        <f t="shared" si="7"/>
        <v>#REF!</v>
      </c>
      <c r="AJ15" s="32" t="e">
        <f t="shared" si="8"/>
        <v>#REF!</v>
      </c>
      <c r="AK15" s="30" t="e">
        <f t="shared" si="1"/>
        <v>#REF!</v>
      </c>
      <c r="AL15" s="31" t="e">
        <f t="shared" si="9"/>
        <v>#REF!</v>
      </c>
      <c r="AM15" s="31" t="e">
        <f t="shared" si="10"/>
        <v>#REF!</v>
      </c>
      <c r="AN15" s="31" t="e">
        <f t="shared" si="11"/>
        <v>#REF!</v>
      </c>
      <c r="AO15" s="32" t="e">
        <f t="shared" si="12"/>
        <v>#REF!</v>
      </c>
      <c r="AP15" s="30" t="e">
        <f t="shared" si="2"/>
        <v>#REF!</v>
      </c>
      <c r="AQ15" s="31" t="e">
        <f t="shared" si="13"/>
        <v>#REF!</v>
      </c>
      <c r="AR15" s="31" t="e">
        <f t="shared" si="14"/>
        <v>#REF!</v>
      </c>
      <c r="AS15" s="31" t="e">
        <f t="shared" si="15"/>
        <v>#REF!</v>
      </c>
      <c r="AT15" s="32" t="e">
        <f t="shared" si="16"/>
        <v>#REF!</v>
      </c>
      <c r="AU15" s="30" t="e">
        <f t="shared" si="3"/>
        <v>#REF!</v>
      </c>
      <c r="AV15" s="31" t="e">
        <f t="shared" si="17"/>
        <v>#REF!</v>
      </c>
      <c r="AW15" s="31" t="e">
        <f t="shared" si="18"/>
        <v>#REF!</v>
      </c>
      <c r="AX15" s="31" t="e">
        <f t="shared" si="19"/>
        <v>#REF!</v>
      </c>
      <c r="AY15" s="32" t="e">
        <f t="shared" si="20"/>
        <v>#REF!</v>
      </c>
      <c r="AZ15" s="30" t="e">
        <f t="shared" si="4"/>
        <v>#REF!</v>
      </c>
      <c r="BA15" s="31" t="e">
        <f t="shared" si="21"/>
        <v>#REF!</v>
      </c>
      <c r="BB15" s="31" t="e">
        <f t="shared" si="22"/>
        <v>#REF!</v>
      </c>
      <c r="BC15" s="31" t="e">
        <f t="shared" si="23"/>
        <v>#REF!</v>
      </c>
      <c r="BD15" s="32" t="e">
        <f t="shared" si="24"/>
        <v>#REF!</v>
      </c>
    </row>
    <row r="16" spans="3:56" ht="15.75" thickBot="1" x14ac:dyDescent="0.3">
      <c r="C16" s="26">
        <v>50</v>
      </c>
      <c r="D16" s="27" t="s">
        <v>381</v>
      </c>
      <c r="E16" s="26">
        <v>21</v>
      </c>
      <c r="F16" s="33" t="s">
        <v>15</v>
      </c>
      <c r="G16" s="26">
        <v>451151</v>
      </c>
      <c r="H16" s="33" t="s">
        <v>26</v>
      </c>
      <c r="I16" s="29"/>
      <c r="K16" s="17">
        <f>SUMIF('RECAP PDV'!$E:$E,$G16,'RECAP PDV'!K:K)</f>
        <v>464.5849</v>
      </c>
      <c r="L16" s="17"/>
      <c r="M16" s="18"/>
      <c r="N16" s="17">
        <f>SUMIF('RECAP PDV'!$E:$E,$G16,'RECAP PDV'!N:N)</f>
        <v>0</v>
      </c>
      <c r="O16" s="17"/>
      <c r="P16" s="18"/>
      <c r="Q16" s="16"/>
      <c r="R16" s="16"/>
      <c r="S16" s="18"/>
      <c r="T16" s="17"/>
      <c r="U16" s="16"/>
      <c r="V16" s="18"/>
      <c r="W16" s="17"/>
      <c r="X16" s="16"/>
      <c r="Y16" s="18"/>
      <c r="AF16" s="30" t="e">
        <f t="shared" si="0"/>
        <v>#REF!</v>
      </c>
      <c r="AG16" s="31" t="e">
        <f t="shared" si="5"/>
        <v>#REF!</v>
      </c>
      <c r="AH16" s="31" t="e">
        <f t="shared" si="6"/>
        <v>#REF!</v>
      </c>
      <c r="AI16" s="31" t="e">
        <f t="shared" si="7"/>
        <v>#REF!</v>
      </c>
      <c r="AJ16" s="32" t="e">
        <f t="shared" si="8"/>
        <v>#REF!</v>
      </c>
      <c r="AK16" s="30" t="e">
        <f t="shared" si="1"/>
        <v>#REF!</v>
      </c>
      <c r="AL16" s="31" t="e">
        <f t="shared" si="9"/>
        <v>#REF!</v>
      </c>
      <c r="AM16" s="31" t="e">
        <f t="shared" si="10"/>
        <v>#REF!</v>
      </c>
      <c r="AN16" s="31" t="e">
        <f t="shared" si="11"/>
        <v>#REF!</v>
      </c>
      <c r="AO16" s="32" t="e">
        <f t="shared" si="12"/>
        <v>#REF!</v>
      </c>
      <c r="AP16" s="30" t="e">
        <f t="shared" si="2"/>
        <v>#REF!</v>
      </c>
      <c r="AQ16" s="31" t="e">
        <f t="shared" si="13"/>
        <v>#REF!</v>
      </c>
      <c r="AR16" s="31" t="e">
        <f t="shared" si="14"/>
        <v>#REF!</v>
      </c>
      <c r="AS16" s="31" t="e">
        <f t="shared" si="15"/>
        <v>#REF!</v>
      </c>
      <c r="AT16" s="32" t="e">
        <f t="shared" si="16"/>
        <v>#REF!</v>
      </c>
      <c r="AU16" s="30" t="e">
        <f t="shared" si="3"/>
        <v>#REF!</v>
      </c>
      <c r="AV16" s="31" t="e">
        <f t="shared" si="17"/>
        <v>#REF!</v>
      </c>
      <c r="AW16" s="31" t="e">
        <f t="shared" si="18"/>
        <v>#REF!</v>
      </c>
      <c r="AX16" s="31" t="e">
        <f t="shared" si="19"/>
        <v>#REF!</v>
      </c>
      <c r="AY16" s="32" t="e">
        <f t="shared" si="20"/>
        <v>#REF!</v>
      </c>
      <c r="AZ16" s="30" t="e">
        <f t="shared" si="4"/>
        <v>#REF!</v>
      </c>
      <c r="BA16" s="31" t="e">
        <f t="shared" si="21"/>
        <v>#REF!</v>
      </c>
      <c r="BB16" s="31" t="e">
        <f t="shared" si="22"/>
        <v>#REF!</v>
      </c>
      <c r="BC16" s="31" t="e">
        <f t="shared" si="23"/>
        <v>#REF!</v>
      </c>
      <c r="BD16" s="32" t="e">
        <f t="shared" si="24"/>
        <v>#REF!</v>
      </c>
    </row>
    <row r="17" spans="3:56" ht="15.75" thickBot="1" x14ac:dyDescent="0.3">
      <c r="C17" s="26">
        <v>50</v>
      </c>
      <c r="D17" s="27" t="s">
        <v>381</v>
      </c>
      <c r="E17" s="26">
        <v>14</v>
      </c>
      <c r="F17" s="33" t="s">
        <v>27</v>
      </c>
      <c r="G17" s="26">
        <v>410583</v>
      </c>
      <c r="H17" s="28" t="s">
        <v>28</v>
      </c>
      <c r="I17" s="29"/>
      <c r="K17" s="17">
        <f>SUMIF('RECAP PDV'!$E:$E,$G17,'RECAP PDV'!K:K)</f>
        <v>78.699420000000003</v>
      </c>
      <c r="L17" s="17"/>
      <c r="M17" s="18"/>
      <c r="N17" s="17">
        <f>SUMIF('RECAP PDV'!$E:$E,$G17,'RECAP PDV'!N:N)</f>
        <v>0</v>
      </c>
      <c r="O17" s="17"/>
      <c r="P17" s="18"/>
      <c r="Q17" s="16"/>
      <c r="R17" s="16"/>
      <c r="S17" s="18"/>
      <c r="T17" s="17"/>
      <c r="U17" s="16"/>
      <c r="V17" s="18"/>
      <c r="W17" s="17"/>
      <c r="X17" s="16"/>
      <c r="Y17" s="18"/>
      <c r="AF17" s="30" t="e">
        <f t="shared" si="0"/>
        <v>#REF!</v>
      </c>
      <c r="AG17" s="31" t="e">
        <f t="shared" si="5"/>
        <v>#REF!</v>
      </c>
      <c r="AH17" s="31" t="e">
        <f t="shared" si="6"/>
        <v>#REF!</v>
      </c>
      <c r="AI17" s="31" t="e">
        <f t="shared" si="7"/>
        <v>#REF!</v>
      </c>
      <c r="AJ17" s="32" t="e">
        <f t="shared" si="8"/>
        <v>#REF!</v>
      </c>
      <c r="AK17" s="30" t="e">
        <f t="shared" si="1"/>
        <v>#REF!</v>
      </c>
      <c r="AL17" s="31" t="e">
        <f t="shared" si="9"/>
        <v>#REF!</v>
      </c>
      <c r="AM17" s="31" t="e">
        <f t="shared" si="10"/>
        <v>#REF!</v>
      </c>
      <c r="AN17" s="31" t="e">
        <f t="shared" si="11"/>
        <v>#REF!</v>
      </c>
      <c r="AO17" s="32" t="e">
        <f t="shared" si="12"/>
        <v>#REF!</v>
      </c>
      <c r="AP17" s="30" t="e">
        <f t="shared" si="2"/>
        <v>#REF!</v>
      </c>
      <c r="AQ17" s="31" t="e">
        <f t="shared" si="13"/>
        <v>#REF!</v>
      </c>
      <c r="AR17" s="31" t="e">
        <f t="shared" si="14"/>
        <v>#REF!</v>
      </c>
      <c r="AS17" s="31" t="e">
        <f t="shared" si="15"/>
        <v>#REF!</v>
      </c>
      <c r="AT17" s="32" t="e">
        <f t="shared" si="16"/>
        <v>#REF!</v>
      </c>
      <c r="AU17" s="30" t="e">
        <f t="shared" si="3"/>
        <v>#REF!</v>
      </c>
      <c r="AV17" s="31" t="e">
        <f t="shared" si="17"/>
        <v>#REF!</v>
      </c>
      <c r="AW17" s="31" t="e">
        <f t="shared" si="18"/>
        <v>#REF!</v>
      </c>
      <c r="AX17" s="31" t="e">
        <f t="shared" si="19"/>
        <v>#REF!</v>
      </c>
      <c r="AY17" s="32" t="e">
        <f t="shared" si="20"/>
        <v>#REF!</v>
      </c>
      <c r="AZ17" s="30" t="e">
        <f t="shared" si="4"/>
        <v>#REF!</v>
      </c>
      <c r="BA17" s="31" t="e">
        <f t="shared" si="21"/>
        <v>#REF!</v>
      </c>
      <c r="BB17" s="31" t="e">
        <f t="shared" si="22"/>
        <v>#REF!</v>
      </c>
      <c r="BC17" s="31" t="e">
        <f t="shared" si="23"/>
        <v>#REF!</v>
      </c>
      <c r="BD17" s="32" t="e">
        <f t="shared" si="24"/>
        <v>#REF!</v>
      </c>
    </row>
    <row r="18" spans="3:56" ht="15.75" thickBot="1" x14ac:dyDescent="0.3">
      <c r="C18" s="26">
        <v>50</v>
      </c>
      <c r="D18" s="27" t="s">
        <v>381</v>
      </c>
      <c r="E18" s="26">
        <v>14</v>
      </c>
      <c r="F18" s="28" t="s">
        <v>27</v>
      </c>
      <c r="G18" s="26">
        <v>510530</v>
      </c>
      <c r="H18" s="28" t="s">
        <v>29</v>
      </c>
      <c r="I18" s="29"/>
      <c r="K18" s="17">
        <f>SUMIF('RECAP PDV'!$E:$E,$G18,'RECAP PDV'!K:K)</f>
        <v>1064.5387800000001</v>
      </c>
      <c r="L18" s="17"/>
      <c r="M18" s="18"/>
      <c r="N18" s="17">
        <f>SUMIF('RECAP PDV'!$E:$E,$G18,'RECAP PDV'!N:N)</f>
        <v>0</v>
      </c>
      <c r="O18" s="17"/>
      <c r="P18" s="18"/>
      <c r="Q18" s="16"/>
      <c r="R18" s="16"/>
      <c r="S18" s="18"/>
      <c r="T18" s="17"/>
      <c r="U18" s="16"/>
      <c r="V18" s="18"/>
      <c r="W18" s="17"/>
      <c r="X18" s="16"/>
      <c r="Y18" s="18"/>
      <c r="AF18" s="30" t="e">
        <f t="shared" si="0"/>
        <v>#REF!</v>
      </c>
      <c r="AG18" s="31" t="e">
        <f t="shared" si="5"/>
        <v>#REF!</v>
      </c>
      <c r="AH18" s="31" t="e">
        <f t="shared" si="6"/>
        <v>#REF!</v>
      </c>
      <c r="AI18" s="31" t="e">
        <f t="shared" si="7"/>
        <v>#REF!</v>
      </c>
      <c r="AJ18" s="32" t="e">
        <f t="shared" si="8"/>
        <v>#REF!</v>
      </c>
      <c r="AK18" s="30" t="e">
        <f t="shared" si="1"/>
        <v>#REF!</v>
      </c>
      <c r="AL18" s="31" t="e">
        <f t="shared" si="9"/>
        <v>#REF!</v>
      </c>
      <c r="AM18" s="31" t="e">
        <f t="shared" si="10"/>
        <v>#REF!</v>
      </c>
      <c r="AN18" s="31" t="e">
        <f t="shared" si="11"/>
        <v>#REF!</v>
      </c>
      <c r="AO18" s="32" t="e">
        <f t="shared" si="12"/>
        <v>#REF!</v>
      </c>
      <c r="AP18" s="30" t="e">
        <f t="shared" si="2"/>
        <v>#REF!</v>
      </c>
      <c r="AQ18" s="31" t="e">
        <f t="shared" si="13"/>
        <v>#REF!</v>
      </c>
      <c r="AR18" s="31" t="e">
        <f t="shared" si="14"/>
        <v>#REF!</v>
      </c>
      <c r="AS18" s="31" t="e">
        <f t="shared" si="15"/>
        <v>#REF!</v>
      </c>
      <c r="AT18" s="32" t="e">
        <f t="shared" si="16"/>
        <v>#REF!</v>
      </c>
      <c r="AU18" s="30" t="e">
        <f t="shared" si="3"/>
        <v>#REF!</v>
      </c>
      <c r="AV18" s="31" t="e">
        <f t="shared" si="17"/>
        <v>#REF!</v>
      </c>
      <c r="AW18" s="31" t="e">
        <f t="shared" si="18"/>
        <v>#REF!</v>
      </c>
      <c r="AX18" s="31" t="e">
        <f t="shared" si="19"/>
        <v>#REF!</v>
      </c>
      <c r="AY18" s="32" t="e">
        <f t="shared" si="20"/>
        <v>#REF!</v>
      </c>
      <c r="AZ18" s="30" t="e">
        <f t="shared" si="4"/>
        <v>#REF!</v>
      </c>
      <c r="BA18" s="31" t="e">
        <f t="shared" si="21"/>
        <v>#REF!</v>
      </c>
      <c r="BB18" s="31" t="e">
        <f t="shared" si="22"/>
        <v>#REF!</v>
      </c>
      <c r="BC18" s="31" t="e">
        <f t="shared" si="23"/>
        <v>#REF!</v>
      </c>
      <c r="BD18" s="32" t="e">
        <f t="shared" si="24"/>
        <v>#REF!</v>
      </c>
    </row>
    <row r="19" spans="3:56" ht="15.75" thickBot="1" x14ac:dyDescent="0.3">
      <c r="C19" s="26">
        <v>50</v>
      </c>
      <c r="D19" s="27" t="s">
        <v>381</v>
      </c>
      <c r="E19" s="26">
        <v>14</v>
      </c>
      <c r="F19" s="28" t="s">
        <v>27</v>
      </c>
      <c r="G19" s="26">
        <v>410550</v>
      </c>
      <c r="H19" s="28" t="s">
        <v>30</v>
      </c>
      <c r="I19" s="29"/>
      <c r="K19" s="17">
        <f>SUMIF('RECAP PDV'!$E:$E,$G19,'RECAP PDV'!K:K)</f>
        <v>1168.9855299999999</v>
      </c>
      <c r="L19" s="17"/>
      <c r="M19" s="18"/>
      <c r="N19" s="17">
        <f>SUMIF('RECAP PDV'!$E:$E,$G19,'RECAP PDV'!N:N)</f>
        <v>0</v>
      </c>
      <c r="O19" s="17"/>
      <c r="P19" s="18"/>
      <c r="Q19" s="16"/>
      <c r="R19" s="16"/>
      <c r="S19" s="18"/>
      <c r="T19" s="17"/>
      <c r="U19" s="16"/>
      <c r="V19" s="18"/>
      <c r="W19" s="17"/>
      <c r="X19" s="16"/>
      <c r="Y19" s="18"/>
      <c r="AF19" s="30" t="e">
        <f t="shared" si="0"/>
        <v>#REF!</v>
      </c>
      <c r="AG19" s="31" t="e">
        <f t="shared" si="5"/>
        <v>#REF!</v>
      </c>
      <c r="AH19" s="31" t="e">
        <f t="shared" si="6"/>
        <v>#REF!</v>
      </c>
      <c r="AI19" s="31" t="e">
        <f t="shared" si="7"/>
        <v>#REF!</v>
      </c>
      <c r="AJ19" s="32" t="e">
        <f t="shared" si="8"/>
        <v>#REF!</v>
      </c>
      <c r="AK19" s="30" t="e">
        <f t="shared" si="1"/>
        <v>#REF!</v>
      </c>
      <c r="AL19" s="31" t="e">
        <f t="shared" si="9"/>
        <v>#REF!</v>
      </c>
      <c r="AM19" s="31" t="e">
        <f t="shared" si="10"/>
        <v>#REF!</v>
      </c>
      <c r="AN19" s="31" t="e">
        <f t="shared" si="11"/>
        <v>#REF!</v>
      </c>
      <c r="AO19" s="32" t="e">
        <f t="shared" si="12"/>
        <v>#REF!</v>
      </c>
      <c r="AP19" s="30" t="e">
        <f t="shared" si="2"/>
        <v>#REF!</v>
      </c>
      <c r="AQ19" s="31" t="e">
        <f t="shared" si="13"/>
        <v>#REF!</v>
      </c>
      <c r="AR19" s="31" t="e">
        <f t="shared" si="14"/>
        <v>#REF!</v>
      </c>
      <c r="AS19" s="31" t="e">
        <f t="shared" si="15"/>
        <v>#REF!</v>
      </c>
      <c r="AT19" s="32" t="e">
        <f t="shared" si="16"/>
        <v>#REF!</v>
      </c>
      <c r="AU19" s="30" t="e">
        <f t="shared" si="3"/>
        <v>#REF!</v>
      </c>
      <c r="AV19" s="31" t="e">
        <f t="shared" si="17"/>
        <v>#REF!</v>
      </c>
      <c r="AW19" s="31" t="e">
        <f t="shared" si="18"/>
        <v>#REF!</v>
      </c>
      <c r="AX19" s="31" t="e">
        <f t="shared" si="19"/>
        <v>#REF!</v>
      </c>
      <c r="AY19" s="32" t="e">
        <f t="shared" si="20"/>
        <v>#REF!</v>
      </c>
      <c r="AZ19" s="30" t="e">
        <f t="shared" si="4"/>
        <v>#REF!</v>
      </c>
      <c r="BA19" s="31" t="e">
        <f t="shared" si="21"/>
        <v>#REF!</v>
      </c>
      <c r="BB19" s="31" t="e">
        <f t="shared" si="22"/>
        <v>#REF!</v>
      </c>
      <c r="BC19" s="31" t="e">
        <f t="shared" si="23"/>
        <v>#REF!</v>
      </c>
      <c r="BD19" s="32" t="e">
        <f t="shared" si="24"/>
        <v>#REF!</v>
      </c>
    </row>
    <row r="20" spans="3:56" ht="15.75" thickBot="1" x14ac:dyDescent="0.3">
      <c r="C20" s="26">
        <v>50</v>
      </c>
      <c r="D20" s="27" t="s">
        <v>381</v>
      </c>
      <c r="E20" s="26">
        <v>14</v>
      </c>
      <c r="F20" s="28" t="s">
        <v>27</v>
      </c>
      <c r="G20" s="26">
        <v>510556</v>
      </c>
      <c r="H20" s="28" t="s">
        <v>31</v>
      </c>
      <c r="I20" s="29"/>
      <c r="K20" s="17">
        <f>SUMIF('RECAP PDV'!$E:$E,$G20,'RECAP PDV'!K:K)</f>
        <v>1853.85049</v>
      </c>
      <c r="L20" s="17"/>
      <c r="M20" s="18"/>
      <c r="N20" s="17">
        <f>SUMIF('RECAP PDV'!$E:$E,$G20,'RECAP PDV'!N:N)</f>
        <v>0</v>
      </c>
      <c r="O20" s="17"/>
      <c r="P20" s="18"/>
      <c r="Q20" s="16"/>
      <c r="R20" s="16"/>
      <c r="S20" s="18"/>
      <c r="T20" s="17"/>
      <c r="U20" s="16"/>
      <c r="V20" s="18"/>
      <c r="W20" s="17"/>
      <c r="X20" s="16"/>
      <c r="Y20" s="18"/>
      <c r="AF20" s="30" t="e">
        <f t="shared" si="0"/>
        <v>#REF!</v>
      </c>
      <c r="AG20" s="31" t="e">
        <f t="shared" si="5"/>
        <v>#REF!</v>
      </c>
      <c r="AH20" s="31" t="e">
        <f t="shared" si="6"/>
        <v>#REF!</v>
      </c>
      <c r="AI20" s="31" t="e">
        <f t="shared" si="7"/>
        <v>#REF!</v>
      </c>
      <c r="AJ20" s="32" t="e">
        <f t="shared" si="8"/>
        <v>#REF!</v>
      </c>
      <c r="AK20" s="30" t="e">
        <f t="shared" si="1"/>
        <v>#REF!</v>
      </c>
      <c r="AL20" s="31" t="e">
        <f t="shared" si="9"/>
        <v>#REF!</v>
      </c>
      <c r="AM20" s="31" t="e">
        <f t="shared" si="10"/>
        <v>#REF!</v>
      </c>
      <c r="AN20" s="31" t="e">
        <f t="shared" si="11"/>
        <v>#REF!</v>
      </c>
      <c r="AO20" s="32" t="e">
        <f t="shared" si="12"/>
        <v>#REF!</v>
      </c>
      <c r="AP20" s="30" t="e">
        <f t="shared" si="2"/>
        <v>#REF!</v>
      </c>
      <c r="AQ20" s="31" t="e">
        <f t="shared" si="13"/>
        <v>#REF!</v>
      </c>
      <c r="AR20" s="31" t="e">
        <f t="shared" si="14"/>
        <v>#REF!</v>
      </c>
      <c r="AS20" s="31" t="e">
        <f t="shared" si="15"/>
        <v>#REF!</v>
      </c>
      <c r="AT20" s="32" t="e">
        <f t="shared" si="16"/>
        <v>#REF!</v>
      </c>
      <c r="AU20" s="30" t="e">
        <f t="shared" si="3"/>
        <v>#REF!</v>
      </c>
      <c r="AV20" s="31" t="e">
        <f t="shared" si="17"/>
        <v>#REF!</v>
      </c>
      <c r="AW20" s="31" t="e">
        <f t="shared" si="18"/>
        <v>#REF!</v>
      </c>
      <c r="AX20" s="31" t="e">
        <f t="shared" si="19"/>
        <v>#REF!</v>
      </c>
      <c r="AY20" s="32" t="e">
        <f t="shared" si="20"/>
        <v>#REF!</v>
      </c>
      <c r="AZ20" s="30" t="e">
        <f t="shared" si="4"/>
        <v>#REF!</v>
      </c>
      <c r="BA20" s="31" t="e">
        <f t="shared" si="21"/>
        <v>#REF!</v>
      </c>
      <c r="BB20" s="31" t="e">
        <f t="shared" si="22"/>
        <v>#REF!</v>
      </c>
      <c r="BC20" s="31" t="e">
        <f t="shared" si="23"/>
        <v>#REF!</v>
      </c>
      <c r="BD20" s="32" t="e">
        <f t="shared" si="24"/>
        <v>#REF!</v>
      </c>
    </row>
    <row r="21" spans="3:56" ht="15.75" thickBot="1" x14ac:dyDescent="0.3">
      <c r="C21" s="26">
        <v>50</v>
      </c>
      <c r="D21" s="27" t="s">
        <v>381</v>
      </c>
      <c r="E21" s="26">
        <v>14</v>
      </c>
      <c r="F21" s="28" t="s">
        <v>27</v>
      </c>
      <c r="G21" s="26">
        <v>410551</v>
      </c>
      <c r="H21" s="28" t="s">
        <v>32</v>
      </c>
      <c r="I21" s="29"/>
      <c r="K21" s="17">
        <f>SUMIF('RECAP PDV'!$E:$E,$G21,'RECAP PDV'!K:K)</f>
        <v>558.27864000000011</v>
      </c>
      <c r="L21" s="17"/>
      <c r="M21" s="18"/>
      <c r="N21" s="17">
        <f>SUMIF('RECAP PDV'!$E:$E,$G21,'RECAP PDV'!N:N)</f>
        <v>0</v>
      </c>
      <c r="O21" s="17"/>
      <c r="P21" s="18"/>
      <c r="Q21" s="16"/>
      <c r="R21" s="16"/>
      <c r="S21" s="18"/>
      <c r="T21" s="17"/>
      <c r="U21" s="16"/>
      <c r="V21" s="18"/>
      <c r="W21" s="17"/>
      <c r="X21" s="16"/>
      <c r="Y21" s="18"/>
      <c r="AF21" s="30" t="e">
        <f t="shared" si="0"/>
        <v>#REF!</v>
      </c>
      <c r="AG21" s="31" t="e">
        <f t="shared" si="5"/>
        <v>#REF!</v>
      </c>
      <c r="AH21" s="31" t="e">
        <f t="shared" si="6"/>
        <v>#REF!</v>
      </c>
      <c r="AI21" s="31" t="e">
        <f t="shared" si="7"/>
        <v>#REF!</v>
      </c>
      <c r="AJ21" s="32" t="e">
        <f t="shared" si="8"/>
        <v>#REF!</v>
      </c>
      <c r="AK21" s="30" t="e">
        <f t="shared" si="1"/>
        <v>#REF!</v>
      </c>
      <c r="AL21" s="31" t="e">
        <f t="shared" si="9"/>
        <v>#REF!</v>
      </c>
      <c r="AM21" s="31" t="e">
        <f t="shared" si="10"/>
        <v>#REF!</v>
      </c>
      <c r="AN21" s="31" t="e">
        <f t="shared" si="11"/>
        <v>#REF!</v>
      </c>
      <c r="AO21" s="32" t="e">
        <f t="shared" si="12"/>
        <v>#REF!</v>
      </c>
      <c r="AP21" s="30" t="e">
        <f t="shared" si="2"/>
        <v>#REF!</v>
      </c>
      <c r="AQ21" s="31" t="e">
        <f t="shared" si="13"/>
        <v>#REF!</v>
      </c>
      <c r="AR21" s="31" t="e">
        <f t="shared" si="14"/>
        <v>#REF!</v>
      </c>
      <c r="AS21" s="31" t="e">
        <f t="shared" si="15"/>
        <v>#REF!</v>
      </c>
      <c r="AT21" s="32" t="e">
        <f t="shared" si="16"/>
        <v>#REF!</v>
      </c>
      <c r="AU21" s="30" t="e">
        <f t="shared" si="3"/>
        <v>#REF!</v>
      </c>
      <c r="AV21" s="31" t="e">
        <f t="shared" si="17"/>
        <v>#REF!</v>
      </c>
      <c r="AW21" s="31" t="e">
        <f t="shared" si="18"/>
        <v>#REF!</v>
      </c>
      <c r="AX21" s="31" t="e">
        <f t="shared" si="19"/>
        <v>#REF!</v>
      </c>
      <c r="AY21" s="32" t="e">
        <f t="shared" si="20"/>
        <v>#REF!</v>
      </c>
      <c r="AZ21" s="30" t="e">
        <f t="shared" si="4"/>
        <v>#REF!</v>
      </c>
      <c r="BA21" s="31" t="e">
        <f t="shared" si="21"/>
        <v>#REF!</v>
      </c>
      <c r="BB21" s="31" t="e">
        <f t="shared" si="22"/>
        <v>#REF!</v>
      </c>
      <c r="BC21" s="31" t="e">
        <f t="shared" si="23"/>
        <v>#REF!</v>
      </c>
      <c r="BD21" s="32" t="e">
        <f t="shared" si="24"/>
        <v>#REF!</v>
      </c>
    </row>
    <row r="22" spans="3:56" ht="15.75" thickBot="1" x14ac:dyDescent="0.3">
      <c r="C22" s="26">
        <v>50</v>
      </c>
      <c r="D22" s="27" t="s">
        <v>381</v>
      </c>
      <c r="E22" s="26">
        <v>14</v>
      </c>
      <c r="F22" s="28" t="s">
        <v>27</v>
      </c>
      <c r="G22" s="26">
        <v>510523</v>
      </c>
      <c r="H22" s="28" t="s">
        <v>33</v>
      </c>
      <c r="I22" s="29"/>
      <c r="K22" s="17">
        <f>SUMIF('RECAP PDV'!$E:$E,$G22,'RECAP PDV'!K:K)</f>
        <v>151.48171000000002</v>
      </c>
      <c r="L22" s="17"/>
      <c r="M22" s="18"/>
      <c r="N22" s="17">
        <f>SUMIF('RECAP PDV'!$E:$E,$G22,'RECAP PDV'!N:N)</f>
        <v>0</v>
      </c>
      <c r="O22" s="17"/>
      <c r="P22" s="18"/>
      <c r="Q22" s="16"/>
      <c r="R22" s="16"/>
      <c r="S22" s="18"/>
      <c r="T22" s="17"/>
      <c r="U22" s="16"/>
      <c r="V22" s="18"/>
      <c r="W22" s="17"/>
      <c r="X22" s="16"/>
      <c r="Y22" s="18"/>
      <c r="AF22" s="30" t="e">
        <f t="shared" si="0"/>
        <v>#REF!</v>
      </c>
      <c r="AG22" s="31" t="e">
        <f t="shared" si="5"/>
        <v>#REF!</v>
      </c>
      <c r="AH22" s="31" t="e">
        <f t="shared" si="6"/>
        <v>#REF!</v>
      </c>
      <c r="AI22" s="31" t="e">
        <f t="shared" si="7"/>
        <v>#REF!</v>
      </c>
      <c r="AJ22" s="32" t="e">
        <f t="shared" si="8"/>
        <v>#REF!</v>
      </c>
      <c r="AK22" s="30" t="e">
        <f t="shared" si="1"/>
        <v>#REF!</v>
      </c>
      <c r="AL22" s="31" t="e">
        <f t="shared" si="9"/>
        <v>#REF!</v>
      </c>
      <c r="AM22" s="31" t="e">
        <f t="shared" si="10"/>
        <v>#REF!</v>
      </c>
      <c r="AN22" s="31" t="e">
        <f t="shared" si="11"/>
        <v>#REF!</v>
      </c>
      <c r="AO22" s="32" t="e">
        <f t="shared" si="12"/>
        <v>#REF!</v>
      </c>
      <c r="AP22" s="30" t="e">
        <f t="shared" si="2"/>
        <v>#REF!</v>
      </c>
      <c r="AQ22" s="31" t="e">
        <f t="shared" si="13"/>
        <v>#REF!</v>
      </c>
      <c r="AR22" s="31" t="e">
        <f t="shared" si="14"/>
        <v>#REF!</v>
      </c>
      <c r="AS22" s="31" t="e">
        <f t="shared" si="15"/>
        <v>#REF!</v>
      </c>
      <c r="AT22" s="32" t="e">
        <f t="shared" si="16"/>
        <v>#REF!</v>
      </c>
      <c r="AU22" s="30" t="e">
        <f t="shared" si="3"/>
        <v>#REF!</v>
      </c>
      <c r="AV22" s="31" t="e">
        <f t="shared" si="17"/>
        <v>#REF!</v>
      </c>
      <c r="AW22" s="31" t="e">
        <f t="shared" si="18"/>
        <v>#REF!</v>
      </c>
      <c r="AX22" s="31" t="e">
        <f t="shared" si="19"/>
        <v>#REF!</v>
      </c>
      <c r="AY22" s="32" t="e">
        <f t="shared" si="20"/>
        <v>#REF!</v>
      </c>
      <c r="AZ22" s="30" t="e">
        <f t="shared" si="4"/>
        <v>#REF!</v>
      </c>
      <c r="BA22" s="31" t="e">
        <f t="shared" si="21"/>
        <v>#REF!</v>
      </c>
      <c r="BB22" s="31" t="e">
        <f t="shared" si="22"/>
        <v>#REF!</v>
      </c>
      <c r="BC22" s="31" t="e">
        <f t="shared" si="23"/>
        <v>#REF!</v>
      </c>
      <c r="BD22" s="32" t="e">
        <f t="shared" si="24"/>
        <v>#REF!</v>
      </c>
    </row>
    <row r="23" spans="3:56" ht="15.75" thickBot="1" x14ac:dyDescent="0.3">
      <c r="C23" s="26">
        <v>50</v>
      </c>
      <c r="D23" s="27" t="s">
        <v>381</v>
      </c>
      <c r="E23" s="26">
        <v>14</v>
      </c>
      <c r="F23" s="28" t="s">
        <v>27</v>
      </c>
      <c r="G23" s="26">
        <v>510570</v>
      </c>
      <c r="H23" s="28" t="s">
        <v>34</v>
      </c>
      <c r="I23" s="29"/>
      <c r="K23" s="17">
        <f>SUMIF('RECAP PDV'!$E:$E,$G23,'RECAP PDV'!K:K)</f>
        <v>906.8918000000001</v>
      </c>
      <c r="L23" s="17"/>
      <c r="M23" s="18"/>
      <c r="N23" s="17">
        <f>SUMIF('RECAP PDV'!$E:$E,$G23,'RECAP PDV'!N:N)</f>
        <v>0</v>
      </c>
      <c r="O23" s="17"/>
      <c r="P23" s="18"/>
      <c r="Q23" s="16"/>
      <c r="R23" s="16"/>
      <c r="S23" s="18"/>
      <c r="T23" s="17"/>
      <c r="U23" s="16"/>
      <c r="V23" s="18"/>
      <c r="W23" s="17"/>
      <c r="X23" s="16"/>
      <c r="Y23" s="18"/>
      <c r="AF23" s="30" t="e">
        <f t="shared" si="0"/>
        <v>#REF!</v>
      </c>
      <c r="AG23" s="31" t="e">
        <f t="shared" si="5"/>
        <v>#REF!</v>
      </c>
      <c r="AH23" s="31" t="e">
        <f t="shared" si="6"/>
        <v>#REF!</v>
      </c>
      <c r="AI23" s="31" t="e">
        <f t="shared" si="7"/>
        <v>#REF!</v>
      </c>
      <c r="AJ23" s="32" t="e">
        <f t="shared" si="8"/>
        <v>#REF!</v>
      </c>
      <c r="AK23" s="30" t="e">
        <f t="shared" si="1"/>
        <v>#REF!</v>
      </c>
      <c r="AL23" s="31" t="e">
        <f t="shared" si="9"/>
        <v>#REF!</v>
      </c>
      <c r="AM23" s="31" t="e">
        <f t="shared" si="10"/>
        <v>#REF!</v>
      </c>
      <c r="AN23" s="31" t="e">
        <f t="shared" si="11"/>
        <v>#REF!</v>
      </c>
      <c r="AO23" s="32" t="e">
        <f t="shared" si="12"/>
        <v>#REF!</v>
      </c>
      <c r="AP23" s="30" t="e">
        <f t="shared" si="2"/>
        <v>#REF!</v>
      </c>
      <c r="AQ23" s="31" t="e">
        <f t="shared" si="13"/>
        <v>#REF!</v>
      </c>
      <c r="AR23" s="31" t="e">
        <f t="shared" si="14"/>
        <v>#REF!</v>
      </c>
      <c r="AS23" s="31" t="e">
        <f t="shared" si="15"/>
        <v>#REF!</v>
      </c>
      <c r="AT23" s="32" t="e">
        <f t="shared" si="16"/>
        <v>#REF!</v>
      </c>
      <c r="AU23" s="30" t="e">
        <f t="shared" si="3"/>
        <v>#REF!</v>
      </c>
      <c r="AV23" s="31" t="e">
        <f t="shared" si="17"/>
        <v>#REF!</v>
      </c>
      <c r="AW23" s="31" t="e">
        <f t="shared" si="18"/>
        <v>#REF!</v>
      </c>
      <c r="AX23" s="31" t="e">
        <f t="shared" si="19"/>
        <v>#REF!</v>
      </c>
      <c r="AY23" s="32" t="e">
        <f t="shared" si="20"/>
        <v>#REF!</v>
      </c>
      <c r="AZ23" s="30" t="e">
        <f t="shared" si="4"/>
        <v>#REF!</v>
      </c>
      <c r="BA23" s="31" t="e">
        <f t="shared" si="21"/>
        <v>#REF!</v>
      </c>
      <c r="BB23" s="31" t="e">
        <f t="shared" si="22"/>
        <v>#REF!</v>
      </c>
      <c r="BC23" s="31" t="e">
        <f t="shared" si="23"/>
        <v>#REF!</v>
      </c>
      <c r="BD23" s="32" t="e">
        <f t="shared" si="24"/>
        <v>#REF!</v>
      </c>
    </row>
    <row r="24" spans="3:56" ht="15.75" thickBot="1" x14ac:dyDescent="0.3">
      <c r="C24" s="26">
        <v>50</v>
      </c>
      <c r="D24" s="27" t="s">
        <v>381</v>
      </c>
      <c r="E24" s="26">
        <v>14</v>
      </c>
      <c r="F24" s="28" t="s">
        <v>27</v>
      </c>
      <c r="G24" s="26">
        <v>410571</v>
      </c>
      <c r="H24" s="28" t="s">
        <v>35</v>
      </c>
      <c r="I24" s="29"/>
      <c r="K24" s="17">
        <f>SUMIF('RECAP PDV'!$E:$E,$G24,'RECAP PDV'!K:K)</f>
        <v>1142.2885200000001</v>
      </c>
      <c r="L24" s="17"/>
      <c r="M24" s="18"/>
      <c r="N24" s="17">
        <f>SUMIF('RECAP PDV'!$E:$E,$G24,'RECAP PDV'!N:N)</f>
        <v>0</v>
      </c>
      <c r="O24" s="17"/>
      <c r="P24" s="18"/>
      <c r="Q24" s="16"/>
      <c r="R24" s="16"/>
      <c r="S24" s="18"/>
      <c r="T24" s="17"/>
      <c r="U24" s="16"/>
      <c r="V24" s="18"/>
      <c r="W24" s="17"/>
      <c r="X24" s="16"/>
      <c r="Y24" s="18"/>
      <c r="AF24" s="30" t="e">
        <f t="shared" si="0"/>
        <v>#REF!</v>
      </c>
      <c r="AG24" s="31" t="e">
        <f t="shared" si="5"/>
        <v>#REF!</v>
      </c>
      <c r="AH24" s="31" t="e">
        <f t="shared" si="6"/>
        <v>#REF!</v>
      </c>
      <c r="AI24" s="31" t="e">
        <f t="shared" si="7"/>
        <v>#REF!</v>
      </c>
      <c r="AJ24" s="32" t="e">
        <f t="shared" si="8"/>
        <v>#REF!</v>
      </c>
      <c r="AK24" s="30" t="e">
        <f t="shared" si="1"/>
        <v>#REF!</v>
      </c>
      <c r="AL24" s="31" t="e">
        <f t="shared" si="9"/>
        <v>#REF!</v>
      </c>
      <c r="AM24" s="31" t="e">
        <f t="shared" si="10"/>
        <v>#REF!</v>
      </c>
      <c r="AN24" s="31" t="e">
        <f t="shared" si="11"/>
        <v>#REF!</v>
      </c>
      <c r="AO24" s="32" t="e">
        <f t="shared" si="12"/>
        <v>#REF!</v>
      </c>
      <c r="AP24" s="30" t="e">
        <f t="shared" si="2"/>
        <v>#REF!</v>
      </c>
      <c r="AQ24" s="31" t="e">
        <f t="shared" si="13"/>
        <v>#REF!</v>
      </c>
      <c r="AR24" s="31" t="e">
        <f t="shared" si="14"/>
        <v>#REF!</v>
      </c>
      <c r="AS24" s="31" t="e">
        <f t="shared" si="15"/>
        <v>#REF!</v>
      </c>
      <c r="AT24" s="32" t="e">
        <f t="shared" si="16"/>
        <v>#REF!</v>
      </c>
      <c r="AU24" s="30" t="e">
        <f t="shared" si="3"/>
        <v>#REF!</v>
      </c>
      <c r="AV24" s="31" t="e">
        <f t="shared" si="17"/>
        <v>#REF!</v>
      </c>
      <c r="AW24" s="31" t="e">
        <f t="shared" si="18"/>
        <v>#REF!</v>
      </c>
      <c r="AX24" s="31" t="e">
        <f t="shared" si="19"/>
        <v>#REF!</v>
      </c>
      <c r="AY24" s="32" t="e">
        <f t="shared" si="20"/>
        <v>#REF!</v>
      </c>
      <c r="AZ24" s="30" t="e">
        <f t="shared" si="4"/>
        <v>#REF!</v>
      </c>
      <c r="BA24" s="31" t="e">
        <f t="shared" si="21"/>
        <v>#REF!</v>
      </c>
      <c r="BB24" s="31" t="e">
        <f t="shared" si="22"/>
        <v>#REF!</v>
      </c>
      <c r="BC24" s="31" t="e">
        <f t="shared" si="23"/>
        <v>#REF!</v>
      </c>
      <c r="BD24" s="32" t="e">
        <f t="shared" si="24"/>
        <v>#REF!</v>
      </c>
    </row>
    <row r="25" spans="3:56" ht="15.75" thickBot="1" x14ac:dyDescent="0.3">
      <c r="C25" s="26">
        <v>50</v>
      </c>
      <c r="D25" s="27" t="s">
        <v>381</v>
      </c>
      <c r="E25" s="26">
        <v>14</v>
      </c>
      <c r="F25" s="28" t="s">
        <v>27</v>
      </c>
      <c r="G25" s="26">
        <v>510520</v>
      </c>
      <c r="H25" s="28" t="s">
        <v>36</v>
      </c>
      <c r="I25" s="29"/>
      <c r="K25" s="17">
        <f>SUMIF('RECAP PDV'!$E:$E,$G25,'RECAP PDV'!K:K)</f>
        <v>459.61777000000001</v>
      </c>
      <c r="L25" s="17"/>
      <c r="M25" s="18"/>
      <c r="N25" s="17">
        <f>SUMIF('RECAP PDV'!$E:$E,$G25,'RECAP PDV'!N:N)</f>
        <v>0</v>
      </c>
      <c r="O25" s="17"/>
      <c r="P25" s="18"/>
      <c r="Q25" s="16"/>
      <c r="R25" s="16"/>
      <c r="S25" s="18"/>
      <c r="T25" s="17"/>
      <c r="U25" s="16"/>
      <c r="V25" s="18"/>
      <c r="W25" s="17"/>
      <c r="X25" s="16"/>
      <c r="Y25" s="18"/>
      <c r="AF25" s="30" t="e">
        <f t="shared" si="0"/>
        <v>#REF!</v>
      </c>
      <c r="AG25" s="31" t="e">
        <f t="shared" si="5"/>
        <v>#REF!</v>
      </c>
      <c r="AH25" s="31" t="e">
        <f t="shared" si="6"/>
        <v>#REF!</v>
      </c>
      <c r="AI25" s="31" t="e">
        <f t="shared" si="7"/>
        <v>#REF!</v>
      </c>
      <c r="AJ25" s="32" t="e">
        <f t="shared" si="8"/>
        <v>#REF!</v>
      </c>
      <c r="AK25" s="30" t="e">
        <f t="shared" si="1"/>
        <v>#REF!</v>
      </c>
      <c r="AL25" s="31" t="e">
        <f t="shared" si="9"/>
        <v>#REF!</v>
      </c>
      <c r="AM25" s="31" t="e">
        <f t="shared" si="10"/>
        <v>#REF!</v>
      </c>
      <c r="AN25" s="31" t="e">
        <f t="shared" si="11"/>
        <v>#REF!</v>
      </c>
      <c r="AO25" s="32" t="e">
        <f t="shared" si="12"/>
        <v>#REF!</v>
      </c>
      <c r="AP25" s="30" t="e">
        <f t="shared" si="2"/>
        <v>#REF!</v>
      </c>
      <c r="AQ25" s="31" t="e">
        <f t="shared" si="13"/>
        <v>#REF!</v>
      </c>
      <c r="AR25" s="31" t="e">
        <f t="shared" si="14"/>
        <v>#REF!</v>
      </c>
      <c r="AS25" s="31" t="e">
        <f t="shared" si="15"/>
        <v>#REF!</v>
      </c>
      <c r="AT25" s="32" t="e">
        <f t="shared" si="16"/>
        <v>#REF!</v>
      </c>
      <c r="AU25" s="30" t="e">
        <f t="shared" si="3"/>
        <v>#REF!</v>
      </c>
      <c r="AV25" s="31" t="e">
        <f t="shared" si="17"/>
        <v>#REF!</v>
      </c>
      <c r="AW25" s="31" t="e">
        <f t="shared" si="18"/>
        <v>#REF!</v>
      </c>
      <c r="AX25" s="31" t="e">
        <f t="shared" si="19"/>
        <v>#REF!</v>
      </c>
      <c r="AY25" s="32" t="e">
        <f t="shared" si="20"/>
        <v>#REF!</v>
      </c>
      <c r="AZ25" s="30" t="e">
        <f t="shared" si="4"/>
        <v>#REF!</v>
      </c>
      <c r="BA25" s="31" t="e">
        <f t="shared" si="21"/>
        <v>#REF!</v>
      </c>
      <c r="BB25" s="31" t="e">
        <f t="shared" si="22"/>
        <v>#REF!</v>
      </c>
      <c r="BC25" s="31" t="e">
        <f t="shared" si="23"/>
        <v>#REF!</v>
      </c>
      <c r="BD25" s="32" t="e">
        <f t="shared" si="24"/>
        <v>#REF!</v>
      </c>
    </row>
    <row r="26" spans="3:56" ht="15.75" thickBot="1" x14ac:dyDescent="0.3">
      <c r="C26" s="26">
        <v>50</v>
      </c>
      <c r="D26" s="27" t="s">
        <v>381</v>
      </c>
      <c r="E26" s="26">
        <v>14</v>
      </c>
      <c r="F26" s="28" t="s">
        <v>27</v>
      </c>
      <c r="G26" s="26">
        <v>410524</v>
      </c>
      <c r="H26" s="28" t="s">
        <v>37</v>
      </c>
      <c r="I26" s="29"/>
      <c r="K26" s="17">
        <f>SUMIF('RECAP PDV'!$E:$E,$G26,'RECAP PDV'!K:K)</f>
        <v>556.74058000000002</v>
      </c>
      <c r="L26" s="17"/>
      <c r="M26" s="18"/>
      <c r="N26" s="17">
        <f>SUMIF('RECAP PDV'!$E:$E,$G26,'RECAP PDV'!N:N)</f>
        <v>0</v>
      </c>
      <c r="O26" s="17"/>
      <c r="P26" s="18"/>
      <c r="Q26" s="16"/>
      <c r="R26" s="16"/>
      <c r="S26" s="18"/>
      <c r="T26" s="17"/>
      <c r="U26" s="16"/>
      <c r="V26" s="18"/>
      <c r="W26" s="17"/>
      <c r="X26" s="16"/>
      <c r="Y26" s="18"/>
      <c r="AF26" s="30" t="e">
        <f t="shared" si="0"/>
        <v>#REF!</v>
      </c>
      <c r="AG26" s="31" t="e">
        <f t="shared" si="5"/>
        <v>#REF!</v>
      </c>
      <c r="AH26" s="31" t="e">
        <f t="shared" si="6"/>
        <v>#REF!</v>
      </c>
      <c r="AI26" s="31" t="e">
        <f t="shared" si="7"/>
        <v>#REF!</v>
      </c>
      <c r="AJ26" s="32" t="e">
        <f t="shared" si="8"/>
        <v>#REF!</v>
      </c>
      <c r="AK26" s="30" t="e">
        <f t="shared" si="1"/>
        <v>#REF!</v>
      </c>
      <c r="AL26" s="31" t="e">
        <f t="shared" si="9"/>
        <v>#REF!</v>
      </c>
      <c r="AM26" s="31" t="e">
        <f t="shared" si="10"/>
        <v>#REF!</v>
      </c>
      <c r="AN26" s="31" t="e">
        <f t="shared" si="11"/>
        <v>#REF!</v>
      </c>
      <c r="AO26" s="32" t="e">
        <f t="shared" si="12"/>
        <v>#REF!</v>
      </c>
      <c r="AP26" s="30" t="e">
        <f t="shared" si="2"/>
        <v>#REF!</v>
      </c>
      <c r="AQ26" s="31" t="e">
        <f t="shared" si="13"/>
        <v>#REF!</v>
      </c>
      <c r="AR26" s="31" t="e">
        <f t="shared" si="14"/>
        <v>#REF!</v>
      </c>
      <c r="AS26" s="31" t="e">
        <f t="shared" si="15"/>
        <v>#REF!</v>
      </c>
      <c r="AT26" s="32" t="e">
        <f t="shared" si="16"/>
        <v>#REF!</v>
      </c>
      <c r="AU26" s="30" t="e">
        <f t="shared" si="3"/>
        <v>#REF!</v>
      </c>
      <c r="AV26" s="31" t="e">
        <f t="shared" si="17"/>
        <v>#REF!</v>
      </c>
      <c r="AW26" s="31" t="e">
        <f t="shared" si="18"/>
        <v>#REF!</v>
      </c>
      <c r="AX26" s="31" t="e">
        <f t="shared" si="19"/>
        <v>#REF!</v>
      </c>
      <c r="AY26" s="32" t="e">
        <f t="shared" si="20"/>
        <v>#REF!</v>
      </c>
      <c r="AZ26" s="30" t="e">
        <f t="shared" si="4"/>
        <v>#REF!</v>
      </c>
      <c r="BA26" s="31" t="e">
        <f t="shared" si="21"/>
        <v>#REF!</v>
      </c>
      <c r="BB26" s="31" t="e">
        <f t="shared" si="22"/>
        <v>#REF!</v>
      </c>
      <c r="BC26" s="31" t="e">
        <f t="shared" si="23"/>
        <v>#REF!</v>
      </c>
      <c r="BD26" s="32" t="e">
        <f t="shared" si="24"/>
        <v>#REF!</v>
      </c>
    </row>
    <row r="27" spans="3:56" ht="15.75" thickBot="1" x14ac:dyDescent="0.3">
      <c r="C27" s="26">
        <v>50</v>
      </c>
      <c r="D27" s="27" t="s">
        <v>381</v>
      </c>
      <c r="E27" s="26">
        <v>14</v>
      </c>
      <c r="F27" s="28" t="s">
        <v>27</v>
      </c>
      <c r="G27" s="26">
        <v>410521</v>
      </c>
      <c r="H27" s="28" t="s">
        <v>38</v>
      </c>
      <c r="I27" s="29"/>
      <c r="K27" s="17">
        <f>SUMIF('RECAP PDV'!$E:$E,$G27,'RECAP PDV'!K:K)</f>
        <v>1209.5830800000001</v>
      </c>
      <c r="L27" s="17"/>
      <c r="M27" s="18"/>
      <c r="N27" s="17">
        <f>SUMIF('RECAP PDV'!$E:$E,$G27,'RECAP PDV'!N:N)</f>
        <v>0</v>
      </c>
      <c r="O27" s="17"/>
      <c r="P27" s="18"/>
      <c r="Q27" s="16"/>
      <c r="R27" s="16"/>
      <c r="S27" s="18"/>
      <c r="T27" s="17"/>
      <c r="U27" s="16"/>
      <c r="V27" s="18"/>
      <c r="W27" s="17"/>
      <c r="X27" s="16"/>
      <c r="Y27" s="18"/>
      <c r="AF27" s="30" t="e">
        <f t="shared" si="0"/>
        <v>#REF!</v>
      </c>
      <c r="AG27" s="31" t="e">
        <f t="shared" si="5"/>
        <v>#REF!</v>
      </c>
      <c r="AH27" s="31" t="e">
        <f t="shared" si="6"/>
        <v>#REF!</v>
      </c>
      <c r="AI27" s="31" t="e">
        <f t="shared" si="7"/>
        <v>#REF!</v>
      </c>
      <c r="AJ27" s="32" t="e">
        <f t="shared" si="8"/>
        <v>#REF!</v>
      </c>
      <c r="AK27" s="30" t="e">
        <f t="shared" si="1"/>
        <v>#REF!</v>
      </c>
      <c r="AL27" s="31" t="e">
        <f t="shared" si="9"/>
        <v>#REF!</v>
      </c>
      <c r="AM27" s="31" t="e">
        <f t="shared" si="10"/>
        <v>#REF!</v>
      </c>
      <c r="AN27" s="31" t="e">
        <f t="shared" si="11"/>
        <v>#REF!</v>
      </c>
      <c r="AO27" s="32" t="e">
        <f t="shared" si="12"/>
        <v>#REF!</v>
      </c>
      <c r="AP27" s="30" t="e">
        <f t="shared" si="2"/>
        <v>#REF!</v>
      </c>
      <c r="AQ27" s="31" t="e">
        <f t="shared" si="13"/>
        <v>#REF!</v>
      </c>
      <c r="AR27" s="31" t="e">
        <f t="shared" si="14"/>
        <v>#REF!</v>
      </c>
      <c r="AS27" s="31" t="e">
        <f t="shared" si="15"/>
        <v>#REF!</v>
      </c>
      <c r="AT27" s="32" t="e">
        <f t="shared" si="16"/>
        <v>#REF!</v>
      </c>
      <c r="AU27" s="30" t="e">
        <f t="shared" si="3"/>
        <v>#REF!</v>
      </c>
      <c r="AV27" s="31" t="e">
        <f t="shared" si="17"/>
        <v>#REF!</v>
      </c>
      <c r="AW27" s="31" t="e">
        <f t="shared" si="18"/>
        <v>#REF!</v>
      </c>
      <c r="AX27" s="31" t="e">
        <f t="shared" si="19"/>
        <v>#REF!</v>
      </c>
      <c r="AY27" s="32" t="e">
        <f t="shared" si="20"/>
        <v>#REF!</v>
      </c>
      <c r="AZ27" s="30" t="e">
        <f t="shared" si="4"/>
        <v>#REF!</v>
      </c>
      <c r="BA27" s="31" t="e">
        <f t="shared" si="21"/>
        <v>#REF!</v>
      </c>
      <c r="BB27" s="31" t="e">
        <f t="shared" si="22"/>
        <v>#REF!</v>
      </c>
      <c r="BC27" s="31" t="e">
        <f t="shared" si="23"/>
        <v>#REF!</v>
      </c>
      <c r="BD27" s="32" t="e">
        <f t="shared" si="24"/>
        <v>#REF!</v>
      </c>
    </row>
    <row r="28" spans="3:56" ht="15.75" thickBot="1" x14ac:dyDescent="0.3">
      <c r="C28" s="26">
        <v>50</v>
      </c>
      <c r="D28" s="27" t="s">
        <v>381</v>
      </c>
      <c r="E28" s="26">
        <v>14</v>
      </c>
      <c r="F28" s="28" t="s">
        <v>27</v>
      </c>
      <c r="G28" s="26">
        <v>510513</v>
      </c>
      <c r="H28" s="28" t="s">
        <v>39</v>
      </c>
      <c r="I28" s="29"/>
      <c r="K28" s="17">
        <f>SUMIF('RECAP PDV'!$E:$E,$G28,'RECAP PDV'!K:K)</f>
        <v>980.63016000000005</v>
      </c>
      <c r="L28" s="17"/>
      <c r="M28" s="18"/>
      <c r="N28" s="17">
        <f>SUMIF('RECAP PDV'!$E:$E,$G28,'RECAP PDV'!N:N)</f>
        <v>0</v>
      </c>
      <c r="O28" s="17"/>
      <c r="P28" s="18"/>
      <c r="Q28" s="16"/>
      <c r="R28" s="16"/>
      <c r="S28" s="18"/>
      <c r="T28" s="17"/>
      <c r="U28" s="16"/>
      <c r="V28" s="18"/>
      <c r="W28" s="17"/>
      <c r="X28" s="16"/>
      <c r="Y28" s="18"/>
      <c r="AF28" s="30" t="e">
        <f t="shared" si="0"/>
        <v>#REF!</v>
      </c>
      <c r="AG28" s="31" t="e">
        <f t="shared" si="5"/>
        <v>#REF!</v>
      </c>
      <c r="AH28" s="31" t="e">
        <f t="shared" si="6"/>
        <v>#REF!</v>
      </c>
      <c r="AI28" s="31" t="e">
        <f t="shared" si="7"/>
        <v>#REF!</v>
      </c>
      <c r="AJ28" s="32" t="e">
        <f t="shared" si="8"/>
        <v>#REF!</v>
      </c>
      <c r="AK28" s="30" t="e">
        <f t="shared" si="1"/>
        <v>#REF!</v>
      </c>
      <c r="AL28" s="31" t="e">
        <f t="shared" si="9"/>
        <v>#REF!</v>
      </c>
      <c r="AM28" s="31" t="e">
        <f t="shared" si="10"/>
        <v>#REF!</v>
      </c>
      <c r="AN28" s="31" t="e">
        <f t="shared" si="11"/>
        <v>#REF!</v>
      </c>
      <c r="AO28" s="32" t="e">
        <f t="shared" si="12"/>
        <v>#REF!</v>
      </c>
      <c r="AP28" s="30" t="e">
        <f t="shared" si="2"/>
        <v>#REF!</v>
      </c>
      <c r="AQ28" s="31" t="e">
        <f t="shared" si="13"/>
        <v>#REF!</v>
      </c>
      <c r="AR28" s="31" t="e">
        <f t="shared" si="14"/>
        <v>#REF!</v>
      </c>
      <c r="AS28" s="31" t="e">
        <f t="shared" si="15"/>
        <v>#REF!</v>
      </c>
      <c r="AT28" s="32" t="e">
        <f t="shared" si="16"/>
        <v>#REF!</v>
      </c>
      <c r="AU28" s="30" t="e">
        <f t="shared" si="3"/>
        <v>#REF!</v>
      </c>
      <c r="AV28" s="31" t="e">
        <f t="shared" si="17"/>
        <v>#REF!</v>
      </c>
      <c r="AW28" s="31" t="e">
        <f t="shared" si="18"/>
        <v>#REF!</v>
      </c>
      <c r="AX28" s="31" t="e">
        <f t="shared" si="19"/>
        <v>#REF!</v>
      </c>
      <c r="AY28" s="32" t="e">
        <f t="shared" si="20"/>
        <v>#REF!</v>
      </c>
      <c r="AZ28" s="30" t="e">
        <f t="shared" si="4"/>
        <v>#REF!</v>
      </c>
      <c r="BA28" s="31" t="e">
        <f t="shared" si="21"/>
        <v>#REF!</v>
      </c>
      <c r="BB28" s="31" t="e">
        <f t="shared" si="22"/>
        <v>#REF!</v>
      </c>
      <c r="BC28" s="31" t="e">
        <f t="shared" si="23"/>
        <v>#REF!</v>
      </c>
      <c r="BD28" s="32" t="e">
        <f t="shared" si="24"/>
        <v>#REF!</v>
      </c>
    </row>
    <row r="29" spans="3:56" ht="15.75" thickBot="1" x14ac:dyDescent="0.3">
      <c r="C29" s="26">
        <v>50</v>
      </c>
      <c r="D29" s="27" t="s">
        <v>381</v>
      </c>
      <c r="E29" s="26">
        <v>14</v>
      </c>
      <c r="F29" s="28" t="s">
        <v>27</v>
      </c>
      <c r="G29" s="26">
        <v>510511</v>
      </c>
      <c r="H29" s="28" t="s">
        <v>40</v>
      </c>
      <c r="I29" s="29"/>
      <c r="K29" s="17">
        <f>SUMIF('RECAP PDV'!$E:$E,$G29,'RECAP PDV'!K:K)</f>
        <v>153.50433000000001</v>
      </c>
      <c r="L29" s="17"/>
      <c r="M29" s="18"/>
      <c r="N29" s="17">
        <f>SUMIF('RECAP PDV'!$E:$E,$G29,'RECAP PDV'!N:N)</f>
        <v>0</v>
      </c>
      <c r="O29" s="17"/>
      <c r="P29" s="18"/>
      <c r="Q29" s="16"/>
      <c r="R29" s="16"/>
      <c r="S29" s="18"/>
      <c r="T29" s="17"/>
      <c r="U29" s="16"/>
      <c r="V29" s="18"/>
      <c r="W29" s="17"/>
      <c r="X29" s="16"/>
      <c r="Y29" s="18"/>
      <c r="AF29" s="30" t="e">
        <f t="shared" si="0"/>
        <v>#REF!</v>
      </c>
      <c r="AG29" s="31" t="e">
        <f t="shared" si="5"/>
        <v>#REF!</v>
      </c>
      <c r="AH29" s="31" t="e">
        <f t="shared" si="6"/>
        <v>#REF!</v>
      </c>
      <c r="AI29" s="31" t="e">
        <f t="shared" si="7"/>
        <v>#REF!</v>
      </c>
      <c r="AJ29" s="32" t="e">
        <f t="shared" si="8"/>
        <v>#REF!</v>
      </c>
      <c r="AK29" s="30" t="e">
        <f t="shared" si="1"/>
        <v>#REF!</v>
      </c>
      <c r="AL29" s="31" t="e">
        <f t="shared" si="9"/>
        <v>#REF!</v>
      </c>
      <c r="AM29" s="31" t="e">
        <f t="shared" si="10"/>
        <v>#REF!</v>
      </c>
      <c r="AN29" s="31" t="e">
        <f t="shared" si="11"/>
        <v>#REF!</v>
      </c>
      <c r="AO29" s="32" t="e">
        <f t="shared" si="12"/>
        <v>#REF!</v>
      </c>
      <c r="AP29" s="30" t="e">
        <f t="shared" si="2"/>
        <v>#REF!</v>
      </c>
      <c r="AQ29" s="31" t="e">
        <f t="shared" si="13"/>
        <v>#REF!</v>
      </c>
      <c r="AR29" s="31" t="e">
        <f t="shared" si="14"/>
        <v>#REF!</v>
      </c>
      <c r="AS29" s="31" t="e">
        <f t="shared" si="15"/>
        <v>#REF!</v>
      </c>
      <c r="AT29" s="32" t="e">
        <f t="shared" si="16"/>
        <v>#REF!</v>
      </c>
      <c r="AU29" s="30" t="e">
        <f t="shared" si="3"/>
        <v>#REF!</v>
      </c>
      <c r="AV29" s="31" t="e">
        <f t="shared" si="17"/>
        <v>#REF!</v>
      </c>
      <c r="AW29" s="31" t="e">
        <f t="shared" si="18"/>
        <v>#REF!</v>
      </c>
      <c r="AX29" s="31" t="e">
        <f t="shared" si="19"/>
        <v>#REF!</v>
      </c>
      <c r="AY29" s="32" t="e">
        <f t="shared" si="20"/>
        <v>#REF!</v>
      </c>
      <c r="AZ29" s="30" t="e">
        <f t="shared" si="4"/>
        <v>#REF!</v>
      </c>
      <c r="BA29" s="31" t="e">
        <f t="shared" si="21"/>
        <v>#REF!</v>
      </c>
      <c r="BB29" s="31" t="e">
        <f t="shared" si="22"/>
        <v>#REF!</v>
      </c>
      <c r="BC29" s="31" t="e">
        <f t="shared" si="23"/>
        <v>#REF!</v>
      </c>
      <c r="BD29" s="32" t="e">
        <f t="shared" si="24"/>
        <v>#REF!</v>
      </c>
    </row>
    <row r="30" spans="3:56" ht="15.75" thickBot="1" x14ac:dyDescent="0.3">
      <c r="C30" s="26">
        <v>50</v>
      </c>
      <c r="D30" s="27" t="s">
        <v>381</v>
      </c>
      <c r="E30" s="26">
        <v>14</v>
      </c>
      <c r="F30" s="28" t="s">
        <v>27</v>
      </c>
      <c r="G30" s="26">
        <v>510522</v>
      </c>
      <c r="H30" s="28" t="s">
        <v>41</v>
      </c>
      <c r="I30" s="29"/>
      <c r="K30" s="17">
        <f>SUMIF('RECAP PDV'!$E:$E,$G30,'RECAP PDV'!K:K)</f>
        <v>309.90703999999999</v>
      </c>
      <c r="L30" s="17"/>
      <c r="M30" s="18"/>
      <c r="N30" s="17">
        <f>SUMIF('RECAP PDV'!$E:$E,$G30,'RECAP PDV'!N:N)</f>
        <v>0</v>
      </c>
      <c r="O30" s="17"/>
      <c r="P30" s="18"/>
      <c r="Q30" s="16"/>
      <c r="R30" s="16"/>
      <c r="S30" s="18"/>
      <c r="T30" s="17"/>
      <c r="U30" s="16"/>
      <c r="V30" s="18"/>
      <c r="W30" s="17"/>
      <c r="X30" s="16"/>
      <c r="Y30" s="18"/>
      <c r="AF30" s="30" t="e">
        <f t="shared" si="0"/>
        <v>#REF!</v>
      </c>
      <c r="AG30" s="31" t="e">
        <f t="shared" si="5"/>
        <v>#REF!</v>
      </c>
      <c r="AH30" s="31" t="e">
        <f t="shared" si="6"/>
        <v>#REF!</v>
      </c>
      <c r="AI30" s="31" t="e">
        <f t="shared" si="7"/>
        <v>#REF!</v>
      </c>
      <c r="AJ30" s="32" t="e">
        <f t="shared" si="8"/>
        <v>#REF!</v>
      </c>
      <c r="AK30" s="30" t="e">
        <f t="shared" si="1"/>
        <v>#REF!</v>
      </c>
      <c r="AL30" s="31" t="e">
        <f t="shared" si="9"/>
        <v>#REF!</v>
      </c>
      <c r="AM30" s="31" t="e">
        <f t="shared" si="10"/>
        <v>#REF!</v>
      </c>
      <c r="AN30" s="31" t="e">
        <f t="shared" si="11"/>
        <v>#REF!</v>
      </c>
      <c r="AO30" s="32" t="e">
        <f t="shared" si="12"/>
        <v>#REF!</v>
      </c>
      <c r="AP30" s="30" t="e">
        <f t="shared" si="2"/>
        <v>#REF!</v>
      </c>
      <c r="AQ30" s="31" t="e">
        <f t="shared" si="13"/>
        <v>#REF!</v>
      </c>
      <c r="AR30" s="31" t="e">
        <f t="shared" si="14"/>
        <v>#REF!</v>
      </c>
      <c r="AS30" s="31" t="e">
        <f t="shared" si="15"/>
        <v>#REF!</v>
      </c>
      <c r="AT30" s="32" t="e">
        <f t="shared" si="16"/>
        <v>#REF!</v>
      </c>
      <c r="AU30" s="30" t="e">
        <f t="shared" si="3"/>
        <v>#REF!</v>
      </c>
      <c r="AV30" s="31" t="e">
        <f t="shared" si="17"/>
        <v>#REF!</v>
      </c>
      <c r="AW30" s="31" t="e">
        <f t="shared" si="18"/>
        <v>#REF!</v>
      </c>
      <c r="AX30" s="31" t="e">
        <f t="shared" si="19"/>
        <v>#REF!</v>
      </c>
      <c r="AY30" s="32" t="e">
        <f t="shared" si="20"/>
        <v>#REF!</v>
      </c>
      <c r="AZ30" s="30" t="e">
        <f t="shared" si="4"/>
        <v>#REF!</v>
      </c>
      <c r="BA30" s="31" t="e">
        <f t="shared" si="21"/>
        <v>#REF!</v>
      </c>
      <c r="BB30" s="31" t="e">
        <f t="shared" si="22"/>
        <v>#REF!</v>
      </c>
      <c r="BC30" s="31" t="e">
        <f t="shared" si="23"/>
        <v>#REF!</v>
      </c>
      <c r="BD30" s="32" t="e">
        <f t="shared" si="24"/>
        <v>#REF!</v>
      </c>
    </row>
    <row r="31" spans="3:56" ht="15.75" thickBot="1" x14ac:dyDescent="0.3">
      <c r="C31" s="26">
        <v>50</v>
      </c>
      <c r="D31" s="27" t="s">
        <v>381</v>
      </c>
      <c r="E31" s="26">
        <v>14</v>
      </c>
      <c r="F31" s="28" t="s">
        <v>27</v>
      </c>
      <c r="G31" s="26">
        <v>410510</v>
      </c>
      <c r="H31" s="28" t="s">
        <v>42</v>
      </c>
      <c r="I31" s="29"/>
      <c r="K31" s="17">
        <f>SUMIF('RECAP PDV'!$E:$E,$G31,'RECAP PDV'!K:K)</f>
        <v>8304.7413500000002</v>
      </c>
      <c r="L31" s="17"/>
      <c r="M31" s="18"/>
      <c r="N31" s="17">
        <f>SUMIF('RECAP PDV'!$E:$E,$G31,'RECAP PDV'!N:N)</f>
        <v>0</v>
      </c>
      <c r="O31" s="17"/>
      <c r="P31" s="18"/>
      <c r="Q31" s="16"/>
      <c r="R31" s="16"/>
      <c r="S31" s="18"/>
      <c r="T31" s="17"/>
      <c r="U31" s="16"/>
      <c r="V31" s="18"/>
      <c r="W31" s="17"/>
      <c r="X31" s="16"/>
      <c r="Y31" s="18"/>
      <c r="AF31" s="30" t="e">
        <f t="shared" si="0"/>
        <v>#REF!</v>
      </c>
      <c r="AG31" s="31" t="e">
        <f t="shared" si="5"/>
        <v>#REF!</v>
      </c>
      <c r="AH31" s="31" t="e">
        <f t="shared" si="6"/>
        <v>#REF!</v>
      </c>
      <c r="AI31" s="31" t="e">
        <f t="shared" si="7"/>
        <v>#REF!</v>
      </c>
      <c r="AJ31" s="32" t="e">
        <f t="shared" si="8"/>
        <v>#REF!</v>
      </c>
      <c r="AK31" s="30" t="e">
        <f t="shared" si="1"/>
        <v>#REF!</v>
      </c>
      <c r="AL31" s="31" t="e">
        <f t="shared" si="9"/>
        <v>#REF!</v>
      </c>
      <c r="AM31" s="31" t="e">
        <f t="shared" si="10"/>
        <v>#REF!</v>
      </c>
      <c r="AN31" s="31" t="e">
        <f t="shared" si="11"/>
        <v>#REF!</v>
      </c>
      <c r="AO31" s="32" t="e">
        <f t="shared" si="12"/>
        <v>#REF!</v>
      </c>
      <c r="AP31" s="30" t="e">
        <f t="shared" si="2"/>
        <v>#REF!</v>
      </c>
      <c r="AQ31" s="31" t="e">
        <f t="shared" si="13"/>
        <v>#REF!</v>
      </c>
      <c r="AR31" s="31" t="e">
        <f t="shared" si="14"/>
        <v>#REF!</v>
      </c>
      <c r="AS31" s="31" t="e">
        <f t="shared" si="15"/>
        <v>#REF!</v>
      </c>
      <c r="AT31" s="32" t="e">
        <f t="shared" si="16"/>
        <v>#REF!</v>
      </c>
      <c r="AU31" s="30" t="e">
        <f t="shared" si="3"/>
        <v>#REF!</v>
      </c>
      <c r="AV31" s="31" t="e">
        <f t="shared" si="17"/>
        <v>#REF!</v>
      </c>
      <c r="AW31" s="31" t="e">
        <f t="shared" si="18"/>
        <v>#REF!</v>
      </c>
      <c r="AX31" s="31" t="e">
        <f t="shared" si="19"/>
        <v>#REF!</v>
      </c>
      <c r="AY31" s="32" t="e">
        <f t="shared" si="20"/>
        <v>#REF!</v>
      </c>
      <c r="AZ31" s="30" t="e">
        <f t="shared" si="4"/>
        <v>#REF!</v>
      </c>
      <c r="BA31" s="31" t="e">
        <f t="shared" si="21"/>
        <v>#REF!</v>
      </c>
      <c r="BB31" s="31" t="e">
        <f t="shared" si="22"/>
        <v>#REF!</v>
      </c>
      <c r="BC31" s="31" t="e">
        <f t="shared" si="23"/>
        <v>#REF!</v>
      </c>
      <c r="BD31" s="32" t="e">
        <f t="shared" si="24"/>
        <v>#REF!</v>
      </c>
    </row>
    <row r="32" spans="3:56" ht="15.75" thickBot="1" x14ac:dyDescent="0.3">
      <c r="C32" s="26">
        <v>50</v>
      </c>
      <c r="D32" s="27" t="s">
        <v>381</v>
      </c>
      <c r="E32" s="26">
        <v>14</v>
      </c>
      <c r="F32" s="28" t="s">
        <v>27</v>
      </c>
      <c r="G32" s="26">
        <v>410512</v>
      </c>
      <c r="H32" s="28" t="s">
        <v>43</v>
      </c>
      <c r="I32" s="29"/>
      <c r="K32" s="17">
        <f>SUMIF('RECAP PDV'!$E:$E,$G32,'RECAP PDV'!K:K)</f>
        <v>294.32153999999997</v>
      </c>
      <c r="L32" s="17"/>
      <c r="M32" s="18"/>
      <c r="N32" s="17">
        <f>SUMIF('RECAP PDV'!$E:$E,$G32,'RECAP PDV'!N:N)</f>
        <v>0</v>
      </c>
      <c r="O32" s="17"/>
      <c r="P32" s="18"/>
      <c r="Q32" s="16"/>
      <c r="R32" s="16"/>
      <c r="S32" s="18"/>
      <c r="T32" s="17"/>
      <c r="U32" s="16"/>
      <c r="V32" s="18"/>
      <c r="W32" s="17"/>
      <c r="X32" s="16"/>
      <c r="Y32" s="18"/>
      <c r="AF32" s="30" t="e">
        <f t="shared" si="0"/>
        <v>#REF!</v>
      </c>
      <c r="AG32" s="31" t="e">
        <f t="shared" si="5"/>
        <v>#REF!</v>
      </c>
      <c r="AH32" s="31" t="e">
        <f t="shared" si="6"/>
        <v>#REF!</v>
      </c>
      <c r="AI32" s="31" t="e">
        <f t="shared" si="7"/>
        <v>#REF!</v>
      </c>
      <c r="AJ32" s="32" t="e">
        <f t="shared" si="8"/>
        <v>#REF!</v>
      </c>
      <c r="AK32" s="30" t="e">
        <f t="shared" si="1"/>
        <v>#REF!</v>
      </c>
      <c r="AL32" s="31" t="e">
        <f t="shared" si="9"/>
        <v>#REF!</v>
      </c>
      <c r="AM32" s="31" t="e">
        <f t="shared" si="10"/>
        <v>#REF!</v>
      </c>
      <c r="AN32" s="31" t="e">
        <f t="shared" si="11"/>
        <v>#REF!</v>
      </c>
      <c r="AO32" s="32" t="e">
        <f t="shared" si="12"/>
        <v>#REF!</v>
      </c>
      <c r="AP32" s="30" t="e">
        <f t="shared" si="2"/>
        <v>#REF!</v>
      </c>
      <c r="AQ32" s="31" t="e">
        <f t="shared" si="13"/>
        <v>#REF!</v>
      </c>
      <c r="AR32" s="31" t="e">
        <f t="shared" si="14"/>
        <v>#REF!</v>
      </c>
      <c r="AS32" s="31" t="e">
        <f t="shared" si="15"/>
        <v>#REF!</v>
      </c>
      <c r="AT32" s="32" t="e">
        <f t="shared" si="16"/>
        <v>#REF!</v>
      </c>
      <c r="AU32" s="30" t="e">
        <f t="shared" si="3"/>
        <v>#REF!</v>
      </c>
      <c r="AV32" s="31" t="e">
        <f t="shared" si="17"/>
        <v>#REF!</v>
      </c>
      <c r="AW32" s="31" t="e">
        <f t="shared" si="18"/>
        <v>#REF!</v>
      </c>
      <c r="AX32" s="31" t="e">
        <f t="shared" si="19"/>
        <v>#REF!</v>
      </c>
      <c r="AY32" s="32" t="e">
        <f t="shared" si="20"/>
        <v>#REF!</v>
      </c>
      <c r="AZ32" s="30" t="e">
        <f t="shared" si="4"/>
        <v>#REF!</v>
      </c>
      <c r="BA32" s="31" t="e">
        <f t="shared" si="21"/>
        <v>#REF!</v>
      </c>
      <c r="BB32" s="31" t="e">
        <f t="shared" si="22"/>
        <v>#REF!</v>
      </c>
      <c r="BC32" s="31" t="e">
        <f t="shared" si="23"/>
        <v>#REF!</v>
      </c>
      <c r="BD32" s="32" t="e">
        <f t="shared" si="24"/>
        <v>#REF!</v>
      </c>
    </row>
    <row r="33" spans="3:56" ht="15.75" thickBot="1" x14ac:dyDescent="0.3">
      <c r="C33" s="26">
        <v>262</v>
      </c>
      <c r="D33" s="27" t="s">
        <v>382</v>
      </c>
      <c r="E33" s="26">
        <v>5060</v>
      </c>
      <c r="F33" s="28" t="s">
        <v>45</v>
      </c>
      <c r="G33" s="34">
        <v>4057</v>
      </c>
      <c r="H33" s="28" t="s">
        <v>46</v>
      </c>
      <c r="I33" s="29"/>
      <c r="K33" s="17">
        <f>SUMIF('RECAP PDV'!$E:$E,$G33,'RECAP PDV'!K:K)</f>
        <v>294.09089</v>
      </c>
      <c r="L33" s="17"/>
      <c r="M33" s="18"/>
      <c r="N33" s="17">
        <f>SUMIF('RECAP PDV'!$E:$E,$G33,'RECAP PDV'!N:N)</f>
        <v>0</v>
      </c>
      <c r="O33" s="17"/>
      <c r="P33" s="18"/>
      <c r="Q33" s="16"/>
      <c r="R33" s="16"/>
      <c r="S33" s="18"/>
      <c r="T33" s="17"/>
      <c r="U33" s="16"/>
      <c r="V33" s="18"/>
      <c r="W33" s="17"/>
      <c r="X33" s="16"/>
      <c r="Y33" s="18"/>
      <c r="AF33" s="30" t="e">
        <f t="shared" si="0"/>
        <v>#REF!</v>
      </c>
      <c r="AG33" s="31" t="e">
        <f t="shared" si="5"/>
        <v>#REF!</v>
      </c>
      <c r="AH33" s="31" t="e">
        <f t="shared" si="6"/>
        <v>#REF!</v>
      </c>
      <c r="AI33" s="31" t="e">
        <f t="shared" si="7"/>
        <v>#REF!</v>
      </c>
      <c r="AJ33" s="32" t="e">
        <f t="shared" si="8"/>
        <v>#REF!</v>
      </c>
      <c r="AK33" s="30" t="e">
        <f t="shared" si="1"/>
        <v>#REF!</v>
      </c>
      <c r="AL33" s="31" t="e">
        <f t="shared" si="9"/>
        <v>#REF!</v>
      </c>
      <c r="AM33" s="31" t="e">
        <f t="shared" si="10"/>
        <v>#REF!</v>
      </c>
      <c r="AN33" s="31" t="e">
        <f t="shared" si="11"/>
        <v>#REF!</v>
      </c>
      <c r="AO33" s="32" t="e">
        <f t="shared" si="12"/>
        <v>#REF!</v>
      </c>
      <c r="AP33" s="30" t="e">
        <f t="shared" si="2"/>
        <v>#REF!</v>
      </c>
      <c r="AQ33" s="31" t="e">
        <f t="shared" si="13"/>
        <v>#REF!</v>
      </c>
      <c r="AR33" s="31" t="e">
        <f t="shared" si="14"/>
        <v>#REF!</v>
      </c>
      <c r="AS33" s="31" t="e">
        <f t="shared" si="15"/>
        <v>#REF!</v>
      </c>
      <c r="AT33" s="32" t="e">
        <f t="shared" si="16"/>
        <v>#REF!</v>
      </c>
      <c r="AU33" s="30" t="e">
        <f t="shared" si="3"/>
        <v>#REF!</v>
      </c>
      <c r="AV33" s="31" t="e">
        <f t="shared" si="17"/>
        <v>#REF!</v>
      </c>
      <c r="AW33" s="31" t="e">
        <f t="shared" si="18"/>
        <v>#REF!</v>
      </c>
      <c r="AX33" s="31" t="e">
        <f t="shared" si="19"/>
        <v>#REF!</v>
      </c>
      <c r="AY33" s="32" t="e">
        <f t="shared" si="20"/>
        <v>#REF!</v>
      </c>
      <c r="AZ33" s="30" t="e">
        <f t="shared" si="4"/>
        <v>#REF!</v>
      </c>
      <c r="BA33" s="31" t="e">
        <f t="shared" si="21"/>
        <v>#REF!</v>
      </c>
      <c r="BB33" s="31" t="e">
        <f t="shared" si="22"/>
        <v>#REF!</v>
      </c>
      <c r="BC33" s="31" t="e">
        <f t="shared" si="23"/>
        <v>#REF!</v>
      </c>
      <c r="BD33" s="32" t="e">
        <f t="shared" si="24"/>
        <v>#REF!</v>
      </c>
    </row>
    <row r="34" spans="3:56" ht="15.75" thickBot="1" x14ac:dyDescent="0.3">
      <c r="C34" s="26">
        <v>262</v>
      </c>
      <c r="D34" s="27" t="s">
        <v>382</v>
      </c>
      <c r="E34" s="26">
        <v>5060</v>
      </c>
      <c r="F34" s="28" t="s">
        <v>45</v>
      </c>
      <c r="G34" s="34">
        <v>4082</v>
      </c>
      <c r="H34" s="28" t="s">
        <v>49</v>
      </c>
      <c r="I34" s="29"/>
      <c r="K34" s="17">
        <f>SUMIF('RECAP PDV'!$E:$E,$G34,'RECAP PDV'!K:K)</f>
        <v>70.168579999999992</v>
      </c>
      <c r="L34" s="17"/>
      <c r="M34" s="18"/>
      <c r="N34" s="17">
        <f>SUMIF('RECAP PDV'!$E:$E,$G34,'RECAP PDV'!N:N)</f>
        <v>0</v>
      </c>
      <c r="O34" s="17"/>
      <c r="P34" s="18"/>
      <c r="Q34" s="16"/>
      <c r="R34" s="16"/>
      <c r="S34" s="18"/>
      <c r="T34" s="17"/>
      <c r="U34" s="16"/>
      <c r="V34" s="18"/>
      <c r="W34" s="17"/>
      <c r="X34" s="16"/>
      <c r="Y34" s="18"/>
      <c r="AF34" s="30" t="e">
        <f t="shared" si="0"/>
        <v>#REF!</v>
      </c>
      <c r="AG34" s="31" t="e">
        <f t="shared" si="5"/>
        <v>#REF!</v>
      </c>
      <c r="AH34" s="31" t="e">
        <f t="shared" si="6"/>
        <v>#REF!</v>
      </c>
      <c r="AI34" s="31" t="e">
        <f t="shared" si="7"/>
        <v>#REF!</v>
      </c>
      <c r="AJ34" s="32" t="e">
        <f t="shared" si="8"/>
        <v>#REF!</v>
      </c>
      <c r="AK34" s="30" t="e">
        <f t="shared" si="1"/>
        <v>#REF!</v>
      </c>
      <c r="AL34" s="31" t="e">
        <f t="shared" si="9"/>
        <v>#REF!</v>
      </c>
      <c r="AM34" s="31" t="e">
        <f t="shared" si="10"/>
        <v>#REF!</v>
      </c>
      <c r="AN34" s="31" t="e">
        <f t="shared" si="11"/>
        <v>#REF!</v>
      </c>
      <c r="AO34" s="32" t="e">
        <f t="shared" si="12"/>
        <v>#REF!</v>
      </c>
      <c r="AP34" s="30" t="e">
        <f t="shared" si="2"/>
        <v>#REF!</v>
      </c>
      <c r="AQ34" s="31" t="e">
        <f t="shared" si="13"/>
        <v>#REF!</v>
      </c>
      <c r="AR34" s="31" t="e">
        <f t="shared" si="14"/>
        <v>#REF!</v>
      </c>
      <c r="AS34" s="31" t="e">
        <f t="shared" si="15"/>
        <v>#REF!</v>
      </c>
      <c r="AT34" s="32" t="e">
        <f t="shared" si="16"/>
        <v>#REF!</v>
      </c>
      <c r="AU34" s="30" t="e">
        <f t="shared" si="3"/>
        <v>#REF!</v>
      </c>
      <c r="AV34" s="31" t="e">
        <f t="shared" si="17"/>
        <v>#REF!</v>
      </c>
      <c r="AW34" s="31" t="e">
        <f t="shared" si="18"/>
        <v>#REF!</v>
      </c>
      <c r="AX34" s="31" t="e">
        <f t="shared" si="19"/>
        <v>#REF!</v>
      </c>
      <c r="AY34" s="32" t="e">
        <f t="shared" si="20"/>
        <v>#REF!</v>
      </c>
      <c r="AZ34" s="30" t="e">
        <f t="shared" si="4"/>
        <v>#REF!</v>
      </c>
      <c r="BA34" s="31" t="e">
        <f t="shared" si="21"/>
        <v>#REF!</v>
      </c>
      <c r="BB34" s="31" t="e">
        <f t="shared" si="22"/>
        <v>#REF!</v>
      </c>
      <c r="BC34" s="31" t="e">
        <f t="shared" si="23"/>
        <v>#REF!</v>
      </c>
      <c r="BD34" s="32" t="e">
        <f t="shared" si="24"/>
        <v>#REF!</v>
      </c>
    </row>
    <row r="35" spans="3:56" ht="15.75" thickBot="1" x14ac:dyDescent="0.3">
      <c r="C35" s="26">
        <v>262</v>
      </c>
      <c r="D35" s="27" t="s">
        <v>382</v>
      </c>
      <c r="E35" s="26">
        <v>5060</v>
      </c>
      <c r="F35" s="28" t="s">
        <v>45</v>
      </c>
      <c r="G35" s="34">
        <v>4030</v>
      </c>
      <c r="H35" s="28" t="s">
        <v>50</v>
      </c>
      <c r="I35" s="29"/>
      <c r="K35" s="17">
        <f>SUMIF('RECAP PDV'!$E:$E,$G35,'RECAP PDV'!K:K)</f>
        <v>720.66799999999989</v>
      </c>
      <c r="L35" s="17"/>
      <c r="M35" s="18"/>
      <c r="N35" s="17">
        <f>SUMIF('RECAP PDV'!$E:$E,$G35,'RECAP PDV'!N:N)</f>
        <v>0</v>
      </c>
      <c r="O35" s="17"/>
      <c r="P35" s="18"/>
      <c r="Q35" s="16"/>
      <c r="R35" s="16"/>
      <c r="S35" s="18"/>
      <c r="T35" s="17"/>
      <c r="U35" s="16"/>
      <c r="V35" s="18"/>
      <c r="W35" s="17"/>
      <c r="X35" s="16"/>
      <c r="Y35" s="18"/>
      <c r="AF35" s="30" t="e">
        <f t="shared" si="0"/>
        <v>#REF!</v>
      </c>
      <c r="AG35" s="31" t="e">
        <f t="shared" si="5"/>
        <v>#REF!</v>
      </c>
      <c r="AH35" s="31" t="e">
        <f t="shared" si="6"/>
        <v>#REF!</v>
      </c>
      <c r="AI35" s="31" t="e">
        <f t="shared" si="7"/>
        <v>#REF!</v>
      </c>
      <c r="AJ35" s="32" t="e">
        <f t="shared" si="8"/>
        <v>#REF!</v>
      </c>
      <c r="AK35" s="30" t="e">
        <f t="shared" si="1"/>
        <v>#REF!</v>
      </c>
      <c r="AL35" s="31" t="e">
        <f t="shared" si="9"/>
        <v>#REF!</v>
      </c>
      <c r="AM35" s="31" t="e">
        <f t="shared" si="10"/>
        <v>#REF!</v>
      </c>
      <c r="AN35" s="31" t="e">
        <f t="shared" si="11"/>
        <v>#REF!</v>
      </c>
      <c r="AO35" s="32" t="e">
        <f t="shared" si="12"/>
        <v>#REF!</v>
      </c>
      <c r="AP35" s="30" t="e">
        <f t="shared" si="2"/>
        <v>#REF!</v>
      </c>
      <c r="AQ35" s="31" t="e">
        <f t="shared" si="13"/>
        <v>#REF!</v>
      </c>
      <c r="AR35" s="31" t="e">
        <f t="shared" si="14"/>
        <v>#REF!</v>
      </c>
      <c r="AS35" s="31" t="e">
        <f t="shared" si="15"/>
        <v>#REF!</v>
      </c>
      <c r="AT35" s="32" t="e">
        <f t="shared" si="16"/>
        <v>#REF!</v>
      </c>
      <c r="AU35" s="30" t="e">
        <f t="shared" si="3"/>
        <v>#REF!</v>
      </c>
      <c r="AV35" s="31" t="e">
        <f t="shared" si="17"/>
        <v>#REF!</v>
      </c>
      <c r="AW35" s="31" t="e">
        <f t="shared" si="18"/>
        <v>#REF!</v>
      </c>
      <c r="AX35" s="31" t="e">
        <f t="shared" si="19"/>
        <v>#REF!</v>
      </c>
      <c r="AY35" s="32" t="e">
        <f t="shared" si="20"/>
        <v>#REF!</v>
      </c>
      <c r="AZ35" s="30" t="e">
        <f t="shared" si="4"/>
        <v>#REF!</v>
      </c>
      <c r="BA35" s="31" t="e">
        <f t="shared" si="21"/>
        <v>#REF!</v>
      </c>
      <c r="BB35" s="31" t="e">
        <f t="shared" si="22"/>
        <v>#REF!</v>
      </c>
      <c r="BC35" s="31" t="e">
        <f t="shared" si="23"/>
        <v>#REF!</v>
      </c>
      <c r="BD35" s="32" t="e">
        <f t="shared" si="24"/>
        <v>#REF!</v>
      </c>
    </row>
    <row r="36" spans="3:56" ht="15.75" thickBot="1" x14ac:dyDescent="0.3">
      <c r="C36" s="26">
        <v>262</v>
      </c>
      <c r="D36" s="27" t="s">
        <v>382</v>
      </c>
      <c r="E36" s="26">
        <v>5060</v>
      </c>
      <c r="F36" s="28" t="s">
        <v>45</v>
      </c>
      <c r="G36" s="34">
        <v>4060</v>
      </c>
      <c r="H36" s="28" t="s">
        <v>52</v>
      </c>
      <c r="I36" s="29"/>
      <c r="K36" s="17">
        <f>SUMIF('RECAP PDV'!$E:$E,$G36,'RECAP PDV'!K:K)</f>
        <v>942.32491000000016</v>
      </c>
      <c r="L36" s="17"/>
      <c r="M36" s="18"/>
      <c r="N36" s="17">
        <f>SUMIF('RECAP PDV'!$E:$E,$G36,'RECAP PDV'!N:N)</f>
        <v>0</v>
      </c>
      <c r="O36" s="17"/>
      <c r="P36" s="18"/>
      <c r="Q36" s="16"/>
      <c r="R36" s="16"/>
      <c r="S36" s="18"/>
      <c r="T36" s="17"/>
      <c r="U36" s="16"/>
      <c r="V36" s="18"/>
      <c r="W36" s="17"/>
      <c r="X36" s="16"/>
      <c r="Y36" s="18"/>
      <c r="AF36" s="30" t="e">
        <f t="shared" si="0"/>
        <v>#REF!</v>
      </c>
      <c r="AG36" s="31" t="e">
        <f t="shared" si="5"/>
        <v>#REF!</v>
      </c>
      <c r="AH36" s="31" t="e">
        <f t="shared" si="6"/>
        <v>#REF!</v>
      </c>
      <c r="AI36" s="31" t="e">
        <f t="shared" si="7"/>
        <v>#REF!</v>
      </c>
      <c r="AJ36" s="32" t="e">
        <f t="shared" si="8"/>
        <v>#REF!</v>
      </c>
      <c r="AK36" s="30" t="e">
        <f t="shared" si="1"/>
        <v>#REF!</v>
      </c>
      <c r="AL36" s="31" t="e">
        <f t="shared" si="9"/>
        <v>#REF!</v>
      </c>
      <c r="AM36" s="31" t="e">
        <f t="shared" si="10"/>
        <v>#REF!</v>
      </c>
      <c r="AN36" s="31" t="e">
        <f t="shared" si="11"/>
        <v>#REF!</v>
      </c>
      <c r="AO36" s="32" t="e">
        <f t="shared" si="12"/>
        <v>#REF!</v>
      </c>
      <c r="AP36" s="30" t="e">
        <f t="shared" si="2"/>
        <v>#REF!</v>
      </c>
      <c r="AQ36" s="31" t="e">
        <f t="shared" si="13"/>
        <v>#REF!</v>
      </c>
      <c r="AR36" s="31" t="e">
        <f t="shared" si="14"/>
        <v>#REF!</v>
      </c>
      <c r="AS36" s="31" t="e">
        <f t="shared" si="15"/>
        <v>#REF!</v>
      </c>
      <c r="AT36" s="32" t="e">
        <f t="shared" si="16"/>
        <v>#REF!</v>
      </c>
      <c r="AU36" s="30" t="e">
        <f t="shared" si="3"/>
        <v>#REF!</v>
      </c>
      <c r="AV36" s="31" t="e">
        <f t="shared" si="17"/>
        <v>#REF!</v>
      </c>
      <c r="AW36" s="31" t="e">
        <f t="shared" si="18"/>
        <v>#REF!</v>
      </c>
      <c r="AX36" s="31" t="e">
        <f t="shared" si="19"/>
        <v>#REF!</v>
      </c>
      <c r="AY36" s="32" t="e">
        <f t="shared" si="20"/>
        <v>#REF!</v>
      </c>
      <c r="AZ36" s="30" t="e">
        <f t="shared" si="4"/>
        <v>#REF!</v>
      </c>
      <c r="BA36" s="31" t="e">
        <f t="shared" si="21"/>
        <v>#REF!</v>
      </c>
      <c r="BB36" s="31" t="e">
        <f t="shared" si="22"/>
        <v>#REF!</v>
      </c>
      <c r="BC36" s="31" t="e">
        <f t="shared" si="23"/>
        <v>#REF!</v>
      </c>
      <c r="BD36" s="32" t="e">
        <f t="shared" si="24"/>
        <v>#REF!</v>
      </c>
    </row>
    <row r="37" spans="3:56" ht="15.75" thickBot="1" x14ac:dyDescent="0.3">
      <c r="C37" s="26">
        <v>262</v>
      </c>
      <c r="D37" s="27" t="s">
        <v>382</v>
      </c>
      <c r="E37" s="26">
        <v>5060</v>
      </c>
      <c r="F37" s="28" t="s">
        <v>45</v>
      </c>
      <c r="G37" s="34">
        <v>4064</v>
      </c>
      <c r="H37" s="28" t="s">
        <v>53</v>
      </c>
      <c r="I37" s="29"/>
      <c r="K37" s="17">
        <f>SUMIF('RECAP PDV'!$E:$E,$G37,'RECAP PDV'!K:K)</f>
        <v>-314.15868</v>
      </c>
      <c r="L37" s="17"/>
      <c r="M37" s="18"/>
      <c r="N37" s="17">
        <f>SUMIF('RECAP PDV'!$E:$E,$G37,'RECAP PDV'!N:N)</f>
        <v>0</v>
      </c>
      <c r="O37" s="17"/>
      <c r="P37" s="18"/>
      <c r="Q37" s="16"/>
      <c r="R37" s="16"/>
      <c r="S37" s="18"/>
      <c r="T37" s="17"/>
      <c r="U37" s="16"/>
      <c r="V37" s="18"/>
      <c r="W37" s="17"/>
      <c r="X37" s="16"/>
      <c r="Y37" s="18"/>
      <c r="AF37" s="30" t="e">
        <f t="shared" si="0"/>
        <v>#REF!</v>
      </c>
      <c r="AG37" s="31" t="e">
        <f t="shared" si="5"/>
        <v>#REF!</v>
      </c>
      <c r="AH37" s="31" t="e">
        <f t="shared" si="6"/>
        <v>#REF!</v>
      </c>
      <c r="AI37" s="31" t="e">
        <f t="shared" si="7"/>
        <v>#REF!</v>
      </c>
      <c r="AJ37" s="32" t="e">
        <f t="shared" si="8"/>
        <v>#REF!</v>
      </c>
      <c r="AK37" s="30" t="e">
        <f t="shared" si="1"/>
        <v>#REF!</v>
      </c>
      <c r="AL37" s="31" t="e">
        <f t="shared" si="9"/>
        <v>#REF!</v>
      </c>
      <c r="AM37" s="31" t="e">
        <f t="shared" si="10"/>
        <v>#REF!</v>
      </c>
      <c r="AN37" s="31" t="e">
        <f t="shared" si="11"/>
        <v>#REF!</v>
      </c>
      <c r="AO37" s="32" t="e">
        <f t="shared" si="12"/>
        <v>#REF!</v>
      </c>
      <c r="AP37" s="30" t="e">
        <f t="shared" si="2"/>
        <v>#REF!</v>
      </c>
      <c r="AQ37" s="31" t="e">
        <f t="shared" si="13"/>
        <v>#REF!</v>
      </c>
      <c r="AR37" s="31" t="e">
        <f t="shared" si="14"/>
        <v>#REF!</v>
      </c>
      <c r="AS37" s="31" t="e">
        <f t="shared" si="15"/>
        <v>#REF!</v>
      </c>
      <c r="AT37" s="32" t="e">
        <f t="shared" si="16"/>
        <v>#REF!</v>
      </c>
      <c r="AU37" s="30" t="e">
        <f t="shared" si="3"/>
        <v>#REF!</v>
      </c>
      <c r="AV37" s="31" t="e">
        <f t="shared" si="17"/>
        <v>#REF!</v>
      </c>
      <c r="AW37" s="31" t="e">
        <f t="shared" si="18"/>
        <v>#REF!</v>
      </c>
      <c r="AX37" s="31" t="e">
        <f t="shared" si="19"/>
        <v>#REF!</v>
      </c>
      <c r="AY37" s="32" t="e">
        <f t="shared" si="20"/>
        <v>#REF!</v>
      </c>
      <c r="AZ37" s="30" t="e">
        <f t="shared" si="4"/>
        <v>#REF!</v>
      </c>
      <c r="BA37" s="31" t="e">
        <f t="shared" si="21"/>
        <v>#REF!</v>
      </c>
      <c r="BB37" s="31" t="e">
        <f t="shared" si="22"/>
        <v>#REF!</v>
      </c>
      <c r="BC37" s="31" t="e">
        <f t="shared" si="23"/>
        <v>#REF!</v>
      </c>
      <c r="BD37" s="32" t="e">
        <f t="shared" si="24"/>
        <v>#REF!</v>
      </c>
    </row>
    <row r="38" spans="3:56" ht="15.75" thickBot="1" x14ac:dyDescent="0.3">
      <c r="C38" s="26">
        <v>262</v>
      </c>
      <c r="D38" s="27" t="s">
        <v>382</v>
      </c>
      <c r="E38" s="26">
        <v>5060</v>
      </c>
      <c r="F38" s="28" t="s">
        <v>45</v>
      </c>
      <c r="G38" s="34">
        <v>4092</v>
      </c>
      <c r="H38" s="28" t="s">
        <v>54</v>
      </c>
      <c r="I38" s="29"/>
      <c r="K38" s="17">
        <f>SUMIF('RECAP PDV'!$E:$E,$G38,'RECAP PDV'!K:K)</f>
        <v>7.6553900000000006</v>
      </c>
      <c r="L38" s="17"/>
      <c r="M38" s="18"/>
      <c r="N38" s="17">
        <f>SUMIF('RECAP PDV'!$E:$E,$G38,'RECAP PDV'!N:N)</f>
        <v>0</v>
      </c>
      <c r="O38" s="17"/>
      <c r="P38" s="18"/>
      <c r="Q38" s="16"/>
      <c r="R38" s="16"/>
      <c r="S38" s="18"/>
      <c r="T38" s="17"/>
      <c r="U38" s="16"/>
      <c r="V38" s="18"/>
      <c r="W38" s="17"/>
      <c r="X38" s="16"/>
      <c r="Y38" s="18"/>
      <c r="AF38" s="30" t="e">
        <f t="shared" si="0"/>
        <v>#REF!</v>
      </c>
      <c r="AG38" s="31" t="e">
        <f t="shared" si="5"/>
        <v>#REF!</v>
      </c>
      <c r="AH38" s="31" t="e">
        <f t="shared" si="6"/>
        <v>#REF!</v>
      </c>
      <c r="AI38" s="31" t="e">
        <f t="shared" si="7"/>
        <v>#REF!</v>
      </c>
      <c r="AJ38" s="32" t="e">
        <f t="shared" si="8"/>
        <v>#REF!</v>
      </c>
      <c r="AK38" s="30" t="e">
        <f t="shared" si="1"/>
        <v>#REF!</v>
      </c>
      <c r="AL38" s="31" t="e">
        <f t="shared" si="9"/>
        <v>#REF!</v>
      </c>
      <c r="AM38" s="31" t="e">
        <f t="shared" si="10"/>
        <v>#REF!</v>
      </c>
      <c r="AN38" s="31" t="e">
        <f t="shared" si="11"/>
        <v>#REF!</v>
      </c>
      <c r="AO38" s="32" t="e">
        <f t="shared" si="12"/>
        <v>#REF!</v>
      </c>
      <c r="AP38" s="30" t="e">
        <f t="shared" si="2"/>
        <v>#REF!</v>
      </c>
      <c r="AQ38" s="31" t="e">
        <f t="shared" si="13"/>
        <v>#REF!</v>
      </c>
      <c r="AR38" s="31" t="e">
        <f t="shared" si="14"/>
        <v>#REF!</v>
      </c>
      <c r="AS38" s="31" t="e">
        <f t="shared" si="15"/>
        <v>#REF!</v>
      </c>
      <c r="AT38" s="32" t="e">
        <f t="shared" si="16"/>
        <v>#REF!</v>
      </c>
      <c r="AU38" s="30" t="e">
        <f t="shared" si="3"/>
        <v>#REF!</v>
      </c>
      <c r="AV38" s="31" t="e">
        <f t="shared" si="17"/>
        <v>#REF!</v>
      </c>
      <c r="AW38" s="31" t="e">
        <f t="shared" si="18"/>
        <v>#REF!</v>
      </c>
      <c r="AX38" s="31" t="e">
        <f t="shared" si="19"/>
        <v>#REF!</v>
      </c>
      <c r="AY38" s="32" t="e">
        <f t="shared" si="20"/>
        <v>#REF!</v>
      </c>
      <c r="AZ38" s="30" t="e">
        <f t="shared" si="4"/>
        <v>#REF!</v>
      </c>
      <c r="BA38" s="31" t="e">
        <f t="shared" si="21"/>
        <v>#REF!</v>
      </c>
      <c r="BB38" s="31" t="e">
        <f t="shared" si="22"/>
        <v>#REF!</v>
      </c>
      <c r="BC38" s="31" t="e">
        <f t="shared" si="23"/>
        <v>#REF!</v>
      </c>
      <c r="BD38" s="32" t="e">
        <f t="shared" si="24"/>
        <v>#REF!</v>
      </c>
    </row>
    <row r="39" spans="3:56" ht="15.75" thickBot="1" x14ac:dyDescent="0.3">
      <c r="C39" s="26">
        <v>262</v>
      </c>
      <c r="D39" s="27" t="s">
        <v>382</v>
      </c>
      <c r="E39" s="26">
        <v>5060</v>
      </c>
      <c r="F39" s="33" t="s">
        <v>45</v>
      </c>
      <c r="G39" s="34">
        <v>4041</v>
      </c>
      <c r="H39" s="33" t="s">
        <v>55</v>
      </c>
      <c r="I39" s="29"/>
      <c r="K39" s="17">
        <f>SUMIF('RECAP PDV'!$E:$E,$G39,'RECAP PDV'!K:K)</f>
        <v>313.29737</v>
      </c>
      <c r="L39" s="17"/>
      <c r="M39" s="18"/>
      <c r="N39" s="17">
        <f>SUMIF('RECAP PDV'!$E:$E,$G39,'RECAP PDV'!N:N)</f>
        <v>0</v>
      </c>
      <c r="O39" s="17"/>
      <c r="P39" s="18"/>
      <c r="Q39" s="16"/>
      <c r="R39" s="16"/>
      <c r="S39" s="18"/>
      <c r="T39" s="17"/>
      <c r="U39" s="16"/>
      <c r="V39" s="18"/>
      <c r="W39" s="17"/>
      <c r="X39" s="16"/>
      <c r="Y39" s="18"/>
      <c r="AF39" s="30" t="e">
        <f t="shared" si="0"/>
        <v>#REF!</v>
      </c>
      <c r="AG39" s="31" t="e">
        <f t="shared" si="5"/>
        <v>#REF!</v>
      </c>
      <c r="AH39" s="31" t="e">
        <f t="shared" si="6"/>
        <v>#REF!</v>
      </c>
      <c r="AI39" s="31" t="e">
        <f t="shared" si="7"/>
        <v>#REF!</v>
      </c>
      <c r="AJ39" s="32" t="e">
        <f t="shared" si="8"/>
        <v>#REF!</v>
      </c>
      <c r="AK39" s="30" t="e">
        <f t="shared" si="1"/>
        <v>#REF!</v>
      </c>
      <c r="AL39" s="31" t="e">
        <f t="shared" si="9"/>
        <v>#REF!</v>
      </c>
      <c r="AM39" s="31" t="e">
        <f t="shared" si="10"/>
        <v>#REF!</v>
      </c>
      <c r="AN39" s="31" t="e">
        <f t="shared" si="11"/>
        <v>#REF!</v>
      </c>
      <c r="AO39" s="32" t="e">
        <f t="shared" si="12"/>
        <v>#REF!</v>
      </c>
      <c r="AP39" s="30" t="e">
        <f t="shared" si="2"/>
        <v>#REF!</v>
      </c>
      <c r="AQ39" s="31" t="e">
        <f t="shared" si="13"/>
        <v>#REF!</v>
      </c>
      <c r="AR39" s="31" t="e">
        <f t="shared" si="14"/>
        <v>#REF!</v>
      </c>
      <c r="AS39" s="31" t="e">
        <f t="shared" si="15"/>
        <v>#REF!</v>
      </c>
      <c r="AT39" s="32" t="e">
        <f t="shared" si="16"/>
        <v>#REF!</v>
      </c>
      <c r="AU39" s="30" t="e">
        <f t="shared" si="3"/>
        <v>#REF!</v>
      </c>
      <c r="AV39" s="31" t="e">
        <f t="shared" si="17"/>
        <v>#REF!</v>
      </c>
      <c r="AW39" s="31" t="e">
        <f t="shared" si="18"/>
        <v>#REF!</v>
      </c>
      <c r="AX39" s="31" t="e">
        <f t="shared" si="19"/>
        <v>#REF!</v>
      </c>
      <c r="AY39" s="32" t="e">
        <f t="shared" si="20"/>
        <v>#REF!</v>
      </c>
      <c r="AZ39" s="30" t="e">
        <f t="shared" si="4"/>
        <v>#REF!</v>
      </c>
      <c r="BA39" s="31" t="e">
        <f t="shared" si="21"/>
        <v>#REF!</v>
      </c>
      <c r="BB39" s="31" t="e">
        <f t="shared" si="22"/>
        <v>#REF!</v>
      </c>
      <c r="BC39" s="31" t="e">
        <f t="shared" si="23"/>
        <v>#REF!</v>
      </c>
      <c r="BD39" s="32" t="e">
        <f t="shared" si="24"/>
        <v>#REF!</v>
      </c>
    </row>
    <row r="40" spans="3:56" ht="15.75" thickBot="1" x14ac:dyDescent="0.3">
      <c r="C40" s="26">
        <v>262</v>
      </c>
      <c r="D40" s="27" t="s">
        <v>382</v>
      </c>
      <c r="E40" s="26">
        <v>5060</v>
      </c>
      <c r="F40" s="33" t="s">
        <v>45</v>
      </c>
      <c r="G40" s="34">
        <v>4085</v>
      </c>
      <c r="H40" s="33" t="s">
        <v>56</v>
      </c>
      <c r="I40" s="29"/>
      <c r="K40" s="17">
        <f>SUMIF('RECAP PDV'!$E:$E,$G40,'RECAP PDV'!K:K)</f>
        <v>399.86720000000003</v>
      </c>
      <c r="L40" s="17"/>
      <c r="M40" s="18"/>
      <c r="N40" s="17">
        <f>SUMIF('RECAP PDV'!$E:$E,$G40,'RECAP PDV'!N:N)</f>
        <v>0</v>
      </c>
      <c r="O40" s="17"/>
      <c r="P40" s="18"/>
      <c r="Q40" s="16"/>
      <c r="R40" s="16"/>
      <c r="S40" s="18"/>
      <c r="T40" s="17"/>
      <c r="U40" s="16"/>
      <c r="V40" s="18"/>
      <c r="W40" s="17"/>
      <c r="X40" s="16"/>
      <c r="Y40" s="18"/>
      <c r="AF40" s="30" t="e">
        <f t="shared" si="0"/>
        <v>#REF!</v>
      </c>
      <c r="AG40" s="31" t="e">
        <f t="shared" si="5"/>
        <v>#REF!</v>
      </c>
      <c r="AH40" s="31" t="e">
        <f t="shared" si="6"/>
        <v>#REF!</v>
      </c>
      <c r="AI40" s="31" t="e">
        <f t="shared" si="7"/>
        <v>#REF!</v>
      </c>
      <c r="AJ40" s="32" t="e">
        <f t="shared" si="8"/>
        <v>#REF!</v>
      </c>
      <c r="AK40" s="30" t="e">
        <f t="shared" si="1"/>
        <v>#REF!</v>
      </c>
      <c r="AL40" s="31" t="e">
        <f t="shared" si="9"/>
        <v>#REF!</v>
      </c>
      <c r="AM40" s="31" t="e">
        <f t="shared" si="10"/>
        <v>#REF!</v>
      </c>
      <c r="AN40" s="31" t="e">
        <f t="shared" si="11"/>
        <v>#REF!</v>
      </c>
      <c r="AO40" s="32" t="e">
        <f t="shared" si="12"/>
        <v>#REF!</v>
      </c>
      <c r="AP40" s="30" t="e">
        <f t="shared" si="2"/>
        <v>#REF!</v>
      </c>
      <c r="AQ40" s="31" t="e">
        <f t="shared" si="13"/>
        <v>#REF!</v>
      </c>
      <c r="AR40" s="31" t="e">
        <f t="shared" si="14"/>
        <v>#REF!</v>
      </c>
      <c r="AS40" s="31" t="e">
        <f t="shared" si="15"/>
        <v>#REF!</v>
      </c>
      <c r="AT40" s="32" t="e">
        <f t="shared" si="16"/>
        <v>#REF!</v>
      </c>
      <c r="AU40" s="30" t="e">
        <f t="shared" si="3"/>
        <v>#REF!</v>
      </c>
      <c r="AV40" s="31" t="e">
        <f t="shared" si="17"/>
        <v>#REF!</v>
      </c>
      <c r="AW40" s="31" t="e">
        <f t="shared" si="18"/>
        <v>#REF!</v>
      </c>
      <c r="AX40" s="31" t="e">
        <f t="shared" si="19"/>
        <v>#REF!</v>
      </c>
      <c r="AY40" s="32" t="e">
        <f t="shared" si="20"/>
        <v>#REF!</v>
      </c>
      <c r="AZ40" s="30" t="e">
        <f t="shared" si="4"/>
        <v>#REF!</v>
      </c>
      <c r="BA40" s="31" t="e">
        <f t="shared" si="21"/>
        <v>#REF!</v>
      </c>
      <c r="BB40" s="31" t="e">
        <f t="shared" si="22"/>
        <v>#REF!</v>
      </c>
      <c r="BC40" s="31" t="e">
        <f t="shared" si="23"/>
        <v>#REF!</v>
      </c>
      <c r="BD40" s="32" t="e">
        <f t="shared" si="24"/>
        <v>#REF!</v>
      </c>
    </row>
    <row r="41" spans="3:56" ht="15.75" thickBot="1" x14ac:dyDescent="0.3">
      <c r="C41" s="26">
        <v>262</v>
      </c>
      <c r="D41" s="27" t="s">
        <v>382</v>
      </c>
      <c r="E41" s="26">
        <v>5060</v>
      </c>
      <c r="F41" s="28" t="s">
        <v>45</v>
      </c>
      <c r="G41" s="34">
        <v>4066</v>
      </c>
      <c r="H41" s="28" t="s">
        <v>60</v>
      </c>
      <c r="I41" s="29"/>
      <c r="K41" s="17">
        <f>SUMIF('RECAP PDV'!$E:$E,$G41,'RECAP PDV'!K:K)</f>
        <v>107.90936999999997</v>
      </c>
      <c r="L41" s="17"/>
      <c r="M41" s="18"/>
      <c r="N41" s="17">
        <f>SUMIF('RECAP PDV'!$E:$E,$G41,'RECAP PDV'!N:N)</f>
        <v>0.152</v>
      </c>
      <c r="O41" s="17"/>
      <c r="P41" s="18"/>
      <c r="Q41" s="16"/>
      <c r="R41" s="16"/>
      <c r="S41" s="18"/>
      <c r="T41" s="17"/>
      <c r="U41" s="16"/>
      <c r="V41" s="18"/>
      <c r="W41" s="17"/>
      <c r="X41" s="16"/>
      <c r="Y41" s="18"/>
      <c r="AF41" s="30" t="e">
        <f t="shared" si="0"/>
        <v>#REF!</v>
      </c>
      <c r="AG41" s="31" t="e">
        <f t="shared" si="5"/>
        <v>#REF!</v>
      </c>
      <c r="AH41" s="31" t="e">
        <f t="shared" si="6"/>
        <v>#REF!</v>
      </c>
      <c r="AI41" s="31" t="e">
        <f t="shared" si="7"/>
        <v>#REF!</v>
      </c>
      <c r="AJ41" s="32" t="e">
        <f t="shared" si="8"/>
        <v>#REF!</v>
      </c>
      <c r="AK41" s="30" t="e">
        <f t="shared" si="1"/>
        <v>#REF!</v>
      </c>
      <c r="AL41" s="31" t="e">
        <f t="shared" si="9"/>
        <v>#REF!</v>
      </c>
      <c r="AM41" s="31" t="e">
        <f t="shared" si="10"/>
        <v>#REF!</v>
      </c>
      <c r="AN41" s="31" t="e">
        <f t="shared" si="11"/>
        <v>#REF!</v>
      </c>
      <c r="AO41" s="32" t="e">
        <f t="shared" si="12"/>
        <v>#REF!</v>
      </c>
      <c r="AP41" s="30" t="e">
        <f t="shared" si="2"/>
        <v>#REF!</v>
      </c>
      <c r="AQ41" s="31" t="e">
        <f t="shared" si="13"/>
        <v>#REF!</v>
      </c>
      <c r="AR41" s="31" t="e">
        <f t="shared" si="14"/>
        <v>#REF!</v>
      </c>
      <c r="AS41" s="31" t="e">
        <f t="shared" si="15"/>
        <v>#REF!</v>
      </c>
      <c r="AT41" s="32" t="e">
        <f t="shared" si="16"/>
        <v>#REF!</v>
      </c>
      <c r="AU41" s="30" t="e">
        <f t="shared" si="3"/>
        <v>#REF!</v>
      </c>
      <c r="AV41" s="31" t="e">
        <f t="shared" si="17"/>
        <v>#REF!</v>
      </c>
      <c r="AW41" s="31" t="e">
        <f t="shared" si="18"/>
        <v>#REF!</v>
      </c>
      <c r="AX41" s="31" t="e">
        <f t="shared" si="19"/>
        <v>#REF!</v>
      </c>
      <c r="AY41" s="32" t="e">
        <f t="shared" si="20"/>
        <v>#REF!</v>
      </c>
      <c r="AZ41" s="30" t="e">
        <f t="shared" si="4"/>
        <v>#REF!</v>
      </c>
      <c r="BA41" s="31" t="e">
        <f t="shared" si="21"/>
        <v>#REF!</v>
      </c>
      <c r="BB41" s="31" t="e">
        <f t="shared" si="22"/>
        <v>#REF!</v>
      </c>
      <c r="BC41" s="31" t="e">
        <f t="shared" si="23"/>
        <v>#REF!</v>
      </c>
      <c r="BD41" s="32" t="e">
        <f t="shared" si="24"/>
        <v>#REF!</v>
      </c>
    </row>
    <row r="42" spans="3:56" ht="15.75" thickBot="1" x14ac:dyDescent="0.3">
      <c r="C42" s="26">
        <v>262</v>
      </c>
      <c r="D42" s="27" t="s">
        <v>382</v>
      </c>
      <c r="E42" s="26">
        <v>5060</v>
      </c>
      <c r="F42" s="33" t="s">
        <v>45</v>
      </c>
      <c r="G42" s="34">
        <v>4067</v>
      </c>
      <c r="H42" s="33" t="s">
        <v>62</v>
      </c>
      <c r="I42" s="29"/>
      <c r="K42" s="17">
        <f>SUMIF('RECAP PDV'!$E:$E,$G42,'RECAP PDV'!K:K)</f>
        <v>149.68658000000002</v>
      </c>
      <c r="L42" s="17"/>
      <c r="M42" s="18"/>
      <c r="N42" s="17">
        <f>SUMIF('RECAP PDV'!$E:$E,$G42,'RECAP PDV'!N:N)</f>
        <v>0</v>
      </c>
      <c r="O42" s="17"/>
      <c r="P42" s="18"/>
      <c r="Q42" s="16"/>
      <c r="R42" s="16"/>
      <c r="S42" s="18"/>
      <c r="T42" s="17"/>
      <c r="U42" s="16"/>
      <c r="V42" s="18"/>
      <c r="W42" s="17"/>
      <c r="X42" s="16"/>
      <c r="Y42" s="18"/>
      <c r="AF42" s="30" t="e">
        <f t="shared" si="0"/>
        <v>#REF!</v>
      </c>
      <c r="AG42" s="31" t="e">
        <f t="shared" si="5"/>
        <v>#REF!</v>
      </c>
      <c r="AH42" s="31" t="e">
        <f t="shared" si="6"/>
        <v>#REF!</v>
      </c>
      <c r="AI42" s="31" t="e">
        <f t="shared" si="7"/>
        <v>#REF!</v>
      </c>
      <c r="AJ42" s="32" t="e">
        <f t="shared" si="8"/>
        <v>#REF!</v>
      </c>
      <c r="AK42" s="30" t="e">
        <f t="shared" si="1"/>
        <v>#REF!</v>
      </c>
      <c r="AL42" s="31" t="e">
        <f t="shared" si="9"/>
        <v>#REF!</v>
      </c>
      <c r="AM42" s="31" t="e">
        <f t="shared" si="10"/>
        <v>#REF!</v>
      </c>
      <c r="AN42" s="31" t="e">
        <f t="shared" si="11"/>
        <v>#REF!</v>
      </c>
      <c r="AO42" s="32" t="e">
        <f t="shared" si="12"/>
        <v>#REF!</v>
      </c>
      <c r="AP42" s="30" t="e">
        <f t="shared" si="2"/>
        <v>#REF!</v>
      </c>
      <c r="AQ42" s="31" t="e">
        <f t="shared" si="13"/>
        <v>#REF!</v>
      </c>
      <c r="AR42" s="31" t="e">
        <f t="shared" si="14"/>
        <v>#REF!</v>
      </c>
      <c r="AS42" s="31" t="e">
        <f t="shared" si="15"/>
        <v>#REF!</v>
      </c>
      <c r="AT42" s="32" t="e">
        <f t="shared" si="16"/>
        <v>#REF!</v>
      </c>
      <c r="AU42" s="30" t="e">
        <f t="shared" si="3"/>
        <v>#REF!</v>
      </c>
      <c r="AV42" s="31" t="e">
        <f t="shared" si="17"/>
        <v>#REF!</v>
      </c>
      <c r="AW42" s="31" t="e">
        <f t="shared" si="18"/>
        <v>#REF!</v>
      </c>
      <c r="AX42" s="31" t="e">
        <f t="shared" si="19"/>
        <v>#REF!</v>
      </c>
      <c r="AY42" s="32" t="e">
        <f t="shared" si="20"/>
        <v>#REF!</v>
      </c>
      <c r="AZ42" s="30" t="e">
        <f t="shared" si="4"/>
        <v>#REF!</v>
      </c>
      <c r="BA42" s="31" t="e">
        <f t="shared" si="21"/>
        <v>#REF!</v>
      </c>
      <c r="BB42" s="31" t="e">
        <f t="shared" si="22"/>
        <v>#REF!</v>
      </c>
      <c r="BC42" s="31" t="e">
        <f t="shared" si="23"/>
        <v>#REF!</v>
      </c>
      <c r="BD42" s="32" t="e">
        <f t="shared" si="24"/>
        <v>#REF!</v>
      </c>
    </row>
    <row r="43" spans="3:56" ht="15.75" thickBot="1" x14ac:dyDescent="0.3">
      <c r="C43" s="26">
        <v>262</v>
      </c>
      <c r="D43" s="27" t="s">
        <v>382</v>
      </c>
      <c r="E43" s="26">
        <v>5060</v>
      </c>
      <c r="F43" s="28" t="s">
        <v>45</v>
      </c>
      <c r="G43" s="34">
        <v>4095</v>
      </c>
      <c r="H43" s="28" t="s">
        <v>63</v>
      </c>
      <c r="I43" s="29"/>
      <c r="K43" s="17">
        <f>SUMIF('RECAP PDV'!$E:$E,$G43,'RECAP PDV'!K:K)</f>
        <v>19.067740000000001</v>
      </c>
      <c r="L43" s="17"/>
      <c r="M43" s="18"/>
      <c r="N43" s="17">
        <f>SUMIF('RECAP PDV'!$E:$E,$G43,'RECAP PDV'!N:N)</f>
        <v>0</v>
      </c>
      <c r="O43" s="17"/>
      <c r="P43" s="18"/>
      <c r="Q43" s="16"/>
      <c r="R43" s="16"/>
      <c r="S43" s="18"/>
      <c r="T43" s="17"/>
      <c r="U43" s="16"/>
      <c r="V43" s="18"/>
      <c r="W43" s="17"/>
      <c r="X43" s="16"/>
      <c r="Y43" s="18"/>
      <c r="AF43" s="30" t="e">
        <f t="shared" si="0"/>
        <v>#REF!</v>
      </c>
      <c r="AG43" s="31" t="e">
        <f t="shared" si="5"/>
        <v>#REF!</v>
      </c>
      <c r="AH43" s="31" t="e">
        <f t="shared" si="6"/>
        <v>#REF!</v>
      </c>
      <c r="AI43" s="31" t="e">
        <f t="shared" si="7"/>
        <v>#REF!</v>
      </c>
      <c r="AJ43" s="32" t="e">
        <f t="shared" si="8"/>
        <v>#REF!</v>
      </c>
      <c r="AK43" s="30" t="e">
        <f t="shared" si="1"/>
        <v>#REF!</v>
      </c>
      <c r="AL43" s="31" t="e">
        <f t="shared" si="9"/>
        <v>#REF!</v>
      </c>
      <c r="AM43" s="31" t="e">
        <f t="shared" si="10"/>
        <v>#REF!</v>
      </c>
      <c r="AN43" s="31" t="e">
        <f t="shared" si="11"/>
        <v>#REF!</v>
      </c>
      <c r="AO43" s="32" t="e">
        <f t="shared" si="12"/>
        <v>#REF!</v>
      </c>
      <c r="AP43" s="30" t="e">
        <f t="shared" si="2"/>
        <v>#REF!</v>
      </c>
      <c r="AQ43" s="31" t="e">
        <f t="shared" si="13"/>
        <v>#REF!</v>
      </c>
      <c r="AR43" s="31" t="e">
        <f t="shared" si="14"/>
        <v>#REF!</v>
      </c>
      <c r="AS43" s="31" t="e">
        <f t="shared" si="15"/>
        <v>#REF!</v>
      </c>
      <c r="AT43" s="32" t="e">
        <f t="shared" si="16"/>
        <v>#REF!</v>
      </c>
      <c r="AU43" s="30" t="e">
        <f t="shared" si="3"/>
        <v>#REF!</v>
      </c>
      <c r="AV43" s="31" t="e">
        <f t="shared" si="17"/>
        <v>#REF!</v>
      </c>
      <c r="AW43" s="31" t="e">
        <f t="shared" si="18"/>
        <v>#REF!</v>
      </c>
      <c r="AX43" s="31" t="e">
        <f t="shared" si="19"/>
        <v>#REF!</v>
      </c>
      <c r="AY43" s="32" t="e">
        <f t="shared" si="20"/>
        <v>#REF!</v>
      </c>
      <c r="AZ43" s="30" t="e">
        <f t="shared" si="4"/>
        <v>#REF!</v>
      </c>
      <c r="BA43" s="31" t="e">
        <f t="shared" si="21"/>
        <v>#REF!</v>
      </c>
      <c r="BB43" s="31" t="e">
        <f t="shared" si="22"/>
        <v>#REF!</v>
      </c>
      <c r="BC43" s="31" t="e">
        <f t="shared" si="23"/>
        <v>#REF!</v>
      </c>
      <c r="BD43" s="32" t="e">
        <f t="shared" si="24"/>
        <v>#REF!</v>
      </c>
    </row>
    <row r="44" spans="3:56" ht="15.75" thickBot="1" x14ac:dyDescent="0.3">
      <c r="C44" s="26">
        <v>262</v>
      </c>
      <c r="D44" s="27" t="s">
        <v>382</v>
      </c>
      <c r="E44" s="26">
        <v>5060</v>
      </c>
      <c r="F44" s="28" t="s">
        <v>45</v>
      </c>
      <c r="G44" s="34">
        <v>4087</v>
      </c>
      <c r="H44" s="28" t="s">
        <v>65</v>
      </c>
      <c r="I44" s="29"/>
      <c r="K44" s="17">
        <f>SUMIF('RECAP PDV'!$E:$E,$G44,'RECAP PDV'!K:K)</f>
        <v>195.09537999999998</v>
      </c>
      <c r="L44" s="17"/>
      <c r="M44" s="18"/>
      <c r="N44" s="17">
        <f>SUMIF('RECAP PDV'!$E:$E,$G44,'RECAP PDV'!N:N)</f>
        <v>0</v>
      </c>
      <c r="O44" s="17"/>
      <c r="P44" s="18"/>
      <c r="Q44" s="16"/>
      <c r="R44" s="16"/>
      <c r="S44" s="18"/>
      <c r="T44" s="17"/>
      <c r="U44" s="16"/>
      <c r="V44" s="18"/>
      <c r="W44" s="17"/>
      <c r="X44" s="16"/>
      <c r="Y44" s="18"/>
      <c r="AF44" s="30" t="e">
        <f t="shared" si="0"/>
        <v>#REF!</v>
      </c>
      <c r="AG44" s="31" t="e">
        <f t="shared" si="5"/>
        <v>#REF!</v>
      </c>
      <c r="AH44" s="31" t="e">
        <f t="shared" si="6"/>
        <v>#REF!</v>
      </c>
      <c r="AI44" s="31" t="e">
        <f t="shared" si="7"/>
        <v>#REF!</v>
      </c>
      <c r="AJ44" s="32" t="e">
        <f t="shared" si="8"/>
        <v>#REF!</v>
      </c>
      <c r="AK44" s="30" t="e">
        <f t="shared" si="1"/>
        <v>#REF!</v>
      </c>
      <c r="AL44" s="31" t="e">
        <f t="shared" si="9"/>
        <v>#REF!</v>
      </c>
      <c r="AM44" s="31" t="e">
        <f t="shared" si="10"/>
        <v>#REF!</v>
      </c>
      <c r="AN44" s="31" t="e">
        <f t="shared" si="11"/>
        <v>#REF!</v>
      </c>
      <c r="AO44" s="32" t="e">
        <f t="shared" si="12"/>
        <v>#REF!</v>
      </c>
      <c r="AP44" s="30" t="e">
        <f t="shared" si="2"/>
        <v>#REF!</v>
      </c>
      <c r="AQ44" s="31" t="e">
        <f t="shared" si="13"/>
        <v>#REF!</v>
      </c>
      <c r="AR44" s="31" t="e">
        <f t="shared" si="14"/>
        <v>#REF!</v>
      </c>
      <c r="AS44" s="31" t="e">
        <f t="shared" si="15"/>
        <v>#REF!</v>
      </c>
      <c r="AT44" s="32" t="e">
        <f t="shared" si="16"/>
        <v>#REF!</v>
      </c>
      <c r="AU44" s="30" t="e">
        <f t="shared" si="3"/>
        <v>#REF!</v>
      </c>
      <c r="AV44" s="31" t="e">
        <f t="shared" si="17"/>
        <v>#REF!</v>
      </c>
      <c r="AW44" s="31" t="e">
        <f t="shared" si="18"/>
        <v>#REF!</v>
      </c>
      <c r="AX44" s="31" t="e">
        <f t="shared" si="19"/>
        <v>#REF!</v>
      </c>
      <c r="AY44" s="32" t="e">
        <f t="shared" si="20"/>
        <v>#REF!</v>
      </c>
      <c r="AZ44" s="30" t="e">
        <f t="shared" si="4"/>
        <v>#REF!</v>
      </c>
      <c r="BA44" s="31" t="e">
        <f t="shared" si="21"/>
        <v>#REF!</v>
      </c>
      <c r="BB44" s="31" t="e">
        <f t="shared" si="22"/>
        <v>#REF!</v>
      </c>
      <c r="BC44" s="31" t="e">
        <f t="shared" si="23"/>
        <v>#REF!</v>
      </c>
      <c r="BD44" s="32" t="e">
        <f t="shared" si="24"/>
        <v>#REF!</v>
      </c>
    </row>
    <row r="45" spans="3:56" ht="15.75" thickBot="1" x14ac:dyDescent="0.3">
      <c r="C45" s="26">
        <v>262</v>
      </c>
      <c r="D45" s="27" t="s">
        <v>382</v>
      </c>
      <c r="E45" s="26">
        <v>5060</v>
      </c>
      <c r="F45" s="28" t="s">
        <v>45</v>
      </c>
      <c r="G45" s="34">
        <v>4073</v>
      </c>
      <c r="H45" s="28" t="s">
        <v>67</v>
      </c>
      <c r="I45" s="29"/>
      <c r="K45" s="17">
        <f>SUMIF('RECAP PDV'!$E:$E,$G45,'RECAP PDV'!K:K)</f>
        <v>92.83926000000001</v>
      </c>
      <c r="L45" s="17"/>
      <c r="M45" s="18"/>
      <c r="N45" s="17">
        <f>SUMIF('RECAP PDV'!$E:$E,$G45,'RECAP PDV'!N:N)</f>
        <v>0</v>
      </c>
      <c r="O45" s="17"/>
      <c r="P45" s="18"/>
      <c r="Q45" s="16"/>
      <c r="R45" s="16"/>
      <c r="S45" s="18"/>
      <c r="T45" s="17"/>
      <c r="U45" s="16"/>
      <c r="V45" s="18"/>
      <c r="W45" s="17"/>
      <c r="X45" s="16"/>
      <c r="Y45" s="18"/>
      <c r="AF45" s="30" t="e">
        <f t="shared" si="0"/>
        <v>#REF!</v>
      </c>
      <c r="AG45" s="31" t="e">
        <f t="shared" si="5"/>
        <v>#REF!</v>
      </c>
      <c r="AH45" s="31" t="e">
        <f t="shared" si="6"/>
        <v>#REF!</v>
      </c>
      <c r="AI45" s="31" t="e">
        <f t="shared" si="7"/>
        <v>#REF!</v>
      </c>
      <c r="AJ45" s="32" t="e">
        <f t="shared" si="8"/>
        <v>#REF!</v>
      </c>
      <c r="AK45" s="30" t="e">
        <f t="shared" si="1"/>
        <v>#REF!</v>
      </c>
      <c r="AL45" s="31" t="e">
        <f t="shared" si="9"/>
        <v>#REF!</v>
      </c>
      <c r="AM45" s="31" t="e">
        <f t="shared" si="10"/>
        <v>#REF!</v>
      </c>
      <c r="AN45" s="31" t="e">
        <f t="shared" si="11"/>
        <v>#REF!</v>
      </c>
      <c r="AO45" s="32" t="e">
        <f t="shared" si="12"/>
        <v>#REF!</v>
      </c>
      <c r="AP45" s="30" t="e">
        <f t="shared" si="2"/>
        <v>#REF!</v>
      </c>
      <c r="AQ45" s="31" t="e">
        <f t="shared" si="13"/>
        <v>#REF!</v>
      </c>
      <c r="AR45" s="31" t="e">
        <f t="shared" si="14"/>
        <v>#REF!</v>
      </c>
      <c r="AS45" s="31" t="e">
        <f t="shared" si="15"/>
        <v>#REF!</v>
      </c>
      <c r="AT45" s="32" t="e">
        <f t="shared" si="16"/>
        <v>#REF!</v>
      </c>
      <c r="AU45" s="30" t="e">
        <f t="shared" si="3"/>
        <v>#REF!</v>
      </c>
      <c r="AV45" s="31" t="e">
        <f t="shared" si="17"/>
        <v>#REF!</v>
      </c>
      <c r="AW45" s="31" t="e">
        <f t="shared" si="18"/>
        <v>#REF!</v>
      </c>
      <c r="AX45" s="31" t="e">
        <f t="shared" si="19"/>
        <v>#REF!</v>
      </c>
      <c r="AY45" s="32" t="e">
        <f t="shared" si="20"/>
        <v>#REF!</v>
      </c>
      <c r="AZ45" s="30" t="e">
        <f t="shared" si="4"/>
        <v>#REF!</v>
      </c>
      <c r="BA45" s="31" t="e">
        <f t="shared" si="21"/>
        <v>#REF!</v>
      </c>
      <c r="BB45" s="31" t="e">
        <f t="shared" si="22"/>
        <v>#REF!</v>
      </c>
      <c r="BC45" s="31" t="e">
        <f t="shared" si="23"/>
        <v>#REF!</v>
      </c>
      <c r="BD45" s="32" t="e">
        <f t="shared" si="24"/>
        <v>#REF!</v>
      </c>
    </row>
    <row r="46" spans="3:56" ht="15.75" thickBot="1" x14ac:dyDescent="0.3">
      <c r="C46" s="26">
        <v>262</v>
      </c>
      <c r="D46" s="27" t="s">
        <v>382</v>
      </c>
      <c r="E46" s="26">
        <v>5060</v>
      </c>
      <c r="F46" s="28" t="s">
        <v>45</v>
      </c>
      <c r="G46" s="34">
        <v>4074</v>
      </c>
      <c r="H46" s="28" t="s">
        <v>68</v>
      </c>
      <c r="I46" s="29"/>
      <c r="K46" s="17">
        <f>SUMIF('RECAP PDV'!$E:$E,$G46,'RECAP PDV'!K:K)</f>
        <v>353.53916999999996</v>
      </c>
      <c r="L46" s="17"/>
      <c r="M46" s="18"/>
      <c r="N46" s="17">
        <f>SUMIF('RECAP PDV'!$E:$E,$G46,'RECAP PDV'!N:N)</f>
        <v>0</v>
      </c>
      <c r="O46" s="17"/>
      <c r="P46" s="18"/>
      <c r="Q46" s="16"/>
      <c r="R46" s="16"/>
      <c r="S46" s="18"/>
      <c r="T46" s="17"/>
      <c r="U46" s="16"/>
      <c r="V46" s="18"/>
      <c r="W46" s="17"/>
      <c r="X46" s="16"/>
      <c r="Y46" s="18"/>
      <c r="AF46" s="30" t="e">
        <f t="shared" si="0"/>
        <v>#REF!</v>
      </c>
      <c r="AG46" s="31" t="e">
        <f t="shared" si="5"/>
        <v>#REF!</v>
      </c>
      <c r="AH46" s="31" t="e">
        <f t="shared" si="6"/>
        <v>#REF!</v>
      </c>
      <c r="AI46" s="31" t="e">
        <f t="shared" si="7"/>
        <v>#REF!</v>
      </c>
      <c r="AJ46" s="32" t="e">
        <f t="shared" si="8"/>
        <v>#REF!</v>
      </c>
      <c r="AK46" s="30" t="e">
        <f t="shared" si="1"/>
        <v>#REF!</v>
      </c>
      <c r="AL46" s="31" t="e">
        <f t="shared" si="9"/>
        <v>#REF!</v>
      </c>
      <c r="AM46" s="31" t="e">
        <f t="shared" si="10"/>
        <v>#REF!</v>
      </c>
      <c r="AN46" s="31" t="e">
        <f t="shared" si="11"/>
        <v>#REF!</v>
      </c>
      <c r="AO46" s="32" t="e">
        <f t="shared" si="12"/>
        <v>#REF!</v>
      </c>
      <c r="AP46" s="30" t="e">
        <f t="shared" si="2"/>
        <v>#REF!</v>
      </c>
      <c r="AQ46" s="31" t="e">
        <f t="shared" si="13"/>
        <v>#REF!</v>
      </c>
      <c r="AR46" s="31" t="e">
        <f t="shared" si="14"/>
        <v>#REF!</v>
      </c>
      <c r="AS46" s="31" t="e">
        <f t="shared" si="15"/>
        <v>#REF!</v>
      </c>
      <c r="AT46" s="32" t="e">
        <f t="shared" si="16"/>
        <v>#REF!</v>
      </c>
      <c r="AU46" s="30" t="e">
        <f t="shared" si="3"/>
        <v>#REF!</v>
      </c>
      <c r="AV46" s="31" t="e">
        <f t="shared" si="17"/>
        <v>#REF!</v>
      </c>
      <c r="AW46" s="31" t="e">
        <f t="shared" si="18"/>
        <v>#REF!</v>
      </c>
      <c r="AX46" s="31" t="e">
        <f t="shared" si="19"/>
        <v>#REF!</v>
      </c>
      <c r="AY46" s="32" t="e">
        <f t="shared" si="20"/>
        <v>#REF!</v>
      </c>
      <c r="AZ46" s="30" t="e">
        <f t="shared" si="4"/>
        <v>#REF!</v>
      </c>
      <c r="BA46" s="31" t="e">
        <f t="shared" si="21"/>
        <v>#REF!</v>
      </c>
      <c r="BB46" s="31" t="e">
        <f t="shared" si="22"/>
        <v>#REF!</v>
      </c>
      <c r="BC46" s="31" t="e">
        <f t="shared" si="23"/>
        <v>#REF!</v>
      </c>
      <c r="BD46" s="32" t="e">
        <f t="shared" si="24"/>
        <v>#REF!</v>
      </c>
    </row>
    <row r="47" spans="3:56" ht="15.75" thickBot="1" x14ac:dyDescent="0.3">
      <c r="C47" s="26">
        <v>262</v>
      </c>
      <c r="D47" s="27" t="s">
        <v>382</v>
      </c>
      <c r="E47" s="26">
        <v>5060</v>
      </c>
      <c r="F47" s="28" t="s">
        <v>45</v>
      </c>
      <c r="G47" s="34">
        <v>4079</v>
      </c>
      <c r="H47" s="28" t="s">
        <v>69</v>
      </c>
      <c r="I47" s="29"/>
      <c r="K47" s="17">
        <f>SUMIF('RECAP PDV'!$E:$E,$G47,'RECAP PDV'!K:K)</f>
        <v>161.76883999999998</v>
      </c>
      <c r="L47" s="17"/>
      <c r="M47" s="18"/>
      <c r="N47" s="17">
        <f>SUMIF('RECAP PDV'!$E:$E,$G47,'RECAP PDV'!N:N)</f>
        <v>0</v>
      </c>
      <c r="O47" s="17"/>
      <c r="P47" s="18"/>
      <c r="Q47" s="16"/>
      <c r="R47" s="16"/>
      <c r="S47" s="18"/>
      <c r="T47" s="17"/>
      <c r="U47" s="16"/>
      <c r="V47" s="18"/>
      <c r="W47" s="17"/>
      <c r="X47" s="16"/>
      <c r="Y47" s="18"/>
      <c r="AF47" s="30" t="e">
        <f t="shared" si="0"/>
        <v>#REF!</v>
      </c>
      <c r="AG47" s="31" t="e">
        <f t="shared" si="5"/>
        <v>#REF!</v>
      </c>
      <c r="AH47" s="31" t="e">
        <f t="shared" si="6"/>
        <v>#REF!</v>
      </c>
      <c r="AI47" s="31" t="e">
        <f t="shared" si="7"/>
        <v>#REF!</v>
      </c>
      <c r="AJ47" s="32" t="e">
        <f t="shared" si="8"/>
        <v>#REF!</v>
      </c>
      <c r="AK47" s="30" t="e">
        <f t="shared" si="1"/>
        <v>#REF!</v>
      </c>
      <c r="AL47" s="31" t="e">
        <f t="shared" si="9"/>
        <v>#REF!</v>
      </c>
      <c r="AM47" s="31" t="e">
        <f t="shared" si="10"/>
        <v>#REF!</v>
      </c>
      <c r="AN47" s="31" t="e">
        <f t="shared" si="11"/>
        <v>#REF!</v>
      </c>
      <c r="AO47" s="32" t="e">
        <f t="shared" si="12"/>
        <v>#REF!</v>
      </c>
      <c r="AP47" s="30" t="e">
        <f t="shared" si="2"/>
        <v>#REF!</v>
      </c>
      <c r="AQ47" s="31" t="e">
        <f t="shared" si="13"/>
        <v>#REF!</v>
      </c>
      <c r="AR47" s="31" t="e">
        <f t="shared" si="14"/>
        <v>#REF!</v>
      </c>
      <c r="AS47" s="31" t="e">
        <f t="shared" si="15"/>
        <v>#REF!</v>
      </c>
      <c r="AT47" s="32" t="e">
        <f t="shared" si="16"/>
        <v>#REF!</v>
      </c>
      <c r="AU47" s="30" t="e">
        <f t="shared" si="3"/>
        <v>#REF!</v>
      </c>
      <c r="AV47" s="31" t="e">
        <f t="shared" si="17"/>
        <v>#REF!</v>
      </c>
      <c r="AW47" s="31" t="e">
        <f t="shared" si="18"/>
        <v>#REF!</v>
      </c>
      <c r="AX47" s="31" t="e">
        <f t="shared" si="19"/>
        <v>#REF!</v>
      </c>
      <c r="AY47" s="32" t="e">
        <f t="shared" si="20"/>
        <v>#REF!</v>
      </c>
      <c r="AZ47" s="30" t="e">
        <f t="shared" si="4"/>
        <v>#REF!</v>
      </c>
      <c r="BA47" s="31" t="e">
        <f t="shared" si="21"/>
        <v>#REF!</v>
      </c>
      <c r="BB47" s="31" t="e">
        <f t="shared" si="22"/>
        <v>#REF!</v>
      </c>
      <c r="BC47" s="31" t="e">
        <f t="shared" si="23"/>
        <v>#REF!</v>
      </c>
      <c r="BD47" s="32" t="e">
        <f t="shared" si="24"/>
        <v>#REF!</v>
      </c>
    </row>
    <row r="48" spans="3:56" ht="15.75" thickBot="1" x14ac:dyDescent="0.3">
      <c r="C48" s="26">
        <v>262</v>
      </c>
      <c r="D48" s="27" t="s">
        <v>382</v>
      </c>
      <c r="E48" s="26">
        <v>5060</v>
      </c>
      <c r="F48" s="28" t="s">
        <v>45</v>
      </c>
      <c r="G48" s="34">
        <v>4031</v>
      </c>
      <c r="H48" s="28" t="s">
        <v>70</v>
      </c>
      <c r="I48" s="29"/>
      <c r="K48" s="17">
        <f>SUMIF('RECAP PDV'!$E:$E,$G48,'RECAP PDV'!K:K)</f>
        <v>114.06007999999999</v>
      </c>
      <c r="L48" s="17"/>
      <c r="M48" s="18"/>
      <c r="N48" s="17">
        <f>SUMIF('RECAP PDV'!$E:$E,$G48,'RECAP PDV'!N:N)</f>
        <v>0</v>
      </c>
      <c r="O48" s="17"/>
      <c r="P48" s="18"/>
      <c r="Q48" s="16"/>
      <c r="R48" s="16"/>
      <c r="S48" s="18"/>
      <c r="T48" s="17"/>
      <c r="U48" s="16"/>
      <c r="V48" s="18"/>
      <c r="W48" s="17"/>
      <c r="X48" s="16"/>
      <c r="Y48" s="18"/>
      <c r="AF48" s="30" t="e">
        <f t="shared" si="0"/>
        <v>#REF!</v>
      </c>
      <c r="AG48" s="31" t="e">
        <f t="shared" si="5"/>
        <v>#REF!</v>
      </c>
      <c r="AH48" s="31" t="e">
        <f t="shared" si="6"/>
        <v>#REF!</v>
      </c>
      <c r="AI48" s="31" t="e">
        <f t="shared" si="7"/>
        <v>#REF!</v>
      </c>
      <c r="AJ48" s="32" t="e">
        <f t="shared" si="8"/>
        <v>#REF!</v>
      </c>
      <c r="AK48" s="30" t="e">
        <f t="shared" si="1"/>
        <v>#REF!</v>
      </c>
      <c r="AL48" s="31" t="e">
        <f t="shared" si="9"/>
        <v>#REF!</v>
      </c>
      <c r="AM48" s="31" t="e">
        <f t="shared" si="10"/>
        <v>#REF!</v>
      </c>
      <c r="AN48" s="31" t="e">
        <f t="shared" si="11"/>
        <v>#REF!</v>
      </c>
      <c r="AO48" s="32" t="e">
        <f t="shared" si="12"/>
        <v>#REF!</v>
      </c>
      <c r="AP48" s="30" t="e">
        <f t="shared" si="2"/>
        <v>#REF!</v>
      </c>
      <c r="AQ48" s="31" t="e">
        <f t="shared" si="13"/>
        <v>#REF!</v>
      </c>
      <c r="AR48" s="31" t="e">
        <f t="shared" si="14"/>
        <v>#REF!</v>
      </c>
      <c r="AS48" s="31" t="e">
        <f t="shared" si="15"/>
        <v>#REF!</v>
      </c>
      <c r="AT48" s="32" t="e">
        <f t="shared" si="16"/>
        <v>#REF!</v>
      </c>
      <c r="AU48" s="30" t="e">
        <f t="shared" si="3"/>
        <v>#REF!</v>
      </c>
      <c r="AV48" s="31" t="e">
        <f t="shared" si="17"/>
        <v>#REF!</v>
      </c>
      <c r="AW48" s="31" t="e">
        <f t="shared" si="18"/>
        <v>#REF!</v>
      </c>
      <c r="AX48" s="31" t="e">
        <f t="shared" si="19"/>
        <v>#REF!</v>
      </c>
      <c r="AY48" s="32" t="e">
        <f t="shared" si="20"/>
        <v>#REF!</v>
      </c>
      <c r="AZ48" s="30" t="e">
        <f t="shared" si="4"/>
        <v>#REF!</v>
      </c>
      <c r="BA48" s="31" t="e">
        <f t="shared" si="21"/>
        <v>#REF!</v>
      </c>
      <c r="BB48" s="31" t="e">
        <f t="shared" si="22"/>
        <v>#REF!</v>
      </c>
      <c r="BC48" s="31" t="e">
        <f t="shared" si="23"/>
        <v>#REF!</v>
      </c>
      <c r="BD48" s="32" t="e">
        <f t="shared" si="24"/>
        <v>#REF!</v>
      </c>
    </row>
    <row r="49" spans="3:56" ht="15.75" thickBot="1" x14ac:dyDescent="0.3">
      <c r="C49" s="26">
        <v>262</v>
      </c>
      <c r="D49" s="27" t="s">
        <v>382</v>
      </c>
      <c r="E49" s="26">
        <v>5060</v>
      </c>
      <c r="F49" s="28" t="s">
        <v>45</v>
      </c>
      <c r="G49" s="34">
        <v>4071</v>
      </c>
      <c r="H49" s="28" t="s">
        <v>71</v>
      </c>
      <c r="I49" s="29"/>
      <c r="K49" s="17">
        <f>SUMIF('RECAP PDV'!$E:$E,$G49,'RECAP PDV'!K:K)</f>
        <v>1620.3196800000001</v>
      </c>
      <c r="L49" s="17"/>
      <c r="M49" s="18"/>
      <c r="N49" s="17">
        <f>SUMIF('RECAP PDV'!$E:$E,$G49,'RECAP PDV'!N:N)</f>
        <v>0</v>
      </c>
      <c r="O49" s="17"/>
      <c r="P49" s="18"/>
      <c r="Q49" s="16"/>
      <c r="R49" s="16"/>
      <c r="S49" s="18"/>
      <c r="T49" s="17"/>
      <c r="U49" s="16"/>
      <c r="V49" s="18"/>
      <c r="W49" s="17"/>
      <c r="X49" s="16"/>
      <c r="Y49" s="18"/>
      <c r="AF49" s="30" t="e">
        <f t="shared" si="0"/>
        <v>#REF!</v>
      </c>
      <c r="AG49" s="31" t="e">
        <f t="shared" si="5"/>
        <v>#REF!</v>
      </c>
      <c r="AH49" s="31" t="e">
        <f t="shared" si="6"/>
        <v>#REF!</v>
      </c>
      <c r="AI49" s="31" t="e">
        <f t="shared" si="7"/>
        <v>#REF!</v>
      </c>
      <c r="AJ49" s="32" t="e">
        <f t="shared" si="8"/>
        <v>#REF!</v>
      </c>
      <c r="AK49" s="30" t="e">
        <f t="shared" si="1"/>
        <v>#REF!</v>
      </c>
      <c r="AL49" s="31" t="e">
        <f t="shared" si="9"/>
        <v>#REF!</v>
      </c>
      <c r="AM49" s="31" t="e">
        <f t="shared" si="10"/>
        <v>#REF!</v>
      </c>
      <c r="AN49" s="31" t="e">
        <f t="shared" si="11"/>
        <v>#REF!</v>
      </c>
      <c r="AO49" s="32" t="e">
        <f t="shared" si="12"/>
        <v>#REF!</v>
      </c>
      <c r="AP49" s="30" t="e">
        <f t="shared" si="2"/>
        <v>#REF!</v>
      </c>
      <c r="AQ49" s="31" t="e">
        <f t="shared" si="13"/>
        <v>#REF!</v>
      </c>
      <c r="AR49" s="31" t="e">
        <f t="shared" si="14"/>
        <v>#REF!</v>
      </c>
      <c r="AS49" s="31" t="e">
        <f t="shared" si="15"/>
        <v>#REF!</v>
      </c>
      <c r="AT49" s="32" t="e">
        <f t="shared" si="16"/>
        <v>#REF!</v>
      </c>
      <c r="AU49" s="30" t="e">
        <f t="shared" si="3"/>
        <v>#REF!</v>
      </c>
      <c r="AV49" s="31" t="e">
        <f t="shared" si="17"/>
        <v>#REF!</v>
      </c>
      <c r="AW49" s="31" t="e">
        <f t="shared" si="18"/>
        <v>#REF!</v>
      </c>
      <c r="AX49" s="31" t="e">
        <f t="shared" si="19"/>
        <v>#REF!</v>
      </c>
      <c r="AY49" s="32" t="e">
        <f t="shared" si="20"/>
        <v>#REF!</v>
      </c>
      <c r="AZ49" s="30" t="e">
        <f t="shared" si="4"/>
        <v>#REF!</v>
      </c>
      <c r="BA49" s="31" t="e">
        <f t="shared" si="21"/>
        <v>#REF!</v>
      </c>
      <c r="BB49" s="31" t="e">
        <f t="shared" si="22"/>
        <v>#REF!</v>
      </c>
      <c r="BC49" s="31" t="e">
        <f t="shared" si="23"/>
        <v>#REF!</v>
      </c>
      <c r="BD49" s="32" t="e">
        <f t="shared" si="24"/>
        <v>#REF!</v>
      </c>
    </row>
    <row r="50" spans="3:56" ht="15.75" thickBot="1" x14ac:dyDescent="0.3">
      <c r="C50" s="26">
        <v>262</v>
      </c>
      <c r="D50" s="27" t="s">
        <v>382</v>
      </c>
      <c r="E50" s="26">
        <v>5060</v>
      </c>
      <c r="F50" s="28" t="s">
        <v>45</v>
      </c>
      <c r="G50" s="34">
        <v>4080</v>
      </c>
      <c r="H50" s="28" t="s">
        <v>75</v>
      </c>
      <c r="I50" s="29"/>
      <c r="K50" s="17">
        <f>SUMIF('RECAP PDV'!$E:$E,$G50,'RECAP PDV'!K:K)</f>
        <v>276.4932</v>
      </c>
      <c r="L50" s="17"/>
      <c r="M50" s="18"/>
      <c r="N50" s="17">
        <f>SUMIF('RECAP PDV'!$E:$E,$G50,'RECAP PDV'!N:N)</f>
        <v>0</v>
      </c>
      <c r="O50" s="17"/>
      <c r="P50" s="18"/>
      <c r="Q50" s="16"/>
      <c r="R50" s="16"/>
      <c r="S50" s="18"/>
      <c r="T50" s="17"/>
      <c r="U50" s="16"/>
      <c r="V50" s="18"/>
      <c r="W50" s="17"/>
      <c r="X50" s="16"/>
      <c r="Y50" s="18"/>
      <c r="AF50" s="30" t="e">
        <f t="shared" si="0"/>
        <v>#REF!</v>
      </c>
      <c r="AG50" s="31" t="e">
        <f t="shared" si="5"/>
        <v>#REF!</v>
      </c>
      <c r="AH50" s="31" t="e">
        <f t="shared" si="6"/>
        <v>#REF!</v>
      </c>
      <c r="AI50" s="31" t="e">
        <f t="shared" si="7"/>
        <v>#REF!</v>
      </c>
      <c r="AJ50" s="32" t="e">
        <f t="shared" si="8"/>
        <v>#REF!</v>
      </c>
      <c r="AK50" s="30" t="e">
        <f t="shared" si="1"/>
        <v>#REF!</v>
      </c>
      <c r="AL50" s="31" t="e">
        <f t="shared" si="9"/>
        <v>#REF!</v>
      </c>
      <c r="AM50" s="31" t="e">
        <f t="shared" si="10"/>
        <v>#REF!</v>
      </c>
      <c r="AN50" s="31" t="e">
        <f t="shared" si="11"/>
        <v>#REF!</v>
      </c>
      <c r="AO50" s="32" t="e">
        <f t="shared" si="12"/>
        <v>#REF!</v>
      </c>
      <c r="AP50" s="30" t="e">
        <f t="shared" si="2"/>
        <v>#REF!</v>
      </c>
      <c r="AQ50" s="31" t="e">
        <f t="shared" si="13"/>
        <v>#REF!</v>
      </c>
      <c r="AR50" s="31" t="e">
        <f t="shared" si="14"/>
        <v>#REF!</v>
      </c>
      <c r="AS50" s="31" t="e">
        <f t="shared" si="15"/>
        <v>#REF!</v>
      </c>
      <c r="AT50" s="32" t="e">
        <f t="shared" si="16"/>
        <v>#REF!</v>
      </c>
      <c r="AU50" s="30" t="e">
        <f t="shared" si="3"/>
        <v>#REF!</v>
      </c>
      <c r="AV50" s="31" t="e">
        <f t="shared" si="17"/>
        <v>#REF!</v>
      </c>
      <c r="AW50" s="31" t="e">
        <f t="shared" si="18"/>
        <v>#REF!</v>
      </c>
      <c r="AX50" s="31" t="e">
        <f t="shared" si="19"/>
        <v>#REF!</v>
      </c>
      <c r="AY50" s="32" t="e">
        <f t="shared" si="20"/>
        <v>#REF!</v>
      </c>
      <c r="AZ50" s="30" t="e">
        <f t="shared" si="4"/>
        <v>#REF!</v>
      </c>
      <c r="BA50" s="31" t="e">
        <f t="shared" si="21"/>
        <v>#REF!</v>
      </c>
      <c r="BB50" s="31" t="e">
        <f t="shared" si="22"/>
        <v>#REF!</v>
      </c>
      <c r="BC50" s="31" t="e">
        <f t="shared" si="23"/>
        <v>#REF!</v>
      </c>
      <c r="BD50" s="32" t="e">
        <f t="shared" si="24"/>
        <v>#REF!</v>
      </c>
    </row>
    <row r="51" spans="3:56" ht="15.75" thickBot="1" x14ac:dyDescent="0.3">
      <c r="C51" s="26">
        <v>262</v>
      </c>
      <c r="D51" s="27" t="s">
        <v>382</v>
      </c>
      <c r="E51" s="26">
        <v>5101</v>
      </c>
      <c r="F51" s="28" t="s">
        <v>76</v>
      </c>
      <c r="G51" s="34">
        <v>4113</v>
      </c>
      <c r="H51" s="28" t="s">
        <v>77</v>
      </c>
      <c r="I51" s="29"/>
      <c r="K51" s="17">
        <f>SUMIF('RECAP PDV'!$E:$E,$G51,'RECAP PDV'!K:K)</f>
        <v>196.44147000000004</v>
      </c>
      <c r="L51" s="17"/>
      <c r="M51" s="18"/>
      <c r="N51" s="17">
        <f>SUMIF('RECAP PDV'!$E:$E,$G51,'RECAP PDV'!N:N)</f>
        <v>0</v>
      </c>
      <c r="O51" s="17"/>
      <c r="P51" s="18"/>
      <c r="Q51" s="16"/>
      <c r="R51" s="16"/>
      <c r="S51" s="18"/>
      <c r="T51" s="17"/>
      <c r="U51" s="16"/>
      <c r="V51" s="18"/>
      <c r="W51" s="17"/>
      <c r="X51" s="16"/>
      <c r="Y51" s="18"/>
      <c r="AF51" s="30" t="e">
        <f t="shared" si="0"/>
        <v>#REF!</v>
      </c>
      <c r="AG51" s="31" t="e">
        <f t="shared" si="5"/>
        <v>#REF!</v>
      </c>
      <c r="AH51" s="31" t="e">
        <f t="shared" si="6"/>
        <v>#REF!</v>
      </c>
      <c r="AI51" s="31" t="e">
        <f t="shared" si="7"/>
        <v>#REF!</v>
      </c>
      <c r="AJ51" s="32" t="e">
        <f t="shared" si="8"/>
        <v>#REF!</v>
      </c>
      <c r="AK51" s="30" t="e">
        <f t="shared" si="1"/>
        <v>#REF!</v>
      </c>
      <c r="AL51" s="31" t="e">
        <f t="shared" si="9"/>
        <v>#REF!</v>
      </c>
      <c r="AM51" s="31" t="e">
        <f t="shared" si="10"/>
        <v>#REF!</v>
      </c>
      <c r="AN51" s="31" t="e">
        <f t="shared" si="11"/>
        <v>#REF!</v>
      </c>
      <c r="AO51" s="32" t="e">
        <f t="shared" si="12"/>
        <v>#REF!</v>
      </c>
      <c r="AP51" s="30" t="e">
        <f t="shared" si="2"/>
        <v>#REF!</v>
      </c>
      <c r="AQ51" s="31" t="e">
        <f t="shared" si="13"/>
        <v>#REF!</v>
      </c>
      <c r="AR51" s="31" t="e">
        <f t="shared" si="14"/>
        <v>#REF!</v>
      </c>
      <c r="AS51" s="31" t="e">
        <f t="shared" si="15"/>
        <v>#REF!</v>
      </c>
      <c r="AT51" s="32" t="e">
        <f t="shared" si="16"/>
        <v>#REF!</v>
      </c>
      <c r="AU51" s="30" t="e">
        <f t="shared" si="3"/>
        <v>#REF!</v>
      </c>
      <c r="AV51" s="31" t="e">
        <f t="shared" si="17"/>
        <v>#REF!</v>
      </c>
      <c r="AW51" s="31" t="e">
        <f t="shared" si="18"/>
        <v>#REF!</v>
      </c>
      <c r="AX51" s="31" t="e">
        <f t="shared" si="19"/>
        <v>#REF!</v>
      </c>
      <c r="AY51" s="32" t="e">
        <f t="shared" si="20"/>
        <v>#REF!</v>
      </c>
      <c r="AZ51" s="30" t="e">
        <f t="shared" si="4"/>
        <v>#REF!</v>
      </c>
      <c r="BA51" s="31" t="e">
        <f t="shared" si="21"/>
        <v>#REF!</v>
      </c>
      <c r="BB51" s="31" t="e">
        <f t="shared" si="22"/>
        <v>#REF!</v>
      </c>
      <c r="BC51" s="31" t="e">
        <f t="shared" si="23"/>
        <v>#REF!</v>
      </c>
      <c r="BD51" s="32" t="e">
        <f t="shared" si="24"/>
        <v>#REF!</v>
      </c>
    </row>
    <row r="52" spans="3:56" ht="15.75" thickBot="1" x14ac:dyDescent="0.3">
      <c r="C52" s="26">
        <v>262</v>
      </c>
      <c r="D52" s="27" t="s">
        <v>382</v>
      </c>
      <c r="E52" s="26">
        <v>5101</v>
      </c>
      <c r="F52" s="28" t="s">
        <v>76</v>
      </c>
      <c r="G52" s="34">
        <v>4111</v>
      </c>
      <c r="H52" s="28" t="s">
        <v>78</v>
      </c>
      <c r="I52" s="29"/>
      <c r="K52" s="17">
        <f>SUMIF('RECAP PDV'!$E:$E,$G52,'RECAP PDV'!K:K)</f>
        <v>571.18676000000005</v>
      </c>
      <c r="L52" s="17"/>
      <c r="M52" s="18"/>
      <c r="N52" s="17">
        <f>SUMIF('RECAP PDV'!$E:$E,$G52,'RECAP PDV'!N:N)</f>
        <v>0</v>
      </c>
      <c r="O52" s="17"/>
      <c r="P52" s="18"/>
      <c r="Q52" s="16"/>
      <c r="R52" s="16"/>
      <c r="S52" s="18"/>
      <c r="T52" s="17"/>
      <c r="U52" s="16"/>
      <c r="V52" s="18"/>
      <c r="W52" s="17"/>
      <c r="X52" s="16"/>
      <c r="Y52" s="18"/>
      <c r="AF52" s="30" t="e">
        <f t="shared" si="0"/>
        <v>#REF!</v>
      </c>
      <c r="AG52" s="31" t="e">
        <f t="shared" si="5"/>
        <v>#REF!</v>
      </c>
      <c r="AH52" s="31" t="e">
        <f t="shared" si="6"/>
        <v>#REF!</v>
      </c>
      <c r="AI52" s="31" t="e">
        <f t="shared" si="7"/>
        <v>#REF!</v>
      </c>
      <c r="AJ52" s="32" t="e">
        <f t="shared" si="8"/>
        <v>#REF!</v>
      </c>
      <c r="AK52" s="30" t="e">
        <f t="shared" si="1"/>
        <v>#REF!</v>
      </c>
      <c r="AL52" s="31" t="e">
        <f t="shared" si="9"/>
        <v>#REF!</v>
      </c>
      <c r="AM52" s="31" t="e">
        <f t="shared" si="10"/>
        <v>#REF!</v>
      </c>
      <c r="AN52" s="31" t="e">
        <f t="shared" si="11"/>
        <v>#REF!</v>
      </c>
      <c r="AO52" s="32" t="e">
        <f t="shared" si="12"/>
        <v>#REF!</v>
      </c>
      <c r="AP52" s="30" t="e">
        <f t="shared" si="2"/>
        <v>#REF!</v>
      </c>
      <c r="AQ52" s="31" t="e">
        <f t="shared" si="13"/>
        <v>#REF!</v>
      </c>
      <c r="AR52" s="31" t="e">
        <f t="shared" si="14"/>
        <v>#REF!</v>
      </c>
      <c r="AS52" s="31" t="e">
        <f t="shared" si="15"/>
        <v>#REF!</v>
      </c>
      <c r="AT52" s="32" t="e">
        <f t="shared" si="16"/>
        <v>#REF!</v>
      </c>
      <c r="AU52" s="30" t="e">
        <f t="shared" si="3"/>
        <v>#REF!</v>
      </c>
      <c r="AV52" s="31" t="e">
        <f t="shared" si="17"/>
        <v>#REF!</v>
      </c>
      <c r="AW52" s="31" t="e">
        <f t="shared" si="18"/>
        <v>#REF!</v>
      </c>
      <c r="AX52" s="31" t="e">
        <f t="shared" si="19"/>
        <v>#REF!</v>
      </c>
      <c r="AY52" s="32" t="e">
        <f t="shared" si="20"/>
        <v>#REF!</v>
      </c>
      <c r="AZ52" s="30" t="e">
        <f t="shared" si="4"/>
        <v>#REF!</v>
      </c>
      <c r="BA52" s="31" t="e">
        <f t="shared" si="21"/>
        <v>#REF!</v>
      </c>
      <c r="BB52" s="31" t="e">
        <f t="shared" si="22"/>
        <v>#REF!</v>
      </c>
      <c r="BC52" s="31" t="e">
        <f t="shared" si="23"/>
        <v>#REF!</v>
      </c>
      <c r="BD52" s="32" t="e">
        <f t="shared" si="24"/>
        <v>#REF!</v>
      </c>
    </row>
    <row r="53" spans="3:56" ht="15.75" thickBot="1" x14ac:dyDescent="0.3">
      <c r="C53" s="26">
        <v>262</v>
      </c>
      <c r="D53" s="27" t="s">
        <v>382</v>
      </c>
      <c r="E53" s="26">
        <v>5101</v>
      </c>
      <c r="F53" s="28" t="s">
        <v>76</v>
      </c>
      <c r="G53" s="34">
        <v>4104</v>
      </c>
      <c r="H53" s="28" t="s">
        <v>79</v>
      </c>
      <c r="I53" s="29"/>
      <c r="K53" s="17">
        <f>SUMIF('RECAP PDV'!$E:$E,$G53,'RECAP PDV'!K:K)</f>
        <v>271.12298000000004</v>
      </c>
      <c r="L53" s="17"/>
      <c r="M53" s="18"/>
      <c r="N53" s="17">
        <f>SUMIF('RECAP PDV'!$E:$E,$G53,'RECAP PDV'!N:N)</f>
        <v>0</v>
      </c>
      <c r="O53" s="17"/>
      <c r="P53" s="18"/>
      <c r="Q53" s="16"/>
      <c r="R53" s="16"/>
      <c r="S53" s="18"/>
      <c r="T53" s="17"/>
      <c r="U53" s="16"/>
      <c r="V53" s="18"/>
      <c r="W53" s="17"/>
      <c r="X53" s="16"/>
      <c r="Y53" s="18"/>
      <c r="AF53" s="30" t="e">
        <f t="shared" si="0"/>
        <v>#REF!</v>
      </c>
      <c r="AG53" s="31" t="e">
        <f t="shared" si="5"/>
        <v>#REF!</v>
      </c>
      <c r="AH53" s="31" t="e">
        <f t="shared" si="6"/>
        <v>#REF!</v>
      </c>
      <c r="AI53" s="31" t="e">
        <f t="shared" si="7"/>
        <v>#REF!</v>
      </c>
      <c r="AJ53" s="32" t="e">
        <f t="shared" si="8"/>
        <v>#REF!</v>
      </c>
      <c r="AK53" s="30" t="e">
        <f t="shared" si="1"/>
        <v>#REF!</v>
      </c>
      <c r="AL53" s="31" t="e">
        <f t="shared" si="9"/>
        <v>#REF!</v>
      </c>
      <c r="AM53" s="31" t="e">
        <f t="shared" si="10"/>
        <v>#REF!</v>
      </c>
      <c r="AN53" s="31" t="e">
        <f t="shared" si="11"/>
        <v>#REF!</v>
      </c>
      <c r="AO53" s="32" t="e">
        <f t="shared" si="12"/>
        <v>#REF!</v>
      </c>
      <c r="AP53" s="30" t="e">
        <f t="shared" si="2"/>
        <v>#REF!</v>
      </c>
      <c r="AQ53" s="31" t="e">
        <f t="shared" si="13"/>
        <v>#REF!</v>
      </c>
      <c r="AR53" s="31" t="e">
        <f t="shared" si="14"/>
        <v>#REF!</v>
      </c>
      <c r="AS53" s="31" t="e">
        <f t="shared" si="15"/>
        <v>#REF!</v>
      </c>
      <c r="AT53" s="32" t="e">
        <f t="shared" si="16"/>
        <v>#REF!</v>
      </c>
      <c r="AU53" s="30" t="e">
        <f t="shared" si="3"/>
        <v>#REF!</v>
      </c>
      <c r="AV53" s="31" t="e">
        <f t="shared" si="17"/>
        <v>#REF!</v>
      </c>
      <c r="AW53" s="31" t="e">
        <f t="shared" si="18"/>
        <v>#REF!</v>
      </c>
      <c r="AX53" s="31" t="e">
        <f t="shared" si="19"/>
        <v>#REF!</v>
      </c>
      <c r="AY53" s="32" t="e">
        <f t="shared" si="20"/>
        <v>#REF!</v>
      </c>
      <c r="AZ53" s="30" t="e">
        <f t="shared" si="4"/>
        <v>#REF!</v>
      </c>
      <c r="BA53" s="31" t="e">
        <f t="shared" si="21"/>
        <v>#REF!</v>
      </c>
      <c r="BB53" s="31" t="e">
        <f t="shared" si="22"/>
        <v>#REF!</v>
      </c>
      <c r="BC53" s="31" t="e">
        <f t="shared" si="23"/>
        <v>#REF!</v>
      </c>
      <c r="BD53" s="32" t="e">
        <f t="shared" si="24"/>
        <v>#REF!</v>
      </c>
    </row>
    <row r="54" spans="3:56" ht="15.75" thickBot="1" x14ac:dyDescent="0.3">
      <c r="C54" s="26">
        <v>262</v>
      </c>
      <c r="D54" s="27" t="s">
        <v>382</v>
      </c>
      <c r="E54" s="26">
        <v>5101</v>
      </c>
      <c r="F54" s="28" t="s">
        <v>76</v>
      </c>
      <c r="G54" s="34">
        <v>4008</v>
      </c>
      <c r="H54" s="28" t="s">
        <v>80</v>
      </c>
      <c r="I54" s="29"/>
      <c r="K54" s="17">
        <f>SUMIF('RECAP PDV'!$E:$E,$G54,'RECAP PDV'!K:K)</f>
        <v>490.23401000000001</v>
      </c>
      <c r="L54" s="17"/>
      <c r="M54" s="18"/>
      <c r="N54" s="17">
        <f>SUMIF('RECAP PDV'!$E:$E,$G54,'RECAP PDV'!N:N)</f>
        <v>0</v>
      </c>
      <c r="O54" s="17"/>
      <c r="P54" s="18"/>
      <c r="Q54" s="16"/>
      <c r="R54" s="16"/>
      <c r="S54" s="18"/>
      <c r="T54" s="17"/>
      <c r="U54" s="16"/>
      <c r="V54" s="18"/>
      <c r="W54" s="17"/>
      <c r="X54" s="16"/>
      <c r="Y54" s="18"/>
      <c r="AF54" s="30" t="e">
        <f t="shared" si="0"/>
        <v>#REF!</v>
      </c>
      <c r="AG54" s="31" t="e">
        <f t="shared" si="5"/>
        <v>#REF!</v>
      </c>
      <c r="AH54" s="31" t="e">
        <f t="shared" si="6"/>
        <v>#REF!</v>
      </c>
      <c r="AI54" s="31" t="e">
        <f t="shared" si="7"/>
        <v>#REF!</v>
      </c>
      <c r="AJ54" s="32" t="e">
        <f t="shared" si="8"/>
        <v>#REF!</v>
      </c>
      <c r="AK54" s="30" t="e">
        <f t="shared" si="1"/>
        <v>#REF!</v>
      </c>
      <c r="AL54" s="31" t="e">
        <f t="shared" si="9"/>
        <v>#REF!</v>
      </c>
      <c r="AM54" s="31" t="e">
        <f t="shared" si="10"/>
        <v>#REF!</v>
      </c>
      <c r="AN54" s="31" t="e">
        <f t="shared" si="11"/>
        <v>#REF!</v>
      </c>
      <c r="AO54" s="32" t="e">
        <f t="shared" si="12"/>
        <v>#REF!</v>
      </c>
      <c r="AP54" s="30" t="e">
        <f t="shared" si="2"/>
        <v>#REF!</v>
      </c>
      <c r="AQ54" s="31" t="e">
        <f t="shared" si="13"/>
        <v>#REF!</v>
      </c>
      <c r="AR54" s="31" t="e">
        <f t="shared" si="14"/>
        <v>#REF!</v>
      </c>
      <c r="AS54" s="31" t="e">
        <f t="shared" si="15"/>
        <v>#REF!</v>
      </c>
      <c r="AT54" s="32" t="e">
        <f t="shared" si="16"/>
        <v>#REF!</v>
      </c>
      <c r="AU54" s="30" t="e">
        <f t="shared" si="3"/>
        <v>#REF!</v>
      </c>
      <c r="AV54" s="31" t="e">
        <f t="shared" si="17"/>
        <v>#REF!</v>
      </c>
      <c r="AW54" s="31" t="e">
        <f t="shared" si="18"/>
        <v>#REF!</v>
      </c>
      <c r="AX54" s="31" t="e">
        <f t="shared" si="19"/>
        <v>#REF!</v>
      </c>
      <c r="AY54" s="32" t="e">
        <f t="shared" si="20"/>
        <v>#REF!</v>
      </c>
      <c r="AZ54" s="30" t="e">
        <f t="shared" si="4"/>
        <v>#REF!</v>
      </c>
      <c r="BA54" s="31" t="e">
        <f t="shared" si="21"/>
        <v>#REF!</v>
      </c>
      <c r="BB54" s="31" t="e">
        <f t="shared" si="22"/>
        <v>#REF!</v>
      </c>
      <c r="BC54" s="31" t="e">
        <f t="shared" si="23"/>
        <v>#REF!</v>
      </c>
      <c r="BD54" s="32" t="e">
        <f t="shared" si="24"/>
        <v>#REF!</v>
      </c>
    </row>
    <row r="55" spans="3:56" ht="15.75" thickBot="1" x14ac:dyDescent="0.3">
      <c r="C55" s="26">
        <v>262</v>
      </c>
      <c r="D55" s="27" t="s">
        <v>382</v>
      </c>
      <c r="E55" s="26">
        <v>5101</v>
      </c>
      <c r="F55" s="28" t="s">
        <v>76</v>
      </c>
      <c r="G55" s="34">
        <v>4007</v>
      </c>
      <c r="H55" s="28" t="s">
        <v>81</v>
      </c>
      <c r="I55" s="29"/>
      <c r="K55" s="17">
        <f>SUMIF('RECAP PDV'!$E:$E,$G55,'RECAP PDV'!K:K)</f>
        <v>2158.9115400000001</v>
      </c>
      <c r="L55" s="17"/>
      <c r="M55" s="18"/>
      <c r="N55" s="17">
        <f>SUMIF('RECAP PDV'!$E:$E,$G55,'RECAP PDV'!N:N)</f>
        <v>0</v>
      </c>
      <c r="O55" s="17"/>
      <c r="P55" s="18"/>
      <c r="Q55" s="16"/>
      <c r="R55" s="16"/>
      <c r="S55" s="18"/>
      <c r="T55" s="17"/>
      <c r="U55" s="16"/>
      <c r="V55" s="18"/>
      <c r="W55" s="17"/>
      <c r="X55" s="16"/>
      <c r="Y55" s="18"/>
      <c r="AF55" s="30" t="e">
        <f t="shared" si="0"/>
        <v>#REF!</v>
      </c>
      <c r="AG55" s="31" t="e">
        <f t="shared" si="5"/>
        <v>#REF!</v>
      </c>
      <c r="AH55" s="31" t="e">
        <f t="shared" si="6"/>
        <v>#REF!</v>
      </c>
      <c r="AI55" s="31" t="e">
        <f t="shared" si="7"/>
        <v>#REF!</v>
      </c>
      <c r="AJ55" s="32" t="e">
        <f t="shared" si="8"/>
        <v>#REF!</v>
      </c>
      <c r="AK55" s="30" t="e">
        <f t="shared" si="1"/>
        <v>#REF!</v>
      </c>
      <c r="AL55" s="31" t="e">
        <f t="shared" si="9"/>
        <v>#REF!</v>
      </c>
      <c r="AM55" s="31" t="e">
        <f t="shared" si="10"/>
        <v>#REF!</v>
      </c>
      <c r="AN55" s="31" t="e">
        <f t="shared" si="11"/>
        <v>#REF!</v>
      </c>
      <c r="AO55" s="32" t="e">
        <f t="shared" si="12"/>
        <v>#REF!</v>
      </c>
      <c r="AP55" s="30" t="e">
        <f t="shared" si="2"/>
        <v>#REF!</v>
      </c>
      <c r="AQ55" s="31" t="e">
        <f t="shared" si="13"/>
        <v>#REF!</v>
      </c>
      <c r="AR55" s="31" t="e">
        <f t="shared" si="14"/>
        <v>#REF!</v>
      </c>
      <c r="AS55" s="31" t="e">
        <f t="shared" si="15"/>
        <v>#REF!</v>
      </c>
      <c r="AT55" s="32" t="e">
        <f t="shared" si="16"/>
        <v>#REF!</v>
      </c>
      <c r="AU55" s="30" t="e">
        <f t="shared" si="3"/>
        <v>#REF!</v>
      </c>
      <c r="AV55" s="31" t="e">
        <f t="shared" si="17"/>
        <v>#REF!</v>
      </c>
      <c r="AW55" s="31" t="e">
        <f t="shared" si="18"/>
        <v>#REF!</v>
      </c>
      <c r="AX55" s="31" t="e">
        <f t="shared" si="19"/>
        <v>#REF!</v>
      </c>
      <c r="AY55" s="32" t="e">
        <f t="shared" si="20"/>
        <v>#REF!</v>
      </c>
      <c r="AZ55" s="30" t="e">
        <f t="shared" si="4"/>
        <v>#REF!</v>
      </c>
      <c r="BA55" s="31" t="e">
        <f t="shared" si="21"/>
        <v>#REF!</v>
      </c>
      <c r="BB55" s="31" t="e">
        <f t="shared" si="22"/>
        <v>#REF!</v>
      </c>
      <c r="BC55" s="31" t="e">
        <f t="shared" si="23"/>
        <v>#REF!</v>
      </c>
      <c r="BD55" s="32" t="e">
        <f t="shared" si="24"/>
        <v>#REF!</v>
      </c>
    </row>
    <row r="56" spans="3:56" ht="15.75" thickBot="1" x14ac:dyDescent="0.3">
      <c r="C56" s="26">
        <v>262</v>
      </c>
      <c r="D56" s="27" t="s">
        <v>382</v>
      </c>
      <c r="E56" s="26">
        <v>5101</v>
      </c>
      <c r="F56" s="28" t="s">
        <v>76</v>
      </c>
      <c r="G56" s="34">
        <v>4015</v>
      </c>
      <c r="H56" s="28" t="s">
        <v>83</v>
      </c>
      <c r="I56" s="29"/>
      <c r="K56" s="17">
        <f>SUMIF('RECAP PDV'!$E:$E,$G56,'RECAP PDV'!K:K)</f>
        <v>1995.2826</v>
      </c>
      <c r="L56" s="17"/>
      <c r="M56" s="18"/>
      <c r="N56" s="17">
        <f>SUMIF('RECAP PDV'!$E:$E,$G56,'RECAP PDV'!N:N)</f>
        <v>0</v>
      </c>
      <c r="O56" s="17"/>
      <c r="P56" s="18"/>
      <c r="Q56" s="16"/>
      <c r="R56" s="16"/>
      <c r="S56" s="18"/>
      <c r="T56" s="17"/>
      <c r="U56" s="16"/>
      <c r="V56" s="18"/>
      <c r="W56" s="17"/>
      <c r="X56" s="16"/>
      <c r="Y56" s="18"/>
      <c r="AF56" s="30" t="e">
        <f t="shared" si="0"/>
        <v>#REF!</v>
      </c>
      <c r="AG56" s="31" t="e">
        <f t="shared" si="5"/>
        <v>#REF!</v>
      </c>
      <c r="AH56" s="31" t="e">
        <f t="shared" si="6"/>
        <v>#REF!</v>
      </c>
      <c r="AI56" s="31" t="e">
        <f t="shared" si="7"/>
        <v>#REF!</v>
      </c>
      <c r="AJ56" s="32" t="e">
        <f t="shared" si="8"/>
        <v>#REF!</v>
      </c>
      <c r="AK56" s="30" t="e">
        <f t="shared" si="1"/>
        <v>#REF!</v>
      </c>
      <c r="AL56" s="31" t="e">
        <f t="shared" si="9"/>
        <v>#REF!</v>
      </c>
      <c r="AM56" s="31" t="e">
        <f t="shared" si="10"/>
        <v>#REF!</v>
      </c>
      <c r="AN56" s="31" t="e">
        <f t="shared" si="11"/>
        <v>#REF!</v>
      </c>
      <c r="AO56" s="32" t="e">
        <f t="shared" si="12"/>
        <v>#REF!</v>
      </c>
      <c r="AP56" s="30" t="e">
        <f t="shared" si="2"/>
        <v>#REF!</v>
      </c>
      <c r="AQ56" s="31" t="e">
        <f t="shared" si="13"/>
        <v>#REF!</v>
      </c>
      <c r="AR56" s="31" t="e">
        <f t="shared" si="14"/>
        <v>#REF!</v>
      </c>
      <c r="AS56" s="31" t="e">
        <f t="shared" si="15"/>
        <v>#REF!</v>
      </c>
      <c r="AT56" s="32" t="e">
        <f t="shared" si="16"/>
        <v>#REF!</v>
      </c>
      <c r="AU56" s="30" t="e">
        <f t="shared" si="3"/>
        <v>#REF!</v>
      </c>
      <c r="AV56" s="31" t="e">
        <f t="shared" si="17"/>
        <v>#REF!</v>
      </c>
      <c r="AW56" s="31" t="e">
        <f t="shared" si="18"/>
        <v>#REF!</v>
      </c>
      <c r="AX56" s="31" t="e">
        <f t="shared" si="19"/>
        <v>#REF!</v>
      </c>
      <c r="AY56" s="32" t="e">
        <f t="shared" si="20"/>
        <v>#REF!</v>
      </c>
      <c r="AZ56" s="30" t="e">
        <f t="shared" si="4"/>
        <v>#REF!</v>
      </c>
      <c r="BA56" s="31" t="e">
        <f t="shared" si="21"/>
        <v>#REF!</v>
      </c>
      <c r="BB56" s="31" t="e">
        <f t="shared" si="22"/>
        <v>#REF!</v>
      </c>
      <c r="BC56" s="31" t="e">
        <f t="shared" si="23"/>
        <v>#REF!</v>
      </c>
      <c r="BD56" s="32" t="e">
        <f t="shared" si="24"/>
        <v>#REF!</v>
      </c>
    </row>
    <row r="57" spans="3:56" ht="15.75" thickBot="1" x14ac:dyDescent="0.3">
      <c r="C57" s="26">
        <v>262</v>
      </c>
      <c r="D57" s="27" t="s">
        <v>382</v>
      </c>
      <c r="E57" s="26">
        <v>5101</v>
      </c>
      <c r="F57" s="33" t="s">
        <v>76</v>
      </c>
      <c r="G57" s="34">
        <v>4109</v>
      </c>
      <c r="H57" s="33" t="s">
        <v>85</v>
      </c>
      <c r="I57" s="29"/>
      <c r="K57" s="17">
        <f>SUMIF('RECAP PDV'!$E:$E,$G57,'RECAP PDV'!K:K)</f>
        <v>157.42912000000001</v>
      </c>
      <c r="L57" s="17"/>
      <c r="M57" s="18"/>
      <c r="N57" s="17">
        <f>SUMIF('RECAP PDV'!$E:$E,$G57,'RECAP PDV'!N:N)</f>
        <v>0</v>
      </c>
      <c r="O57" s="17"/>
      <c r="P57" s="18"/>
      <c r="Q57" s="16"/>
      <c r="R57" s="16"/>
      <c r="S57" s="18"/>
      <c r="T57" s="17"/>
      <c r="U57" s="16"/>
      <c r="V57" s="18"/>
      <c r="W57" s="17"/>
      <c r="X57" s="16"/>
      <c r="Y57" s="18"/>
      <c r="AF57" s="30" t="e">
        <f t="shared" si="0"/>
        <v>#REF!</v>
      </c>
      <c r="AG57" s="31" t="e">
        <f t="shared" si="5"/>
        <v>#REF!</v>
      </c>
      <c r="AH57" s="31" t="e">
        <f t="shared" si="6"/>
        <v>#REF!</v>
      </c>
      <c r="AI57" s="31" t="e">
        <f t="shared" si="7"/>
        <v>#REF!</v>
      </c>
      <c r="AJ57" s="32" t="e">
        <f t="shared" si="8"/>
        <v>#REF!</v>
      </c>
      <c r="AK57" s="30" t="e">
        <f t="shared" si="1"/>
        <v>#REF!</v>
      </c>
      <c r="AL57" s="31" t="e">
        <f t="shared" si="9"/>
        <v>#REF!</v>
      </c>
      <c r="AM57" s="31" t="e">
        <f t="shared" si="10"/>
        <v>#REF!</v>
      </c>
      <c r="AN57" s="31" t="e">
        <f t="shared" si="11"/>
        <v>#REF!</v>
      </c>
      <c r="AO57" s="32" t="e">
        <f t="shared" si="12"/>
        <v>#REF!</v>
      </c>
      <c r="AP57" s="30" t="e">
        <f t="shared" si="2"/>
        <v>#REF!</v>
      </c>
      <c r="AQ57" s="31" t="e">
        <f t="shared" si="13"/>
        <v>#REF!</v>
      </c>
      <c r="AR57" s="31" t="e">
        <f t="shared" si="14"/>
        <v>#REF!</v>
      </c>
      <c r="AS57" s="31" t="e">
        <f t="shared" si="15"/>
        <v>#REF!</v>
      </c>
      <c r="AT57" s="32" t="e">
        <f t="shared" si="16"/>
        <v>#REF!</v>
      </c>
      <c r="AU57" s="30" t="e">
        <f t="shared" si="3"/>
        <v>#REF!</v>
      </c>
      <c r="AV57" s="31" t="e">
        <f t="shared" si="17"/>
        <v>#REF!</v>
      </c>
      <c r="AW57" s="31" t="e">
        <f t="shared" si="18"/>
        <v>#REF!</v>
      </c>
      <c r="AX57" s="31" t="e">
        <f t="shared" si="19"/>
        <v>#REF!</v>
      </c>
      <c r="AY57" s="32" t="e">
        <f t="shared" si="20"/>
        <v>#REF!</v>
      </c>
      <c r="AZ57" s="30" t="e">
        <f t="shared" si="4"/>
        <v>#REF!</v>
      </c>
      <c r="BA57" s="31" t="e">
        <f t="shared" si="21"/>
        <v>#REF!</v>
      </c>
      <c r="BB57" s="31" t="e">
        <f t="shared" si="22"/>
        <v>#REF!</v>
      </c>
      <c r="BC57" s="31" t="e">
        <f t="shared" si="23"/>
        <v>#REF!</v>
      </c>
      <c r="BD57" s="32" t="e">
        <f t="shared" si="24"/>
        <v>#REF!</v>
      </c>
    </row>
    <row r="58" spans="3:56" ht="15.75" thickBot="1" x14ac:dyDescent="0.3">
      <c r="C58" s="26">
        <v>262</v>
      </c>
      <c r="D58" s="27" t="s">
        <v>382</v>
      </c>
      <c r="E58" s="26">
        <v>5101</v>
      </c>
      <c r="F58" s="28" t="s">
        <v>76</v>
      </c>
      <c r="G58" s="34">
        <v>4129</v>
      </c>
      <c r="H58" s="28" t="s">
        <v>86</v>
      </c>
      <c r="I58" s="29"/>
      <c r="K58" s="17">
        <f>SUMIF('RECAP PDV'!$E:$E,$G58,'RECAP PDV'!K:K)</f>
        <v>140.58888000000002</v>
      </c>
      <c r="L58" s="17"/>
      <c r="M58" s="18"/>
      <c r="N58" s="17">
        <f>SUMIF('RECAP PDV'!$E:$E,$G58,'RECAP PDV'!N:N)</f>
        <v>0</v>
      </c>
      <c r="O58" s="17"/>
      <c r="P58" s="18"/>
      <c r="Q58" s="16"/>
      <c r="R58" s="16"/>
      <c r="S58" s="18"/>
      <c r="T58" s="17"/>
      <c r="U58" s="16"/>
      <c r="V58" s="18"/>
      <c r="W58" s="17"/>
      <c r="X58" s="16"/>
      <c r="Y58" s="18"/>
      <c r="AF58" s="30" t="e">
        <f t="shared" si="0"/>
        <v>#REF!</v>
      </c>
      <c r="AG58" s="31" t="e">
        <f t="shared" si="5"/>
        <v>#REF!</v>
      </c>
      <c r="AH58" s="31" t="e">
        <f t="shared" si="6"/>
        <v>#REF!</v>
      </c>
      <c r="AI58" s="31" t="e">
        <f t="shared" si="7"/>
        <v>#REF!</v>
      </c>
      <c r="AJ58" s="32" t="e">
        <f t="shared" si="8"/>
        <v>#REF!</v>
      </c>
      <c r="AK58" s="30" t="e">
        <f t="shared" si="1"/>
        <v>#REF!</v>
      </c>
      <c r="AL58" s="31" t="e">
        <f t="shared" si="9"/>
        <v>#REF!</v>
      </c>
      <c r="AM58" s="31" t="e">
        <f t="shared" si="10"/>
        <v>#REF!</v>
      </c>
      <c r="AN58" s="31" t="e">
        <f t="shared" si="11"/>
        <v>#REF!</v>
      </c>
      <c r="AO58" s="32" t="e">
        <f t="shared" si="12"/>
        <v>#REF!</v>
      </c>
      <c r="AP58" s="30" t="e">
        <f t="shared" si="2"/>
        <v>#REF!</v>
      </c>
      <c r="AQ58" s="31" t="e">
        <f t="shared" si="13"/>
        <v>#REF!</v>
      </c>
      <c r="AR58" s="31" t="e">
        <f t="shared" si="14"/>
        <v>#REF!</v>
      </c>
      <c r="AS58" s="31" t="e">
        <f t="shared" si="15"/>
        <v>#REF!</v>
      </c>
      <c r="AT58" s="32" t="e">
        <f t="shared" si="16"/>
        <v>#REF!</v>
      </c>
      <c r="AU58" s="30" t="e">
        <f t="shared" si="3"/>
        <v>#REF!</v>
      </c>
      <c r="AV58" s="31" t="e">
        <f t="shared" si="17"/>
        <v>#REF!</v>
      </c>
      <c r="AW58" s="31" t="e">
        <f t="shared" si="18"/>
        <v>#REF!</v>
      </c>
      <c r="AX58" s="31" t="e">
        <f t="shared" si="19"/>
        <v>#REF!</v>
      </c>
      <c r="AY58" s="32" t="e">
        <f t="shared" si="20"/>
        <v>#REF!</v>
      </c>
      <c r="AZ58" s="30" t="e">
        <f t="shared" si="4"/>
        <v>#REF!</v>
      </c>
      <c r="BA58" s="31" t="e">
        <f t="shared" si="21"/>
        <v>#REF!</v>
      </c>
      <c r="BB58" s="31" t="e">
        <f t="shared" si="22"/>
        <v>#REF!</v>
      </c>
      <c r="BC58" s="31" t="e">
        <f t="shared" si="23"/>
        <v>#REF!</v>
      </c>
      <c r="BD58" s="32" t="e">
        <f t="shared" si="24"/>
        <v>#REF!</v>
      </c>
    </row>
    <row r="59" spans="3:56" ht="15.75" thickBot="1" x14ac:dyDescent="0.3">
      <c r="C59" s="26">
        <v>262</v>
      </c>
      <c r="D59" s="27" t="s">
        <v>382</v>
      </c>
      <c r="E59" s="26">
        <v>5101</v>
      </c>
      <c r="F59" s="33" t="s">
        <v>76</v>
      </c>
      <c r="G59" s="34">
        <v>4116</v>
      </c>
      <c r="H59" s="33" t="s">
        <v>87</v>
      </c>
      <c r="I59" s="29"/>
      <c r="K59" s="17">
        <f>SUMIF('RECAP PDV'!$E:$E,$G59,'RECAP PDV'!K:K)</f>
        <v>449.97221999999999</v>
      </c>
      <c r="L59" s="17"/>
      <c r="M59" s="18"/>
      <c r="N59" s="17">
        <f>SUMIF('RECAP PDV'!$E:$E,$G59,'RECAP PDV'!N:N)</f>
        <v>0</v>
      </c>
      <c r="O59" s="17"/>
      <c r="P59" s="18"/>
      <c r="Q59" s="16"/>
      <c r="R59" s="16"/>
      <c r="S59" s="18"/>
      <c r="T59" s="17"/>
      <c r="U59" s="16"/>
      <c r="V59" s="18"/>
      <c r="W59" s="17"/>
      <c r="X59" s="16"/>
      <c r="Y59" s="18"/>
      <c r="AF59" s="30" t="e">
        <f t="shared" si="0"/>
        <v>#REF!</v>
      </c>
      <c r="AG59" s="31" t="e">
        <f t="shared" si="5"/>
        <v>#REF!</v>
      </c>
      <c r="AH59" s="31" t="e">
        <f t="shared" si="6"/>
        <v>#REF!</v>
      </c>
      <c r="AI59" s="31" t="e">
        <f t="shared" si="7"/>
        <v>#REF!</v>
      </c>
      <c r="AJ59" s="32" t="e">
        <f t="shared" si="8"/>
        <v>#REF!</v>
      </c>
      <c r="AK59" s="30" t="e">
        <f t="shared" si="1"/>
        <v>#REF!</v>
      </c>
      <c r="AL59" s="31" t="e">
        <f t="shared" si="9"/>
        <v>#REF!</v>
      </c>
      <c r="AM59" s="31" t="e">
        <f t="shared" si="10"/>
        <v>#REF!</v>
      </c>
      <c r="AN59" s="31" t="e">
        <f t="shared" si="11"/>
        <v>#REF!</v>
      </c>
      <c r="AO59" s="32" t="e">
        <f t="shared" si="12"/>
        <v>#REF!</v>
      </c>
      <c r="AP59" s="30" t="e">
        <f t="shared" si="2"/>
        <v>#REF!</v>
      </c>
      <c r="AQ59" s="31" t="e">
        <f t="shared" si="13"/>
        <v>#REF!</v>
      </c>
      <c r="AR59" s="31" t="e">
        <f t="shared" si="14"/>
        <v>#REF!</v>
      </c>
      <c r="AS59" s="31" t="e">
        <f t="shared" si="15"/>
        <v>#REF!</v>
      </c>
      <c r="AT59" s="32" t="e">
        <f t="shared" si="16"/>
        <v>#REF!</v>
      </c>
      <c r="AU59" s="30" t="e">
        <f t="shared" si="3"/>
        <v>#REF!</v>
      </c>
      <c r="AV59" s="31" t="e">
        <f t="shared" si="17"/>
        <v>#REF!</v>
      </c>
      <c r="AW59" s="31" t="e">
        <f t="shared" si="18"/>
        <v>#REF!</v>
      </c>
      <c r="AX59" s="31" t="e">
        <f t="shared" si="19"/>
        <v>#REF!</v>
      </c>
      <c r="AY59" s="32" t="e">
        <f t="shared" si="20"/>
        <v>#REF!</v>
      </c>
      <c r="AZ59" s="30" t="e">
        <f t="shared" si="4"/>
        <v>#REF!</v>
      </c>
      <c r="BA59" s="31" t="e">
        <f t="shared" si="21"/>
        <v>#REF!</v>
      </c>
      <c r="BB59" s="31" t="e">
        <f t="shared" si="22"/>
        <v>#REF!</v>
      </c>
      <c r="BC59" s="31" t="e">
        <f t="shared" si="23"/>
        <v>#REF!</v>
      </c>
      <c r="BD59" s="32" t="e">
        <f t="shared" si="24"/>
        <v>#REF!</v>
      </c>
    </row>
    <row r="60" spans="3:56" ht="15.75" thickBot="1" x14ac:dyDescent="0.3">
      <c r="C60" s="26">
        <v>262</v>
      </c>
      <c r="D60" s="27" t="s">
        <v>382</v>
      </c>
      <c r="E60" s="26">
        <v>5101</v>
      </c>
      <c r="F60" s="33" t="s">
        <v>76</v>
      </c>
      <c r="G60" s="34">
        <v>4126</v>
      </c>
      <c r="H60" s="33" t="s">
        <v>88</v>
      </c>
      <c r="I60" s="29"/>
      <c r="K60" s="17">
        <f>SUMIF('RECAP PDV'!$E:$E,$G60,'RECAP PDV'!K:K)</f>
        <v>113.31025</v>
      </c>
      <c r="L60" s="17"/>
      <c r="M60" s="18"/>
      <c r="N60" s="17">
        <f>SUMIF('RECAP PDV'!$E:$E,$G60,'RECAP PDV'!N:N)</f>
        <v>0</v>
      </c>
      <c r="O60" s="17"/>
      <c r="P60" s="18"/>
      <c r="Q60" s="16"/>
      <c r="R60" s="16"/>
      <c r="S60" s="18"/>
      <c r="T60" s="17"/>
      <c r="U60" s="16"/>
      <c r="V60" s="18"/>
      <c r="W60" s="17"/>
      <c r="X60" s="16"/>
      <c r="Y60" s="18"/>
      <c r="AF60" s="30" t="e">
        <f t="shared" si="0"/>
        <v>#REF!</v>
      </c>
      <c r="AG60" s="31" t="e">
        <f t="shared" si="5"/>
        <v>#REF!</v>
      </c>
      <c r="AH60" s="31" t="e">
        <f t="shared" si="6"/>
        <v>#REF!</v>
      </c>
      <c r="AI60" s="31" t="e">
        <f t="shared" si="7"/>
        <v>#REF!</v>
      </c>
      <c r="AJ60" s="32" t="e">
        <f t="shared" si="8"/>
        <v>#REF!</v>
      </c>
      <c r="AK60" s="30" t="e">
        <f t="shared" si="1"/>
        <v>#REF!</v>
      </c>
      <c r="AL60" s="31" t="e">
        <f t="shared" si="9"/>
        <v>#REF!</v>
      </c>
      <c r="AM60" s="31" t="e">
        <f t="shared" si="10"/>
        <v>#REF!</v>
      </c>
      <c r="AN60" s="31" t="e">
        <f t="shared" si="11"/>
        <v>#REF!</v>
      </c>
      <c r="AO60" s="32" t="e">
        <f t="shared" si="12"/>
        <v>#REF!</v>
      </c>
      <c r="AP60" s="30" t="e">
        <f t="shared" si="2"/>
        <v>#REF!</v>
      </c>
      <c r="AQ60" s="31" t="e">
        <f t="shared" si="13"/>
        <v>#REF!</v>
      </c>
      <c r="AR60" s="31" t="e">
        <f t="shared" si="14"/>
        <v>#REF!</v>
      </c>
      <c r="AS60" s="31" t="e">
        <f t="shared" si="15"/>
        <v>#REF!</v>
      </c>
      <c r="AT60" s="32" t="e">
        <f t="shared" si="16"/>
        <v>#REF!</v>
      </c>
      <c r="AU60" s="30" t="e">
        <f t="shared" si="3"/>
        <v>#REF!</v>
      </c>
      <c r="AV60" s="31" t="e">
        <f t="shared" si="17"/>
        <v>#REF!</v>
      </c>
      <c r="AW60" s="31" t="e">
        <f t="shared" si="18"/>
        <v>#REF!</v>
      </c>
      <c r="AX60" s="31" t="e">
        <f t="shared" si="19"/>
        <v>#REF!</v>
      </c>
      <c r="AY60" s="32" t="e">
        <f t="shared" si="20"/>
        <v>#REF!</v>
      </c>
      <c r="AZ60" s="30" t="e">
        <f t="shared" si="4"/>
        <v>#REF!</v>
      </c>
      <c r="BA60" s="31" t="e">
        <f t="shared" si="21"/>
        <v>#REF!</v>
      </c>
      <c r="BB60" s="31" t="e">
        <f t="shared" si="22"/>
        <v>#REF!</v>
      </c>
      <c r="BC60" s="31" t="e">
        <f t="shared" si="23"/>
        <v>#REF!</v>
      </c>
      <c r="BD60" s="32" t="e">
        <f t="shared" si="24"/>
        <v>#REF!</v>
      </c>
    </row>
    <row r="61" spans="3:56" ht="15.75" thickBot="1" x14ac:dyDescent="0.3">
      <c r="C61" s="26">
        <v>262</v>
      </c>
      <c r="D61" s="27" t="s">
        <v>382</v>
      </c>
      <c r="E61" s="26">
        <v>5101</v>
      </c>
      <c r="F61" s="28" t="s">
        <v>76</v>
      </c>
      <c r="G61" s="34">
        <v>4119</v>
      </c>
      <c r="H61" s="28" t="s">
        <v>89</v>
      </c>
      <c r="I61" s="29"/>
      <c r="K61" s="17">
        <f>SUMIF('RECAP PDV'!$E:$E,$G61,'RECAP PDV'!K:K)</f>
        <v>1612.5645200000001</v>
      </c>
      <c r="L61" s="17"/>
      <c r="M61" s="18"/>
      <c r="N61" s="17">
        <f>SUMIF('RECAP PDV'!$E:$E,$G61,'RECAP PDV'!N:N)</f>
        <v>0</v>
      </c>
      <c r="O61" s="17"/>
      <c r="P61" s="18"/>
      <c r="Q61" s="16"/>
      <c r="R61" s="16"/>
      <c r="S61" s="18"/>
      <c r="T61" s="17"/>
      <c r="U61" s="16"/>
      <c r="V61" s="18"/>
      <c r="W61" s="17"/>
      <c r="X61" s="16"/>
      <c r="Y61" s="18"/>
      <c r="AF61" s="30" t="e">
        <f t="shared" si="0"/>
        <v>#REF!</v>
      </c>
      <c r="AG61" s="31" t="e">
        <f t="shared" si="5"/>
        <v>#REF!</v>
      </c>
      <c r="AH61" s="31" t="e">
        <f t="shared" si="6"/>
        <v>#REF!</v>
      </c>
      <c r="AI61" s="31" t="e">
        <f t="shared" si="7"/>
        <v>#REF!</v>
      </c>
      <c r="AJ61" s="32" t="e">
        <f t="shared" si="8"/>
        <v>#REF!</v>
      </c>
      <c r="AK61" s="30" t="e">
        <f t="shared" si="1"/>
        <v>#REF!</v>
      </c>
      <c r="AL61" s="31" t="e">
        <f t="shared" si="9"/>
        <v>#REF!</v>
      </c>
      <c r="AM61" s="31" t="e">
        <f t="shared" si="10"/>
        <v>#REF!</v>
      </c>
      <c r="AN61" s="31" t="e">
        <f t="shared" si="11"/>
        <v>#REF!</v>
      </c>
      <c r="AO61" s="32" t="e">
        <f t="shared" si="12"/>
        <v>#REF!</v>
      </c>
      <c r="AP61" s="30" t="e">
        <f t="shared" si="2"/>
        <v>#REF!</v>
      </c>
      <c r="AQ61" s="31" t="e">
        <f t="shared" si="13"/>
        <v>#REF!</v>
      </c>
      <c r="AR61" s="31" t="e">
        <f t="shared" si="14"/>
        <v>#REF!</v>
      </c>
      <c r="AS61" s="31" t="e">
        <f t="shared" si="15"/>
        <v>#REF!</v>
      </c>
      <c r="AT61" s="32" t="e">
        <f t="shared" si="16"/>
        <v>#REF!</v>
      </c>
      <c r="AU61" s="30" t="e">
        <f t="shared" si="3"/>
        <v>#REF!</v>
      </c>
      <c r="AV61" s="31" t="e">
        <f t="shared" si="17"/>
        <v>#REF!</v>
      </c>
      <c r="AW61" s="31" t="e">
        <f t="shared" si="18"/>
        <v>#REF!</v>
      </c>
      <c r="AX61" s="31" t="e">
        <f t="shared" si="19"/>
        <v>#REF!</v>
      </c>
      <c r="AY61" s="32" t="e">
        <f t="shared" si="20"/>
        <v>#REF!</v>
      </c>
      <c r="AZ61" s="30" t="e">
        <f t="shared" si="4"/>
        <v>#REF!</v>
      </c>
      <c r="BA61" s="31" t="e">
        <f t="shared" si="21"/>
        <v>#REF!</v>
      </c>
      <c r="BB61" s="31" t="e">
        <f t="shared" si="22"/>
        <v>#REF!</v>
      </c>
      <c r="BC61" s="31" t="e">
        <f t="shared" si="23"/>
        <v>#REF!</v>
      </c>
      <c r="BD61" s="32" t="e">
        <f t="shared" si="24"/>
        <v>#REF!</v>
      </c>
    </row>
    <row r="62" spans="3:56" ht="15.75" thickBot="1" x14ac:dyDescent="0.3">
      <c r="C62" s="26">
        <v>262</v>
      </c>
      <c r="D62" s="27" t="s">
        <v>382</v>
      </c>
      <c r="E62" s="26">
        <v>5101</v>
      </c>
      <c r="F62" s="28" t="s">
        <v>76</v>
      </c>
      <c r="G62" s="34">
        <v>4127</v>
      </c>
      <c r="H62" s="28" t="s">
        <v>90</v>
      </c>
      <c r="I62" s="29"/>
      <c r="K62" s="17">
        <f>SUMIF('RECAP PDV'!$E:$E,$G62,'RECAP PDV'!K:K)</f>
        <v>167.33770000000004</v>
      </c>
      <c r="L62" s="17"/>
      <c r="M62" s="18"/>
      <c r="N62" s="17">
        <f>SUMIF('RECAP PDV'!$E:$E,$G62,'RECAP PDV'!N:N)</f>
        <v>0</v>
      </c>
      <c r="O62" s="17"/>
      <c r="P62" s="18"/>
      <c r="Q62" s="16"/>
      <c r="R62" s="16"/>
      <c r="S62" s="18"/>
      <c r="T62" s="17"/>
      <c r="U62" s="16"/>
      <c r="V62" s="18"/>
      <c r="W62" s="17"/>
      <c r="X62" s="16"/>
      <c r="Y62" s="18"/>
      <c r="AF62" s="30" t="e">
        <f t="shared" si="0"/>
        <v>#REF!</v>
      </c>
      <c r="AG62" s="31" t="e">
        <f t="shared" si="5"/>
        <v>#REF!</v>
      </c>
      <c r="AH62" s="31" t="e">
        <f t="shared" si="6"/>
        <v>#REF!</v>
      </c>
      <c r="AI62" s="31" t="e">
        <f t="shared" si="7"/>
        <v>#REF!</v>
      </c>
      <c r="AJ62" s="32" t="e">
        <f t="shared" si="8"/>
        <v>#REF!</v>
      </c>
      <c r="AK62" s="30" t="e">
        <f t="shared" si="1"/>
        <v>#REF!</v>
      </c>
      <c r="AL62" s="31" t="e">
        <f t="shared" si="9"/>
        <v>#REF!</v>
      </c>
      <c r="AM62" s="31" t="e">
        <f t="shared" si="10"/>
        <v>#REF!</v>
      </c>
      <c r="AN62" s="31" t="e">
        <f t="shared" si="11"/>
        <v>#REF!</v>
      </c>
      <c r="AO62" s="32" t="e">
        <f t="shared" si="12"/>
        <v>#REF!</v>
      </c>
      <c r="AP62" s="30" t="e">
        <f t="shared" si="2"/>
        <v>#REF!</v>
      </c>
      <c r="AQ62" s="31" t="e">
        <f t="shared" si="13"/>
        <v>#REF!</v>
      </c>
      <c r="AR62" s="31" t="e">
        <f t="shared" si="14"/>
        <v>#REF!</v>
      </c>
      <c r="AS62" s="31" t="e">
        <f t="shared" si="15"/>
        <v>#REF!</v>
      </c>
      <c r="AT62" s="32" t="e">
        <f t="shared" si="16"/>
        <v>#REF!</v>
      </c>
      <c r="AU62" s="30" t="e">
        <f t="shared" si="3"/>
        <v>#REF!</v>
      </c>
      <c r="AV62" s="31" t="e">
        <f t="shared" si="17"/>
        <v>#REF!</v>
      </c>
      <c r="AW62" s="31" t="e">
        <f t="shared" si="18"/>
        <v>#REF!</v>
      </c>
      <c r="AX62" s="31" t="e">
        <f t="shared" si="19"/>
        <v>#REF!</v>
      </c>
      <c r="AY62" s="32" t="e">
        <f t="shared" si="20"/>
        <v>#REF!</v>
      </c>
      <c r="AZ62" s="30" t="e">
        <f t="shared" si="4"/>
        <v>#REF!</v>
      </c>
      <c r="BA62" s="31" t="e">
        <f t="shared" si="21"/>
        <v>#REF!</v>
      </c>
      <c r="BB62" s="31" t="e">
        <f t="shared" si="22"/>
        <v>#REF!</v>
      </c>
      <c r="BC62" s="31" t="e">
        <f t="shared" si="23"/>
        <v>#REF!</v>
      </c>
      <c r="BD62" s="32" t="e">
        <f t="shared" si="24"/>
        <v>#REF!</v>
      </c>
    </row>
    <row r="63" spans="3:56" ht="15.75" thickBot="1" x14ac:dyDescent="0.3">
      <c r="C63" s="26">
        <v>262</v>
      </c>
      <c r="D63" s="27" t="s">
        <v>382</v>
      </c>
      <c r="E63" s="26">
        <v>5101</v>
      </c>
      <c r="F63" s="28" t="s">
        <v>76</v>
      </c>
      <c r="G63" s="34">
        <v>4121</v>
      </c>
      <c r="H63" s="28" t="s">
        <v>91</v>
      </c>
      <c r="I63" s="29"/>
      <c r="K63" s="17">
        <f>SUMIF('RECAP PDV'!$E:$E,$G63,'RECAP PDV'!K:K)</f>
        <v>381.07438999999999</v>
      </c>
      <c r="L63" s="17"/>
      <c r="M63" s="18"/>
      <c r="N63" s="17">
        <f>SUMIF('RECAP PDV'!$E:$E,$G63,'RECAP PDV'!N:N)</f>
        <v>0</v>
      </c>
      <c r="O63" s="17"/>
      <c r="P63" s="18"/>
      <c r="Q63" s="16"/>
      <c r="R63" s="16"/>
      <c r="S63" s="18"/>
      <c r="T63" s="17"/>
      <c r="U63" s="16"/>
      <c r="V63" s="18"/>
      <c r="W63" s="17"/>
      <c r="X63" s="16"/>
      <c r="Y63" s="18"/>
      <c r="AF63" s="30" t="e">
        <f t="shared" si="0"/>
        <v>#REF!</v>
      </c>
      <c r="AG63" s="31" t="e">
        <f t="shared" si="5"/>
        <v>#REF!</v>
      </c>
      <c r="AH63" s="31" t="e">
        <f t="shared" si="6"/>
        <v>#REF!</v>
      </c>
      <c r="AI63" s="31" t="e">
        <f t="shared" si="7"/>
        <v>#REF!</v>
      </c>
      <c r="AJ63" s="32" t="e">
        <f t="shared" si="8"/>
        <v>#REF!</v>
      </c>
      <c r="AK63" s="30" t="e">
        <f t="shared" si="1"/>
        <v>#REF!</v>
      </c>
      <c r="AL63" s="31" t="e">
        <f t="shared" si="9"/>
        <v>#REF!</v>
      </c>
      <c r="AM63" s="31" t="e">
        <f t="shared" si="10"/>
        <v>#REF!</v>
      </c>
      <c r="AN63" s="31" t="e">
        <f t="shared" si="11"/>
        <v>#REF!</v>
      </c>
      <c r="AO63" s="32" t="e">
        <f t="shared" si="12"/>
        <v>#REF!</v>
      </c>
      <c r="AP63" s="30" t="e">
        <f t="shared" si="2"/>
        <v>#REF!</v>
      </c>
      <c r="AQ63" s="31" t="e">
        <f t="shared" si="13"/>
        <v>#REF!</v>
      </c>
      <c r="AR63" s="31" t="e">
        <f t="shared" si="14"/>
        <v>#REF!</v>
      </c>
      <c r="AS63" s="31" t="e">
        <f t="shared" si="15"/>
        <v>#REF!</v>
      </c>
      <c r="AT63" s="32" t="e">
        <f t="shared" si="16"/>
        <v>#REF!</v>
      </c>
      <c r="AU63" s="30" t="e">
        <f t="shared" si="3"/>
        <v>#REF!</v>
      </c>
      <c r="AV63" s="31" t="e">
        <f t="shared" si="17"/>
        <v>#REF!</v>
      </c>
      <c r="AW63" s="31" t="e">
        <f t="shared" si="18"/>
        <v>#REF!</v>
      </c>
      <c r="AX63" s="31" t="e">
        <f t="shared" si="19"/>
        <v>#REF!</v>
      </c>
      <c r="AY63" s="32" t="e">
        <f t="shared" si="20"/>
        <v>#REF!</v>
      </c>
      <c r="AZ63" s="30" t="e">
        <f t="shared" si="4"/>
        <v>#REF!</v>
      </c>
      <c r="BA63" s="31" t="e">
        <f t="shared" si="21"/>
        <v>#REF!</v>
      </c>
      <c r="BB63" s="31" t="e">
        <f t="shared" si="22"/>
        <v>#REF!</v>
      </c>
      <c r="BC63" s="31" t="e">
        <f t="shared" si="23"/>
        <v>#REF!</v>
      </c>
      <c r="BD63" s="32" t="e">
        <f t="shared" si="24"/>
        <v>#REF!</v>
      </c>
    </row>
    <row r="64" spans="3:56" ht="15.75" thickBot="1" x14ac:dyDescent="0.3">
      <c r="C64" s="26">
        <v>262</v>
      </c>
      <c r="D64" s="27" t="s">
        <v>382</v>
      </c>
      <c r="E64" s="26">
        <v>5101</v>
      </c>
      <c r="F64" s="28" t="s">
        <v>76</v>
      </c>
      <c r="G64" s="34">
        <v>4101</v>
      </c>
      <c r="H64" s="28" t="s">
        <v>92</v>
      </c>
      <c r="I64" s="29"/>
      <c r="K64" s="17">
        <f>SUMIF('RECAP PDV'!$E:$E,$G64,'RECAP PDV'!K:K)</f>
        <v>502.77520999999979</v>
      </c>
      <c r="L64" s="17"/>
      <c r="M64" s="18"/>
      <c r="N64" s="17">
        <f>SUMIF('RECAP PDV'!$E:$E,$G64,'RECAP PDV'!N:N)</f>
        <v>0</v>
      </c>
      <c r="O64" s="17"/>
      <c r="P64" s="18"/>
      <c r="Q64" s="16"/>
      <c r="R64" s="16"/>
      <c r="S64" s="18"/>
      <c r="T64" s="17"/>
      <c r="U64" s="16"/>
      <c r="V64" s="18"/>
      <c r="W64" s="17"/>
      <c r="X64" s="16"/>
      <c r="Y64" s="18"/>
      <c r="AF64" s="30" t="e">
        <f t="shared" si="0"/>
        <v>#REF!</v>
      </c>
      <c r="AG64" s="31" t="e">
        <f t="shared" si="5"/>
        <v>#REF!</v>
      </c>
      <c r="AH64" s="31" t="e">
        <f t="shared" si="6"/>
        <v>#REF!</v>
      </c>
      <c r="AI64" s="31" t="e">
        <f t="shared" si="7"/>
        <v>#REF!</v>
      </c>
      <c r="AJ64" s="32" t="e">
        <f t="shared" si="8"/>
        <v>#REF!</v>
      </c>
      <c r="AK64" s="30" t="e">
        <f t="shared" si="1"/>
        <v>#REF!</v>
      </c>
      <c r="AL64" s="31" t="e">
        <f t="shared" si="9"/>
        <v>#REF!</v>
      </c>
      <c r="AM64" s="31" t="e">
        <f t="shared" si="10"/>
        <v>#REF!</v>
      </c>
      <c r="AN64" s="31" t="e">
        <f t="shared" si="11"/>
        <v>#REF!</v>
      </c>
      <c r="AO64" s="32" t="e">
        <f t="shared" si="12"/>
        <v>#REF!</v>
      </c>
      <c r="AP64" s="30" t="e">
        <f t="shared" si="2"/>
        <v>#REF!</v>
      </c>
      <c r="AQ64" s="31" t="e">
        <f t="shared" si="13"/>
        <v>#REF!</v>
      </c>
      <c r="AR64" s="31" t="e">
        <f t="shared" si="14"/>
        <v>#REF!</v>
      </c>
      <c r="AS64" s="31" t="e">
        <f t="shared" si="15"/>
        <v>#REF!</v>
      </c>
      <c r="AT64" s="32" t="e">
        <f t="shared" si="16"/>
        <v>#REF!</v>
      </c>
      <c r="AU64" s="30" t="e">
        <f t="shared" si="3"/>
        <v>#REF!</v>
      </c>
      <c r="AV64" s="31" t="e">
        <f t="shared" si="17"/>
        <v>#REF!</v>
      </c>
      <c r="AW64" s="31" t="e">
        <f t="shared" si="18"/>
        <v>#REF!</v>
      </c>
      <c r="AX64" s="31" t="e">
        <f t="shared" si="19"/>
        <v>#REF!</v>
      </c>
      <c r="AY64" s="32" t="e">
        <f t="shared" si="20"/>
        <v>#REF!</v>
      </c>
      <c r="AZ64" s="30" t="e">
        <f t="shared" si="4"/>
        <v>#REF!</v>
      </c>
      <c r="BA64" s="31" t="e">
        <f t="shared" si="21"/>
        <v>#REF!</v>
      </c>
      <c r="BB64" s="31" t="e">
        <f t="shared" si="22"/>
        <v>#REF!</v>
      </c>
      <c r="BC64" s="31" t="e">
        <f t="shared" si="23"/>
        <v>#REF!</v>
      </c>
      <c r="BD64" s="32" t="e">
        <f t="shared" si="24"/>
        <v>#REF!</v>
      </c>
    </row>
    <row r="65" spans="3:56" ht="15.75" thickBot="1" x14ac:dyDescent="0.3">
      <c r="C65" s="26">
        <v>262</v>
      </c>
      <c r="D65" s="27" t="s">
        <v>382</v>
      </c>
      <c r="E65" s="26">
        <v>5101</v>
      </c>
      <c r="F65" s="28" t="s">
        <v>76</v>
      </c>
      <c r="G65" s="34">
        <v>4110</v>
      </c>
      <c r="H65" s="28" t="s">
        <v>94</v>
      </c>
      <c r="I65" s="29"/>
      <c r="K65" s="17">
        <f>SUMIF('RECAP PDV'!$E:$E,$G65,'RECAP PDV'!K:K)</f>
        <v>181.40599999999998</v>
      </c>
      <c r="L65" s="17"/>
      <c r="M65" s="18"/>
      <c r="N65" s="17">
        <f>SUMIF('RECAP PDV'!$E:$E,$G65,'RECAP PDV'!N:N)</f>
        <v>0</v>
      </c>
      <c r="O65" s="17"/>
      <c r="P65" s="18"/>
      <c r="Q65" s="16"/>
      <c r="R65" s="16"/>
      <c r="S65" s="18"/>
      <c r="T65" s="17"/>
      <c r="U65" s="16"/>
      <c r="V65" s="18"/>
      <c r="W65" s="17"/>
      <c r="X65" s="16"/>
      <c r="Y65" s="18"/>
      <c r="AF65" s="30" t="e">
        <f t="shared" si="0"/>
        <v>#REF!</v>
      </c>
      <c r="AG65" s="31" t="e">
        <f t="shared" si="5"/>
        <v>#REF!</v>
      </c>
      <c r="AH65" s="31" t="e">
        <f t="shared" si="6"/>
        <v>#REF!</v>
      </c>
      <c r="AI65" s="31" t="e">
        <f t="shared" si="7"/>
        <v>#REF!</v>
      </c>
      <c r="AJ65" s="32" t="e">
        <f t="shared" si="8"/>
        <v>#REF!</v>
      </c>
      <c r="AK65" s="30" t="e">
        <f t="shared" si="1"/>
        <v>#REF!</v>
      </c>
      <c r="AL65" s="31" t="e">
        <f t="shared" si="9"/>
        <v>#REF!</v>
      </c>
      <c r="AM65" s="31" t="e">
        <f t="shared" si="10"/>
        <v>#REF!</v>
      </c>
      <c r="AN65" s="31" t="e">
        <f t="shared" si="11"/>
        <v>#REF!</v>
      </c>
      <c r="AO65" s="32" t="e">
        <f t="shared" si="12"/>
        <v>#REF!</v>
      </c>
      <c r="AP65" s="30" t="e">
        <f t="shared" si="2"/>
        <v>#REF!</v>
      </c>
      <c r="AQ65" s="31" t="e">
        <f t="shared" si="13"/>
        <v>#REF!</v>
      </c>
      <c r="AR65" s="31" t="e">
        <f t="shared" si="14"/>
        <v>#REF!</v>
      </c>
      <c r="AS65" s="31" t="e">
        <f t="shared" si="15"/>
        <v>#REF!</v>
      </c>
      <c r="AT65" s="32" t="e">
        <f t="shared" si="16"/>
        <v>#REF!</v>
      </c>
      <c r="AU65" s="30" t="e">
        <f t="shared" si="3"/>
        <v>#REF!</v>
      </c>
      <c r="AV65" s="31" t="e">
        <f t="shared" si="17"/>
        <v>#REF!</v>
      </c>
      <c r="AW65" s="31" t="e">
        <f t="shared" si="18"/>
        <v>#REF!</v>
      </c>
      <c r="AX65" s="31" t="e">
        <f t="shared" si="19"/>
        <v>#REF!</v>
      </c>
      <c r="AY65" s="32" t="e">
        <f t="shared" si="20"/>
        <v>#REF!</v>
      </c>
      <c r="AZ65" s="30" t="e">
        <f t="shared" si="4"/>
        <v>#REF!</v>
      </c>
      <c r="BA65" s="31" t="e">
        <f t="shared" si="21"/>
        <v>#REF!</v>
      </c>
      <c r="BB65" s="31" t="e">
        <f t="shared" si="22"/>
        <v>#REF!</v>
      </c>
      <c r="BC65" s="31" t="e">
        <f t="shared" si="23"/>
        <v>#REF!</v>
      </c>
      <c r="BD65" s="32" t="e">
        <f t="shared" si="24"/>
        <v>#REF!</v>
      </c>
    </row>
    <row r="66" spans="3:56" ht="15.75" thickBot="1" x14ac:dyDescent="0.3">
      <c r="C66" s="26">
        <v>262</v>
      </c>
      <c r="D66" s="27" t="s">
        <v>382</v>
      </c>
      <c r="E66" s="26">
        <v>5101</v>
      </c>
      <c r="F66" s="28" t="s">
        <v>76</v>
      </c>
      <c r="G66" s="34">
        <v>4107</v>
      </c>
      <c r="H66" s="28" t="s">
        <v>95</v>
      </c>
      <c r="I66" s="29"/>
      <c r="K66" s="17">
        <f>SUMIF('RECAP PDV'!$E:$E,$G66,'RECAP PDV'!K:K)</f>
        <v>73.492739999999998</v>
      </c>
      <c r="L66" s="17"/>
      <c r="M66" s="18"/>
      <c r="N66" s="17">
        <f>SUMIF('RECAP PDV'!$E:$E,$G66,'RECAP PDV'!N:N)</f>
        <v>0</v>
      </c>
      <c r="O66" s="17"/>
      <c r="P66" s="18"/>
      <c r="Q66" s="16"/>
      <c r="R66" s="16"/>
      <c r="S66" s="18"/>
      <c r="T66" s="17"/>
      <c r="U66" s="16"/>
      <c r="V66" s="18"/>
      <c r="W66" s="17"/>
      <c r="X66" s="16"/>
      <c r="Y66" s="18"/>
      <c r="AF66" s="30" t="e">
        <f t="shared" si="0"/>
        <v>#REF!</v>
      </c>
      <c r="AG66" s="31" t="e">
        <f t="shared" si="5"/>
        <v>#REF!</v>
      </c>
      <c r="AH66" s="31" t="e">
        <f t="shared" si="6"/>
        <v>#REF!</v>
      </c>
      <c r="AI66" s="31" t="e">
        <f t="shared" si="7"/>
        <v>#REF!</v>
      </c>
      <c r="AJ66" s="32" t="e">
        <f t="shared" si="8"/>
        <v>#REF!</v>
      </c>
      <c r="AK66" s="30" t="e">
        <f t="shared" si="1"/>
        <v>#REF!</v>
      </c>
      <c r="AL66" s="31" t="e">
        <f t="shared" si="9"/>
        <v>#REF!</v>
      </c>
      <c r="AM66" s="31" t="e">
        <f t="shared" si="10"/>
        <v>#REF!</v>
      </c>
      <c r="AN66" s="31" t="e">
        <f t="shared" si="11"/>
        <v>#REF!</v>
      </c>
      <c r="AO66" s="32" t="e">
        <f t="shared" si="12"/>
        <v>#REF!</v>
      </c>
      <c r="AP66" s="30" t="e">
        <f t="shared" si="2"/>
        <v>#REF!</v>
      </c>
      <c r="AQ66" s="31" t="e">
        <f t="shared" si="13"/>
        <v>#REF!</v>
      </c>
      <c r="AR66" s="31" t="e">
        <f t="shared" si="14"/>
        <v>#REF!</v>
      </c>
      <c r="AS66" s="31" t="e">
        <f t="shared" si="15"/>
        <v>#REF!</v>
      </c>
      <c r="AT66" s="32" t="e">
        <f t="shared" si="16"/>
        <v>#REF!</v>
      </c>
      <c r="AU66" s="30" t="e">
        <f t="shared" si="3"/>
        <v>#REF!</v>
      </c>
      <c r="AV66" s="31" t="e">
        <f t="shared" si="17"/>
        <v>#REF!</v>
      </c>
      <c r="AW66" s="31" t="e">
        <f t="shared" si="18"/>
        <v>#REF!</v>
      </c>
      <c r="AX66" s="31" t="e">
        <f t="shared" si="19"/>
        <v>#REF!</v>
      </c>
      <c r="AY66" s="32" t="e">
        <f t="shared" si="20"/>
        <v>#REF!</v>
      </c>
      <c r="AZ66" s="30" t="e">
        <f t="shared" si="4"/>
        <v>#REF!</v>
      </c>
      <c r="BA66" s="31" t="e">
        <f t="shared" si="21"/>
        <v>#REF!</v>
      </c>
      <c r="BB66" s="31" t="e">
        <f t="shared" si="22"/>
        <v>#REF!</v>
      </c>
      <c r="BC66" s="31" t="e">
        <f t="shared" si="23"/>
        <v>#REF!</v>
      </c>
      <c r="BD66" s="32" t="e">
        <f t="shared" si="24"/>
        <v>#REF!</v>
      </c>
    </row>
    <row r="67" spans="3:56" ht="15.75" thickBot="1" x14ac:dyDescent="0.3">
      <c r="C67" s="26">
        <v>262</v>
      </c>
      <c r="D67" s="27" t="s">
        <v>382</v>
      </c>
      <c r="E67" s="26">
        <v>5101</v>
      </c>
      <c r="F67" s="28" t="s">
        <v>76</v>
      </c>
      <c r="G67" s="34">
        <v>4120</v>
      </c>
      <c r="H67" s="28" t="s">
        <v>96</v>
      </c>
      <c r="I67" s="29"/>
      <c r="K67" s="17">
        <f>SUMIF('RECAP PDV'!$E:$E,$G67,'RECAP PDV'!K:K)</f>
        <v>20.807980000000001</v>
      </c>
      <c r="L67" s="17"/>
      <c r="M67" s="18"/>
      <c r="N67" s="17">
        <f>SUMIF('RECAP PDV'!$E:$E,$G67,'RECAP PDV'!N:N)</f>
        <v>0</v>
      </c>
      <c r="O67" s="17"/>
      <c r="P67" s="18"/>
      <c r="Q67" s="16"/>
      <c r="R67" s="16"/>
      <c r="S67" s="18"/>
      <c r="T67" s="17"/>
      <c r="U67" s="16"/>
      <c r="V67" s="18"/>
      <c r="W67" s="17"/>
      <c r="X67" s="16"/>
      <c r="Y67" s="18"/>
      <c r="AF67" s="30" t="e">
        <f t="shared" si="0"/>
        <v>#REF!</v>
      </c>
      <c r="AG67" s="31" t="e">
        <f t="shared" si="5"/>
        <v>#REF!</v>
      </c>
      <c r="AH67" s="31" t="e">
        <f t="shared" si="6"/>
        <v>#REF!</v>
      </c>
      <c r="AI67" s="31" t="e">
        <f t="shared" si="7"/>
        <v>#REF!</v>
      </c>
      <c r="AJ67" s="32" t="e">
        <f t="shared" si="8"/>
        <v>#REF!</v>
      </c>
      <c r="AK67" s="30" t="e">
        <f t="shared" si="1"/>
        <v>#REF!</v>
      </c>
      <c r="AL67" s="31" t="e">
        <f t="shared" si="9"/>
        <v>#REF!</v>
      </c>
      <c r="AM67" s="31" t="e">
        <f t="shared" si="10"/>
        <v>#REF!</v>
      </c>
      <c r="AN67" s="31" t="e">
        <f t="shared" si="11"/>
        <v>#REF!</v>
      </c>
      <c r="AO67" s="32" t="e">
        <f t="shared" si="12"/>
        <v>#REF!</v>
      </c>
      <c r="AP67" s="30" t="e">
        <f t="shared" si="2"/>
        <v>#REF!</v>
      </c>
      <c r="AQ67" s="31" t="e">
        <f t="shared" si="13"/>
        <v>#REF!</v>
      </c>
      <c r="AR67" s="31" t="e">
        <f t="shared" si="14"/>
        <v>#REF!</v>
      </c>
      <c r="AS67" s="31" t="e">
        <f t="shared" si="15"/>
        <v>#REF!</v>
      </c>
      <c r="AT67" s="32" t="e">
        <f t="shared" si="16"/>
        <v>#REF!</v>
      </c>
      <c r="AU67" s="30" t="e">
        <f t="shared" si="3"/>
        <v>#REF!</v>
      </c>
      <c r="AV67" s="31" t="e">
        <f t="shared" si="17"/>
        <v>#REF!</v>
      </c>
      <c r="AW67" s="31" t="e">
        <f t="shared" si="18"/>
        <v>#REF!</v>
      </c>
      <c r="AX67" s="31" t="e">
        <f t="shared" si="19"/>
        <v>#REF!</v>
      </c>
      <c r="AY67" s="32" t="e">
        <f t="shared" si="20"/>
        <v>#REF!</v>
      </c>
      <c r="AZ67" s="30" t="e">
        <f t="shared" si="4"/>
        <v>#REF!</v>
      </c>
      <c r="BA67" s="31" t="e">
        <f t="shared" si="21"/>
        <v>#REF!</v>
      </c>
      <c r="BB67" s="31" t="e">
        <f t="shared" si="22"/>
        <v>#REF!</v>
      </c>
      <c r="BC67" s="31" t="e">
        <f t="shared" si="23"/>
        <v>#REF!</v>
      </c>
      <c r="BD67" s="32" t="e">
        <f t="shared" si="24"/>
        <v>#REF!</v>
      </c>
    </row>
    <row r="68" spans="3:56" ht="15.75" thickBot="1" x14ac:dyDescent="0.3">
      <c r="C68" s="26">
        <v>262</v>
      </c>
      <c r="D68" s="27" t="s">
        <v>382</v>
      </c>
      <c r="E68" s="26">
        <v>5006</v>
      </c>
      <c r="F68" s="28" t="s">
        <v>97</v>
      </c>
      <c r="G68" s="34">
        <v>4028</v>
      </c>
      <c r="H68" s="28" t="s">
        <v>98</v>
      </c>
      <c r="I68" s="29"/>
      <c r="K68" s="17">
        <f>SUMIF('RECAP PDV'!$E:$E,$G68,'RECAP PDV'!K:K)</f>
        <v>828.37661000000014</v>
      </c>
      <c r="L68" s="17"/>
      <c r="M68" s="18"/>
      <c r="N68" s="17">
        <f>SUMIF('RECAP PDV'!$E:$E,$G68,'RECAP PDV'!N:N)</f>
        <v>0</v>
      </c>
      <c r="O68" s="17"/>
      <c r="P68" s="18"/>
      <c r="Q68" s="16"/>
      <c r="R68" s="16"/>
      <c r="S68" s="18"/>
      <c r="T68" s="17"/>
      <c r="U68" s="16"/>
      <c r="V68" s="18"/>
      <c r="W68" s="17"/>
      <c r="X68" s="16"/>
      <c r="Y68" s="18"/>
      <c r="AF68" s="30" t="e">
        <f t="shared" si="0"/>
        <v>#REF!</v>
      </c>
      <c r="AG68" s="31" t="e">
        <f t="shared" si="5"/>
        <v>#REF!</v>
      </c>
      <c r="AH68" s="31" t="e">
        <f t="shared" si="6"/>
        <v>#REF!</v>
      </c>
      <c r="AI68" s="31" t="e">
        <f t="shared" si="7"/>
        <v>#REF!</v>
      </c>
      <c r="AJ68" s="32" t="e">
        <f t="shared" si="8"/>
        <v>#REF!</v>
      </c>
      <c r="AK68" s="30" t="e">
        <f t="shared" si="1"/>
        <v>#REF!</v>
      </c>
      <c r="AL68" s="31" t="e">
        <f t="shared" si="9"/>
        <v>#REF!</v>
      </c>
      <c r="AM68" s="31" t="e">
        <f t="shared" si="10"/>
        <v>#REF!</v>
      </c>
      <c r="AN68" s="31" t="e">
        <f t="shared" si="11"/>
        <v>#REF!</v>
      </c>
      <c r="AO68" s="32" t="e">
        <f t="shared" si="12"/>
        <v>#REF!</v>
      </c>
      <c r="AP68" s="30" t="e">
        <f t="shared" si="2"/>
        <v>#REF!</v>
      </c>
      <c r="AQ68" s="31" t="e">
        <f t="shared" si="13"/>
        <v>#REF!</v>
      </c>
      <c r="AR68" s="31" t="e">
        <f t="shared" si="14"/>
        <v>#REF!</v>
      </c>
      <c r="AS68" s="31" t="e">
        <f t="shared" si="15"/>
        <v>#REF!</v>
      </c>
      <c r="AT68" s="32" t="e">
        <f t="shared" si="16"/>
        <v>#REF!</v>
      </c>
      <c r="AU68" s="30" t="e">
        <f t="shared" si="3"/>
        <v>#REF!</v>
      </c>
      <c r="AV68" s="31" t="e">
        <f t="shared" si="17"/>
        <v>#REF!</v>
      </c>
      <c r="AW68" s="31" t="e">
        <f t="shared" si="18"/>
        <v>#REF!</v>
      </c>
      <c r="AX68" s="31" t="e">
        <f t="shared" si="19"/>
        <v>#REF!</v>
      </c>
      <c r="AY68" s="32" t="e">
        <f t="shared" si="20"/>
        <v>#REF!</v>
      </c>
      <c r="AZ68" s="30" t="e">
        <f t="shared" si="4"/>
        <v>#REF!</v>
      </c>
      <c r="BA68" s="31" t="e">
        <f t="shared" si="21"/>
        <v>#REF!</v>
      </c>
      <c r="BB68" s="31" t="e">
        <f t="shared" si="22"/>
        <v>#REF!</v>
      </c>
      <c r="BC68" s="31" t="e">
        <f t="shared" si="23"/>
        <v>#REF!</v>
      </c>
      <c r="BD68" s="32" t="e">
        <f t="shared" si="24"/>
        <v>#REF!</v>
      </c>
    </row>
    <row r="69" spans="3:56" ht="15.75" thickBot="1" x14ac:dyDescent="0.3">
      <c r="C69" s="26">
        <v>262</v>
      </c>
      <c r="D69" s="27" t="s">
        <v>382</v>
      </c>
      <c r="E69" s="26">
        <v>5006</v>
      </c>
      <c r="F69" s="28" t="s">
        <v>97</v>
      </c>
      <c r="G69" s="34">
        <v>4033</v>
      </c>
      <c r="H69" s="28" t="s">
        <v>99</v>
      </c>
      <c r="I69" s="29"/>
      <c r="K69" s="17">
        <f>SUMIF('RECAP PDV'!$E:$E,$G69,'RECAP PDV'!K:K)</f>
        <v>137.32147000000003</v>
      </c>
      <c r="L69" s="17"/>
      <c r="M69" s="18"/>
      <c r="N69" s="17">
        <f>SUMIF('RECAP PDV'!$E:$E,$G69,'RECAP PDV'!N:N)</f>
        <v>0</v>
      </c>
      <c r="O69" s="17"/>
      <c r="P69" s="18"/>
      <c r="Q69" s="16"/>
      <c r="R69" s="16"/>
      <c r="S69" s="18"/>
      <c r="T69" s="17"/>
      <c r="U69" s="16"/>
      <c r="V69" s="18"/>
      <c r="W69" s="17"/>
      <c r="X69" s="16"/>
      <c r="Y69" s="18"/>
      <c r="AF69" s="30" t="e">
        <f t="shared" si="0"/>
        <v>#REF!</v>
      </c>
      <c r="AG69" s="31" t="e">
        <f t="shared" si="5"/>
        <v>#REF!</v>
      </c>
      <c r="AH69" s="31" t="e">
        <f t="shared" si="6"/>
        <v>#REF!</v>
      </c>
      <c r="AI69" s="31" t="e">
        <f t="shared" si="7"/>
        <v>#REF!</v>
      </c>
      <c r="AJ69" s="32" t="e">
        <f t="shared" si="8"/>
        <v>#REF!</v>
      </c>
      <c r="AK69" s="30" t="e">
        <f t="shared" si="1"/>
        <v>#REF!</v>
      </c>
      <c r="AL69" s="31" t="e">
        <f t="shared" si="9"/>
        <v>#REF!</v>
      </c>
      <c r="AM69" s="31" t="e">
        <f t="shared" si="10"/>
        <v>#REF!</v>
      </c>
      <c r="AN69" s="31" t="e">
        <f t="shared" si="11"/>
        <v>#REF!</v>
      </c>
      <c r="AO69" s="32" t="e">
        <f t="shared" si="12"/>
        <v>#REF!</v>
      </c>
      <c r="AP69" s="30" t="e">
        <f t="shared" si="2"/>
        <v>#REF!</v>
      </c>
      <c r="AQ69" s="31" t="e">
        <f t="shared" si="13"/>
        <v>#REF!</v>
      </c>
      <c r="AR69" s="31" t="e">
        <f t="shared" si="14"/>
        <v>#REF!</v>
      </c>
      <c r="AS69" s="31" t="e">
        <f t="shared" si="15"/>
        <v>#REF!</v>
      </c>
      <c r="AT69" s="32" t="e">
        <f t="shared" si="16"/>
        <v>#REF!</v>
      </c>
      <c r="AU69" s="30" t="e">
        <f t="shared" si="3"/>
        <v>#REF!</v>
      </c>
      <c r="AV69" s="31" t="e">
        <f t="shared" si="17"/>
        <v>#REF!</v>
      </c>
      <c r="AW69" s="31" t="e">
        <f t="shared" si="18"/>
        <v>#REF!</v>
      </c>
      <c r="AX69" s="31" t="e">
        <f t="shared" si="19"/>
        <v>#REF!</v>
      </c>
      <c r="AY69" s="32" t="e">
        <f t="shared" si="20"/>
        <v>#REF!</v>
      </c>
      <c r="AZ69" s="30" t="e">
        <f t="shared" si="4"/>
        <v>#REF!</v>
      </c>
      <c r="BA69" s="31" t="e">
        <f t="shared" si="21"/>
        <v>#REF!</v>
      </c>
      <c r="BB69" s="31" t="e">
        <f t="shared" si="22"/>
        <v>#REF!</v>
      </c>
      <c r="BC69" s="31" t="e">
        <f t="shared" si="23"/>
        <v>#REF!</v>
      </c>
      <c r="BD69" s="32" t="e">
        <f t="shared" si="24"/>
        <v>#REF!</v>
      </c>
    </row>
    <row r="70" spans="3:56" ht="15.75" thickBot="1" x14ac:dyDescent="0.3">
      <c r="C70" s="26">
        <v>262</v>
      </c>
      <c r="D70" s="27" t="s">
        <v>382</v>
      </c>
      <c r="E70" s="26">
        <v>5006</v>
      </c>
      <c r="F70" s="28" t="s">
        <v>97</v>
      </c>
      <c r="G70" s="34">
        <v>4037</v>
      </c>
      <c r="H70" s="28" t="s">
        <v>100</v>
      </c>
      <c r="I70" s="29"/>
      <c r="K70" s="17">
        <f>SUMIF('RECAP PDV'!$E:$E,$G70,'RECAP PDV'!K:K)</f>
        <v>-336.57992000000002</v>
      </c>
      <c r="L70" s="17"/>
      <c r="M70" s="18"/>
      <c r="N70" s="17">
        <f>SUMIF('RECAP PDV'!$E:$E,$G70,'RECAP PDV'!N:N)</f>
        <v>0</v>
      </c>
      <c r="O70" s="17"/>
      <c r="P70" s="18"/>
      <c r="Q70" s="16"/>
      <c r="R70" s="16"/>
      <c r="S70" s="18"/>
      <c r="T70" s="17"/>
      <c r="U70" s="16"/>
      <c r="V70" s="18"/>
      <c r="W70" s="17"/>
      <c r="X70" s="16"/>
      <c r="Y70" s="18"/>
      <c r="AF70" s="30" t="e">
        <f t="shared" ref="AF70:AF133" si="25">M70/$M$4</f>
        <v>#REF!</v>
      </c>
      <c r="AG70" s="31" t="e">
        <f t="shared" si="5"/>
        <v>#REF!</v>
      </c>
      <c r="AH70" s="31" t="e">
        <f t="shared" si="6"/>
        <v>#REF!</v>
      </c>
      <c r="AI70" s="31" t="e">
        <f t="shared" si="7"/>
        <v>#REF!</v>
      </c>
      <c r="AJ70" s="32" t="e">
        <f t="shared" si="8"/>
        <v>#REF!</v>
      </c>
      <c r="AK70" s="30" t="e">
        <f t="shared" ref="AK70:AK133" si="26">P70/$P$4</f>
        <v>#REF!</v>
      </c>
      <c r="AL70" s="31" t="e">
        <f t="shared" si="9"/>
        <v>#REF!</v>
      </c>
      <c r="AM70" s="31" t="e">
        <f t="shared" si="10"/>
        <v>#REF!</v>
      </c>
      <c r="AN70" s="31" t="e">
        <f t="shared" si="11"/>
        <v>#REF!</v>
      </c>
      <c r="AO70" s="32" t="e">
        <f t="shared" si="12"/>
        <v>#REF!</v>
      </c>
      <c r="AP70" s="30" t="e">
        <f t="shared" ref="AP70:AP133" si="27">S70/$S$4</f>
        <v>#REF!</v>
      </c>
      <c r="AQ70" s="31" t="e">
        <f t="shared" si="13"/>
        <v>#REF!</v>
      </c>
      <c r="AR70" s="31" t="e">
        <f t="shared" si="14"/>
        <v>#REF!</v>
      </c>
      <c r="AS70" s="31" t="e">
        <f t="shared" si="15"/>
        <v>#REF!</v>
      </c>
      <c r="AT70" s="32" t="e">
        <f t="shared" si="16"/>
        <v>#REF!</v>
      </c>
      <c r="AU70" s="30" t="e">
        <f t="shared" ref="AU70:AU133" si="28">V70/$V$4</f>
        <v>#REF!</v>
      </c>
      <c r="AV70" s="31" t="e">
        <f t="shared" si="17"/>
        <v>#REF!</v>
      </c>
      <c r="AW70" s="31" t="e">
        <f t="shared" si="18"/>
        <v>#REF!</v>
      </c>
      <c r="AX70" s="31" t="e">
        <f t="shared" si="19"/>
        <v>#REF!</v>
      </c>
      <c r="AY70" s="32" t="e">
        <f t="shared" si="20"/>
        <v>#REF!</v>
      </c>
      <c r="AZ70" s="30" t="e">
        <f t="shared" ref="AZ70:AZ133" si="29">Y70/$Y$4</f>
        <v>#REF!</v>
      </c>
      <c r="BA70" s="31" t="e">
        <f t="shared" si="21"/>
        <v>#REF!</v>
      </c>
      <c r="BB70" s="31" t="e">
        <f t="shared" si="22"/>
        <v>#REF!</v>
      </c>
      <c r="BC70" s="31" t="e">
        <f t="shared" si="23"/>
        <v>#REF!</v>
      </c>
      <c r="BD70" s="32" t="e">
        <f t="shared" si="24"/>
        <v>#REF!</v>
      </c>
    </row>
    <row r="71" spans="3:56" ht="15.75" thickBot="1" x14ac:dyDescent="0.3">
      <c r="C71" s="26">
        <v>262</v>
      </c>
      <c r="D71" s="27" t="s">
        <v>382</v>
      </c>
      <c r="E71" s="26">
        <v>5006</v>
      </c>
      <c r="F71" s="28" t="s">
        <v>97</v>
      </c>
      <c r="G71" s="34">
        <v>4038</v>
      </c>
      <c r="H71" s="28" t="s">
        <v>102</v>
      </c>
      <c r="I71" s="29"/>
      <c r="K71" s="17">
        <f>SUMIF('RECAP PDV'!$E:$E,$G71,'RECAP PDV'!K:K)</f>
        <v>-78.993459999999999</v>
      </c>
      <c r="L71" s="17"/>
      <c r="M71" s="18"/>
      <c r="N71" s="17">
        <f>SUMIF('RECAP PDV'!$E:$E,$G71,'RECAP PDV'!N:N)</f>
        <v>0</v>
      </c>
      <c r="O71" s="17"/>
      <c r="P71" s="18"/>
      <c r="Q71" s="16"/>
      <c r="R71" s="16"/>
      <c r="S71" s="18"/>
      <c r="T71" s="17"/>
      <c r="U71" s="16"/>
      <c r="V71" s="18"/>
      <c r="W71" s="17"/>
      <c r="X71" s="16"/>
      <c r="Y71" s="18"/>
      <c r="AF71" s="30" t="e">
        <f t="shared" si="25"/>
        <v>#REF!</v>
      </c>
      <c r="AG71" s="31" t="e">
        <f t="shared" si="5"/>
        <v>#REF!</v>
      </c>
      <c r="AH71" s="31" t="e">
        <f t="shared" si="6"/>
        <v>#REF!</v>
      </c>
      <c r="AI71" s="31" t="e">
        <f t="shared" si="7"/>
        <v>#REF!</v>
      </c>
      <c r="AJ71" s="32" t="e">
        <f t="shared" si="8"/>
        <v>#REF!</v>
      </c>
      <c r="AK71" s="30" t="e">
        <f t="shared" si="26"/>
        <v>#REF!</v>
      </c>
      <c r="AL71" s="31" t="e">
        <f t="shared" si="9"/>
        <v>#REF!</v>
      </c>
      <c r="AM71" s="31" t="e">
        <f t="shared" si="10"/>
        <v>#REF!</v>
      </c>
      <c r="AN71" s="31" t="e">
        <f t="shared" si="11"/>
        <v>#REF!</v>
      </c>
      <c r="AO71" s="32" t="e">
        <f t="shared" si="12"/>
        <v>#REF!</v>
      </c>
      <c r="AP71" s="30" t="e">
        <f t="shared" si="27"/>
        <v>#REF!</v>
      </c>
      <c r="AQ71" s="31" t="e">
        <f t="shared" si="13"/>
        <v>#REF!</v>
      </c>
      <c r="AR71" s="31" t="e">
        <f t="shared" si="14"/>
        <v>#REF!</v>
      </c>
      <c r="AS71" s="31" t="e">
        <f t="shared" si="15"/>
        <v>#REF!</v>
      </c>
      <c r="AT71" s="32" t="e">
        <f t="shared" si="16"/>
        <v>#REF!</v>
      </c>
      <c r="AU71" s="30" t="e">
        <f t="shared" si="28"/>
        <v>#REF!</v>
      </c>
      <c r="AV71" s="31" t="e">
        <f t="shared" si="17"/>
        <v>#REF!</v>
      </c>
      <c r="AW71" s="31" t="e">
        <f t="shared" si="18"/>
        <v>#REF!</v>
      </c>
      <c r="AX71" s="31" t="e">
        <f t="shared" si="19"/>
        <v>#REF!</v>
      </c>
      <c r="AY71" s="32" t="e">
        <f t="shared" si="20"/>
        <v>#REF!</v>
      </c>
      <c r="AZ71" s="30" t="e">
        <f t="shared" si="29"/>
        <v>#REF!</v>
      </c>
      <c r="BA71" s="31" t="e">
        <f t="shared" si="21"/>
        <v>#REF!</v>
      </c>
      <c r="BB71" s="31" t="e">
        <f t="shared" si="22"/>
        <v>#REF!</v>
      </c>
      <c r="BC71" s="31" t="e">
        <f t="shared" si="23"/>
        <v>#REF!</v>
      </c>
      <c r="BD71" s="32" t="e">
        <f t="shared" si="24"/>
        <v>#REF!</v>
      </c>
    </row>
    <row r="72" spans="3:56" ht="15.75" thickBot="1" x14ac:dyDescent="0.3">
      <c r="C72" s="26">
        <v>262</v>
      </c>
      <c r="D72" s="27" t="s">
        <v>382</v>
      </c>
      <c r="E72" s="26">
        <v>5006</v>
      </c>
      <c r="F72" s="28" t="s">
        <v>97</v>
      </c>
      <c r="G72" s="34">
        <v>4039</v>
      </c>
      <c r="H72" s="28" t="s">
        <v>103</v>
      </c>
      <c r="I72" s="29"/>
      <c r="K72" s="17">
        <f>SUMIF('RECAP PDV'!$E:$E,$G72,'RECAP PDV'!K:K)</f>
        <v>208.52</v>
      </c>
      <c r="L72" s="17"/>
      <c r="M72" s="18"/>
      <c r="N72" s="17">
        <f>SUMIF('RECAP PDV'!$E:$E,$G72,'RECAP PDV'!N:N)</f>
        <v>0</v>
      </c>
      <c r="O72" s="17"/>
      <c r="P72" s="18"/>
      <c r="Q72" s="16"/>
      <c r="R72" s="16"/>
      <c r="S72" s="18"/>
      <c r="T72" s="17"/>
      <c r="U72" s="16"/>
      <c r="V72" s="18"/>
      <c r="W72" s="17"/>
      <c r="X72" s="16"/>
      <c r="Y72" s="18"/>
      <c r="AF72" s="30" t="e">
        <f t="shared" si="25"/>
        <v>#REF!</v>
      </c>
      <c r="AG72" s="31" t="e">
        <f t="shared" si="5"/>
        <v>#REF!</v>
      </c>
      <c r="AH72" s="31" t="e">
        <f t="shared" si="6"/>
        <v>#REF!</v>
      </c>
      <c r="AI72" s="31" t="e">
        <f t="shared" si="7"/>
        <v>#REF!</v>
      </c>
      <c r="AJ72" s="32" t="e">
        <f t="shared" si="8"/>
        <v>#REF!</v>
      </c>
      <c r="AK72" s="30" t="e">
        <f t="shared" si="26"/>
        <v>#REF!</v>
      </c>
      <c r="AL72" s="31" t="e">
        <f t="shared" si="9"/>
        <v>#REF!</v>
      </c>
      <c r="AM72" s="31" t="e">
        <f t="shared" si="10"/>
        <v>#REF!</v>
      </c>
      <c r="AN72" s="31" t="e">
        <f t="shared" si="11"/>
        <v>#REF!</v>
      </c>
      <c r="AO72" s="32" t="e">
        <f t="shared" si="12"/>
        <v>#REF!</v>
      </c>
      <c r="AP72" s="30" t="e">
        <f t="shared" si="27"/>
        <v>#REF!</v>
      </c>
      <c r="AQ72" s="31" t="e">
        <f t="shared" si="13"/>
        <v>#REF!</v>
      </c>
      <c r="AR72" s="31" t="e">
        <f t="shared" si="14"/>
        <v>#REF!</v>
      </c>
      <c r="AS72" s="31" t="e">
        <f t="shared" si="15"/>
        <v>#REF!</v>
      </c>
      <c r="AT72" s="32" t="e">
        <f t="shared" si="16"/>
        <v>#REF!</v>
      </c>
      <c r="AU72" s="30" t="e">
        <f t="shared" si="28"/>
        <v>#REF!</v>
      </c>
      <c r="AV72" s="31" t="e">
        <f t="shared" si="17"/>
        <v>#REF!</v>
      </c>
      <c r="AW72" s="31" t="e">
        <f t="shared" si="18"/>
        <v>#REF!</v>
      </c>
      <c r="AX72" s="31" t="e">
        <f t="shared" si="19"/>
        <v>#REF!</v>
      </c>
      <c r="AY72" s="32" t="e">
        <f t="shared" si="20"/>
        <v>#REF!</v>
      </c>
      <c r="AZ72" s="30" t="e">
        <f t="shared" si="29"/>
        <v>#REF!</v>
      </c>
      <c r="BA72" s="31" t="e">
        <f t="shared" si="21"/>
        <v>#REF!</v>
      </c>
      <c r="BB72" s="31" t="e">
        <f t="shared" si="22"/>
        <v>#REF!</v>
      </c>
      <c r="BC72" s="31" t="e">
        <f t="shared" si="23"/>
        <v>#REF!</v>
      </c>
      <c r="BD72" s="32" t="e">
        <f t="shared" si="24"/>
        <v>#REF!</v>
      </c>
    </row>
    <row r="73" spans="3:56" ht="15.75" thickBot="1" x14ac:dyDescent="0.3">
      <c r="C73" s="26">
        <v>262</v>
      </c>
      <c r="D73" s="27" t="s">
        <v>382</v>
      </c>
      <c r="E73" s="26">
        <v>5006</v>
      </c>
      <c r="F73" s="33" t="s">
        <v>97</v>
      </c>
      <c r="G73" s="34">
        <v>4027</v>
      </c>
      <c r="H73" s="33" t="s">
        <v>104</v>
      </c>
      <c r="I73" s="29"/>
      <c r="K73" s="17">
        <f>SUMIF('RECAP PDV'!$E:$E,$G73,'RECAP PDV'!K:K)</f>
        <v>1389.5925500000001</v>
      </c>
      <c r="L73" s="17"/>
      <c r="M73" s="18"/>
      <c r="N73" s="17">
        <f>SUMIF('RECAP PDV'!$E:$E,$G73,'RECAP PDV'!N:N)</f>
        <v>0</v>
      </c>
      <c r="O73" s="17"/>
      <c r="P73" s="18"/>
      <c r="Q73" s="16"/>
      <c r="R73" s="16"/>
      <c r="S73" s="18"/>
      <c r="T73" s="17"/>
      <c r="U73" s="16"/>
      <c r="V73" s="18"/>
      <c r="W73" s="17"/>
      <c r="X73" s="16"/>
      <c r="Y73" s="18"/>
      <c r="AF73" s="30" t="e">
        <f t="shared" si="25"/>
        <v>#REF!</v>
      </c>
      <c r="AG73" s="31" t="e">
        <f t="shared" si="5"/>
        <v>#REF!</v>
      </c>
      <c r="AH73" s="31" t="e">
        <f t="shared" si="6"/>
        <v>#REF!</v>
      </c>
      <c r="AI73" s="31" t="e">
        <f t="shared" si="7"/>
        <v>#REF!</v>
      </c>
      <c r="AJ73" s="32" t="e">
        <f t="shared" si="8"/>
        <v>#REF!</v>
      </c>
      <c r="AK73" s="30" t="e">
        <f t="shared" si="26"/>
        <v>#REF!</v>
      </c>
      <c r="AL73" s="31" t="e">
        <f t="shared" si="9"/>
        <v>#REF!</v>
      </c>
      <c r="AM73" s="31" t="e">
        <f t="shared" si="10"/>
        <v>#REF!</v>
      </c>
      <c r="AN73" s="31" t="e">
        <f t="shared" si="11"/>
        <v>#REF!</v>
      </c>
      <c r="AO73" s="32" t="e">
        <f t="shared" si="12"/>
        <v>#REF!</v>
      </c>
      <c r="AP73" s="30" t="e">
        <f t="shared" si="27"/>
        <v>#REF!</v>
      </c>
      <c r="AQ73" s="31" t="e">
        <f t="shared" si="13"/>
        <v>#REF!</v>
      </c>
      <c r="AR73" s="31" t="e">
        <f t="shared" si="14"/>
        <v>#REF!</v>
      </c>
      <c r="AS73" s="31" t="e">
        <f t="shared" si="15"/>
        <v>#REF!</v>
      </c>
      <c r="AT73" s="32" t="e">
        <f t="shared" si="16"/>
        <v>#REF!</v>
      </c>
      <c r="AU73" s="30" t="e">
        <f t="shared" si="28"/>
        <v>#REF!</v>
      </c>
      <c r="AV73" s="31" t="e">
        <f t="shared" si="17"/>
        <v>#REF!</v>
      </c>
      <c r="AW73" s="31" t="e">
        <f t="shared" si="18"/>
        <v>#REF!</v>
      </c>
      <c r="AX73" s="31" t="e">
        <f t="shared" si="19"/>
        <v>#REF!</v>
      </c>
      <c r="AY73" s="32" t="e">
        <f t="shared" si="20"/>
        <v>#REF!</v>
      </c>
      <c r="AZ73" s="30" t="e">
        <f t="shared" si="29"/>
        <v>#REF!</v>
      </c>
      <c r="BA73" s="31" t="e">
        <f t="shared" si="21"/>
        <v>#REF!</v>
      </c>
      <c r="BB73" s="31" t="e">
        <f t="shared" si="22"/>
        <v>#REF!</v>
      </c>
      <c r="BC73" s="31" t="e">
        <f t="shared" si="23"/>
        <v>#REF!</v>
      </c>
      <c r="BD73" s="32" t="e">
        <f t="shared" si="24"/>
        <v>#REF!</v>
      </c>
    </row>
    <row r="74" spans="3:56" ht="15.75" thickBot="1" x14ac:dyDescent="0.3">
      <c r="C74" s="26">
        <v>262</v>
      </c>
      <c r="D74" s="27" t="s">
        <v>382</v>
      </c>
      <c r="E74" s="26">
        <v>5006</v>
      </c>
      <c r="F74" s="28" t="s">
        <v>97</v>
      </c>
      <c r="G74" s="34">
        <v>4029</v>
      </c>
      <c r="H74" s="28" t="s">
        <v>105</v>
      </c>
      <c r="I74" s="29"/>
      <c r="K74" s="17">
        <f>SUMIF('RECAP PDV'!$E:$E,$G74,'RECAP PDV'!K:K)</f>
        <v>1173.0675299999998</v>
      </c>
      <c r="L74" s="17"/>
      <c r="M74" s="18"/>
      <c r="N74" s="17">
        <f>SUMIF('RECAP PDV'!$E:$E,$G74,'RECAP PDV'!N:N)</f>
        <v>0</v>
      </c>
      <c r="O74" s="17"/>
      <c r="P74" s="18"/>
      <c r="Q74" s="16"/>
      <c r="R74" s="16"/>
      <c r="S74" s="18"/>
      <c r="T74" s="17"/>
      <c r="U74" s="16"/>
      <c r="V74" s="18"/>
      <c r="W74" s="17"/>
      <c r="X74" s="16"/>
      <c r="Y74" s="18"/>
      <c r="AF74" s="30" t="e">
        <f t="shared" si="25"/>
        <v>#REF!</v>
      </c>
      <c r="AG74" s="31" t="e">
        <f t="shared" si="5"/>
        <v>#REF!</v>
      </c>
      <c r="AH74" s="31" t="e">
        <f t="shared" si="6"/>
        <v>#REF!</v>
      </c>
      <c r="AI74" s="31" t="e">
        <f t="shared" si="7"/>
        <v>#REF!</v>
      </c>
      <c r="AJ74" s="32" t="e">
        <f t="shared" si="8"/>
        <v>#REF!</v>
      </c>
      <c r="AK74" s="30" t="e">
        <f t="shared" si="26"/>
        <v>#REF!</v>
      </c>
      <c r="AL74" s="31" t="e">
        <f t="shared" si="9"/>
        <v>#REF!</v>
      </c>
      <c r="AM74" s="31" t="e">
        <f t="shared" si="10"/>
        <v>#REF!</v>
      </c>
      <c r="AN74" s="31" t="e">
        <f t="shared" si="11"/>
        <v>#REF!</v>
      </c>
      <c r="AO74" s="32" t="e">
        <f t="shared" si="12"/>
        <v>#REF!</v>
      </c>
      <c r="AP74" s="30" t="e">
        <f t="shared" si="27"/>
        <v>#REF!</v>
      </c>
      <c r="AQ74" s="31" t="e">
        <f t="shared" si="13"/>
        <v>#REF!</v>
      </c>
      <c r="AR74" s="31" t="e">
        <f t="shared" si="14"/>
        <v>#REF!</v>
      </c>
      <c r="AS74" s="31" t="e">
        <f t="shared" si="15"/>
        <v>#REF!</v>
      </c>
      <c r="AT74" s="32" t="e">
        <f t="shared" si="16"/>
        <v>#REF!</v>
      </c>
      <c r="AU74" s="30" t="e">
        <f t="shared" si="28"/>
        <v>#REF!</v>
      </c>
      <c r="AV74" s="31" t="e">
        <f t="shared" si="17"/>
        <v>#REF!</v>
      </c>
      <c r="AW74" s="31" t="e">
        <f t="shared" si="18"/>
        <v>#REF!</v>
      </c>
      <c r="AX74" s="31" t="e">
        <f t="shared" si="19"/>
        <v>#REF!</v>
      </c>
      <c r="AY74" s="32" t="e">
        <f t="shared" si="20"/>
        <v>#REF!</v>
      </c>
      <c r="AZ74" s="30" t="e">
        <f t="shared" si="29"/>
        <v>#REF!</v>
      </c>
      <c r="BA74" s="31" t="e">
        <f t="shared" si="21"/>
        <v>#REF!</v>
      </c>
      <c r="BB74" s="31" t="e">
        <f t="shared" si="22"/>
        <v>#REF!</v>
      </c>
      <c r="BC74" s="31" t="e">
        <f t="shared" si="23"/>
        <v>#REF!</v>
      </c>
      <c r="BD74" s="32" t="e">
        <f t="shared" si="24"/>
        <v>#REF!</v>
      </c>
    </row>
    <row r="75" spans="3:56" ht="15.75" thickBot="1" x14ac:dyDescent="0.3">
      <c r="C75" s="26">
        <v>262</v>
      </c>
      <c r="D75" s="27" t="s">
        <v>382</v>
      </c>
      <c r="E75" s="26">
        <v>5006</v>
      </c>
      <c r="F75" s="28" t="s">
        <v>97</v>
      </c>
      <c r="G75" s="34">
        <v>4019</v>
      </c>
      <c r="H75" s="28" t="s">
        <v>106</v>
      </c>
      <c r="I75" s="29"/>
      <c r="K75" s="17">
        <f>SUMIF('RECAP PDV'!$E:$E,$G75,'RECAP PDV'!K:K)</f>
        <v>925.38620000000014</v>
      </c>
      <c r="L75" s="17"/>
      <c r="M75" s="18"/>
      <c r="N75" s="17">
        <f>SUMIF('RECAP PDV'!$E:$E,$G75,'RECAP PDV'!N:N)</f>
        <v>0</v>
      </c>
      <c r="O75" s="17"/>
      <c r="P75" s="18"/>
      <c r="Q75" s="16"/>
      <c r="R75" s="16"/>
      <c r="S75" s="18"/>
      <c r="T75" s="17"/>
      <c r="U75" s="16"/>
      <c r="V75" s="18"/>
      <c r="W75" s="17"/>
      <c r="X75" s="16"/>
      <c r="Y75" s="18"/>
      <c r="AF75" s="30" t="e">
        <f t="shared" si="25"/>
        <v>#REF!</v>
      </c>
      <c r="AG75" s="31" t="e">
        <f t="shared" si="5"/>
        <v>#REF!</v>
      </c>
      <c r="AH75" s="31" t="e">
        <f t="shared" si="6"/>
        <v>#REF!</v>
      </c>
      <c r="AI75" s="31" t="e">
        <f t="shared" si="7"/>
        <v>#REF!</v>
      </c>
      <c r="AJ75" s="32" t="e">
        <f t="shared" si="8"/>
        <v>#REF!</v>
      </c>
      <c r="AK75" s="30" t="e">
        <f t="shared" si="26"/>
        <v>#REF!</v>
      </c>
      <c r="AL75" s="31" t="e">
        <f t="shared" si="9"/>
        <v>#REF!</v>
      </c>
      <c r="AM75" s="31" t="e">
        <f t="shared" si="10"/>
        <v>#REF!</v>
      </c>
      <c r="AN75" s="31" t="e">
        <f t="shared" si="11"/>
        <v>#REF!</v>
      </c>
      <c r="AO75" s="32" t="e">
        <f t="shared" si="12"/>
        <v>#REF!</v>
      </c>
      <c r="AP75" s="30" t="e">
        <f t="shared" si="27"/>
        <v>#REF!</v>
      </c>
      <c r="AQ75" s="31" t="e">
        <f t="shared" si="13"/>
        <v>#REF!</v>
      </c>
      <c r="AR75" s="31" t="e">
        <f t="shared" si="14"/>
        <v>#REF!</v>
      </c>
      <c r="AS75" s="31" t="e">
        <f t="shared" si="15"/>
        <v>#REF!</v>
      </c>
      <c r="AT75" s="32" t="e">
        <f t="shared" si="16"/>
        <v>#REF!</v>
      </c>
      <c r="AU75" s="30" t="e">
        <f t="shared" si="28"/>
        <v>#REF!</v>
      </c>
      <c r="AV75" s="31" t="e">
        <f t="shared" si="17"/>
        <v>#REF!</v>
      </c>
      <c r="AW75" s="31" t="e">
        <f t="shared" si="18"/>
        <v>#REF!</v>
      </c>
      <c r="AX75" s="31" t="e">
        <f t="shared" si="19"/>
        <v>#REF!</v>
      </c>
      <c r="AY75" s="32" t="e">
        <f t="shared" si="20"/>
        <v>#REF!</v>
      </c>
      <c r="AZ75" s="30" t="e">
        <f t="shared" si="29"/>
        <v>#REF!</v>
      </c>
      <c r="BA75" s="31" t="e">
        <f t="shared" si="21"/>
        <v>#REF!</v>
      </c>
      <c r="BB75" s="31" t="e">
        <f t="shared" si="22"/>
        <v>#REF!</v>
      </c>
      <c r="BC75" s="31" t="e">
        <f t="shared" si="23"/>
        <v>#REF!</v>
      </c>
      <c r="BD75" s="32" t="e">
        <f t="shared" si="24"/>
        <v>#REF!</v>
      </c>
    </row>
    <row r="76" spans="3:56" ht="15.75" thickBot="1" x14ac:dyDescent="0.3">
      <c r="C76" s="26">
        <v>262</v>
      </c>
      <c r="D76" s="27" t="s">
        <v>382</v>
      </c>
      <c r="E76" s="26">
        <v>5006</v>
      </c>
      <c r="F76" s="28" t="s">
        <v>97</v>
      </c>
      <c r="G76" s="34">
        <v>4024</v>
      </c>
      <c r="H76" s="28" t="s">
        <v>107</v>
      </c>
      <c r="I76" s="29"/>
      <c r="K76" s="17">
        <f>SUMIF('RECAP PDV'!$E:$E,$G76,'RECAP PDV'!K:K)</f>
        <v>577.20294999999999</v>
      </c>
      <c r="L76" s="17"/>
      <c r="M76" s="18"/>
      <c r="N76" s="17">
        <f>SUMIF('RECAP PDV'!$E:$E,$G76,'RECAP PDV'!N:N)</f>
        <v>0</v>
      </c>
      <c r="O76" s="17"/>
      <c r="P76" s="18"/>
      <c r="Q76" s="16"/>
      <c r="R76" s="16"/>
      <c r="S76" s="18"/>
      <c r="T76" s="17"/>
      <c r="U76" s="16"/>
      <c r="V76" s="18"/>
      <c r="W76" s="17"/>
      <c r="X76" s="16"/>
      <c r="Y76" s="18"/>
      <c r="AF76" s="30" t="e">
        <f t="shared" si="25"/>
        <v>#REF!</v>
      </c>
      <c r="AG76" s="31" t="e">
        <f t="shared" si="5"/>
        <v>#REF!</v>
      </c>
      <c r="AH76" s="31" t="e">
        <f t="shared" si="6"/>
        <v>#REF!</v>
      </c>
      <c r="AI76" s="31" t="e">
        <f t="shared" si="7"/>
        <v>#REF!</v>
      </c>
      <c r="AJ76" s="32" t="e">
        <f t="shared" si="8"/>
        <v>#REF!</v>
      </c>
      <c r="AK76" s="30" t="e">
        <f t="shared" si="26"/>
        <v>#REF!</v>
      </c>
      <c r="AL76" s="31" t="e">
        <f t="shared" si="9"/>
        <v>#REF!</v>
      </c>
      <c r="AM76" s="31" t="e">
        <f t="shared" si="10"/>
        <v>#REF!</v>
      </c>
      <c r="AN76" s="31" t="e">
        <f t="shared" si="11"/>
        <v>#REF!</v>
      </c>
      <c r="AO76" s="32" t="e">
        <f t="shared" si="12"/>
        <v>#REF!</v>
      </c>
      <c r="AP76" s="30" t="e">
        <f t="shared" si="27"/>
        <v>#REF!</v>
      </c>
      <c r="AQ76" s="31" t="e">
        <f t="shared" si="13"/>
        <v>#REF!</v>
      </c>
      <c r="AR76" s="31" t="e">
        <f t="shared" si="14"/>
        <v>#REF!</v>
      </c>
      <c r="AS76" s="31" t="e">
        <f t="shared" si="15"/>
        <v>#REF!</v>
      </c>
      <c r="AT76" s="32" t="e">
        <f t="shared" si="16"/>
        <v>#REF!</v>
      </c>
      <c r="AU76" s="30" t="e">
        <f t="shared" si="28"/>
        <v>#REF!</v>
      </c>
      <c r="AV76" s="31" t="e">
        <f t="shared" si="17"/>
        <v>#REF!</v>
      </c>
      <c r="AW76" s="31" t="e">
        <f t="shared" si="18"/>
        <v>#REF!</v>
      </c>
      <c r="AX76" s="31" t="e">
        <f t="shared" si="19"/>
        <v>#REF!</v>
      </c>
      <c r="AY76" s="32" t="e">
        <f t="shared" si="20"/>
        <v>#REF!</v>
      </c>
      <c r="AZ76" s="30" t="e">
        <f t="shared" si="29"/>
        <v>#REF!</v>
      </c>
      <c r="BA76" s="31" t="e">
        <f t="shared" si="21"/>
        <v>#REF!</v>
      </c>
      <c r="BB76" s="31" t="e">
        <f t="shared" si="22"/>
        <v>#REF!</v>
      </c>
      <c r="BC76" s="31" t="e">
        <f t="shared" si="23"/>
        <v>#REF!</v>
      </c>
      <c r="BD76" s="32" t="e">
        <f t="shared" si="24"/>
        <v>#REF!</v>
      </c>
    </row>
    <row r="77" spans="3:56" ht="15.75" thickBot="1" x14ac:dyDescent="0.3">
      <c r="C77" s="26">
        <v>262</v>
      </c>
      <c r="D77" s="27" t="s">
        <v>382</v>
      </c>
      <c r="E77" s="26">
        <v>5006</v>
      </c>
      <c r="F77" s="35" t="s">
        <v>97</v>
      </c>
      <c r="G77" s="34">
        <v>4047</v>
      </c>
      <c r="H77" s="35" t="s">
        <v>108</v>
      </c>
      <c r="I77" s="29"/>
      <c r="K77" s="17">
        <f>SUMIF('RECAP PDV'!$E:$E,$G77,'RECAP PDV'!K:K)</f>
        <v>584.59715999999992</v>
      </c>
      <c r="L77" s="17"/>
      <c r="M77" s="18"/>
      <c r="N77" s="17">
        <f>SUMIF('RECAP PDV'!$E:$E,$G77,'RECAP PDV'!N:N)</f>
        <v>0</v>
      </c>
      <c r="O77" s="17"/>
      <c r="P77" s="18"/>
      <c r="Q77" s="16"/>
      <c r="R77" s="16"/>
      <c r="S77" s="18"/>
      <c r="T77" s="17"/>
      <c r="U77" s="16"/>
      <c r="V77" s="18"/>
      <c r="W77" s="17"/>
      <c r="X77" s="16"/>
      <c r="Y77" s="18"/>
      <c r="AF77" s="30" t="e">
        <f t="shared" si="25"/>
        <v>#REF!</v>
      </c>
      <c r="AG77" s="31" t="e">
        <f t="shared" si="5"/>
        <v>#REF!</v>
      </c>
      <c r="AH77" s="31" t="e">
        <f t="shared" si="6"/>
        <v>#REF!</v>
      </c>
      <c r="AI77" s="31" t="e">
        <f t="shared" si="7"/>
        <v>#REF!</v>
      </c>
      <c r="AJ77" s="32" t="e">
        <f t="shared" si="8"/>
        <v>#REF!</v>
      </c>
      <c r="AK77" s="30" t="e">
        <f t="shared" si="26"/>
        <v>#REF!</v>
      </c>
      <c r="AL77" s="31" t="e">
        <f t="shared" si="9"/>
        <v>#REF!</v>
      </c>
      <c r="AM77" s="31" t="e">
        <f t="shared" si="10"/>
        <v>#REF!</v>
      </c>
      <c r="AN77" s="31" t="e">
        <f t="shared" si="11"/>
        <v>#REF!</v>
      </c>
      <c r="AO77" s="32" t="e">
        <f t="shared" si="12"/>
        <v>#REF!</v>
      </c>
      <c r="AP77" s="30" t="e">
        <f t="shared" si="27"/>
        <v>#REF!</v>
      </c>
      <c r="AQ77" s="31" t="e">
        <f t="shared" si="13"/>
        <v>#REF!</v>
      </c>
      <c r="AR77" s="31" t="e">
        <f t="shared" si="14"/>
        <v>#REF!</v>
      </c>
      <c r="AS77" s="31" t="e">
        <f t="shared" si="15"/>
        <v>#REF!</v>
      </c>
      <c r="AT77" s="32" t="e">
        <f t="shared" si="16"/>
        <v>#REF!</v>
      </c>
      <c r="AU77" s="30" t="e">
        <f t="shared" si="28"/>
        <v>#REF!</v>
      </c>
      <c r="AV77" s="31" t="e">
        <f t="shared" si="17"/>
        <v>#REF!</v>
      </c>
      <c r="AW77" s="31" t="e">
        <f t="shared" si="18"/>
        <v>#REF!</v>
      </c>
      <c r="AX77" s="31" t="e">
        <f t="shared" si="19"/>
        <v>#REF!</v>
      </c>
      <c r="AY77" s="32" t="e">
        <f t="shared" si="20"/>
        <v>#REF!</v>
      </c>
      <c r="AZ77" s="30" t="e">
        <f t="shared" si="29"/>
        <v>#REF!</v>
      </c>
      <c r="BA77" s="31" t="e">
        <f t="shared" si="21"/>
        <v>#REF!</v>
      </c>
      <c r="BB77" s="31" t="e">
        <f t="shared" si="22"/>
        <v>#REF!</v>
      </c>
      <c r="BC77" s="31" t="e">
        <f t="shared" si="23"/>
        <v>#REF!</v>
      </c>
      <c r="BD77" s="32" t="e">
        <f t="shared" si="24"/>
        <v>#REF!</v>
      </c>
    </row>
    <row r="78" spans="3:56" ht="15.75" thickBot="1" x14ac:dyDescent="0.3">
      <c r="C78" s="26">
        <v>262</v>
      </c>
      <c r="D78" s="27" t="s">
        <v>382</v>
      </c>
      <c r="E78" s="26">
        <v>5006</v>
      </c>
      <c r="F78" s="28" t="s">
        <v>97</v>
      </c>
      <c r="G78" s="34">
        <v>4026</v>
      </c>
      <c r="H78" s="28" t="s">
        <v>109</v>
      </c>
      <c r="I78" s="29"/>
      <c r="K78" s="17">
        <f>SUMIF('RECAP PDV'!$E:$E,$G78,'RECAP PDV'!K:K)</f>
        <v>53.192529999999984</v>
      </c>
      <c r="L78" s="17"/>
      <c r="M78" s="18"/>
      <c r="N78" s="17">
        <f>SUMIF('RECAP PDV'!$E:$E,$G78,'RECAP PDV'!N:N)</f>
        <v>0</v>
      </c>
      <c r="O78" s="17"/>
      <c r="P78" s="18"/>
      <c r="Q78" s="16"/>
      <c r="R78" s="16"/>
      <c r="S78" s="18"/>
      <c r="T78" s="17"/>
      <c r="U78" s="16"/>
      <c r="V78" s="18"/>
      <c r="W78" s="17"/>
      <c r="X78" s="16"/>
      <c r="Y78" s="18"/>
      <c r="AF78" s="30" t="e">
        <f t="shared" si="25"/>
        <v>#REF!</v>
      </c>
      <c r="AG78" s="31" t="e">
        <f t="shared" si="5"/>
        <v>#REF!</v>
      </c>
      <c r="AH78" s="31" t="e">
        <f t="shared" si="6"/>
        <v>#REF!</v>
      </c>
      <c r="AI78" s="31" t="e">
        <f t="shared" si="7"/>
        <v>#REF!</v>
      </c>
      <c r="AJ78" s="32" t="e">
        <f t="shared" si="8"/>
        <v>#REF!</v>
      </c>
      <c r="AK78" s="30" t="e">
        <f t="shared" si="26"/>
        <v>#REF!</v>
      </c>
      <c r="AL78" s="31" t="e">
        <f t="shared" si="9"/>
        <v>#REF!</v>
      </c>
      <c r="AM78" s="31" t="e">
        <f t="shared" si="10"/>
        <v>#REF!</v>
      </c>
      <c r="AN78" s="31" t="e">
        <f t="shared" si="11"/>
        <v>#REF!</v>
      </c>
      <c r="AO78" s="32" t="e">
        <f t="shared" si="12"/>
        <v>#REF!</v>
      </c>
      <c r="AP78" s="30" t="e">
        <f t="shared" si="27"/>
        <v>#REF!</v>
      </c>
      <c r="AQ78" s="31" t="e">
        <f t="shared" si="13"/>
        <v>#REF!</v>
      </c>
      <c r="AR78" s="31" t="e">
        <f t="shared" si="14"/>
        <v>#REF!</v>
      </c>
      <c r="AS78" s="31" t="e">
        <f t="shared" si="15"/>
        <v>#REF!</v>
      </c>
      <c r="AT78" s="32" t="e">
        <f t="shared" si="16"/>
        <v>#REF!</v>
      </c>
      <c r="AU78" s="30" t="e">
        <f t="shared" si="28"/>
        <v>#REF!</v>
      </c>
      <c r="AV78" s="31" t="e">
        <f t="shared" si="17"/>
        <v>#REF!</v>
      </c>
      <c r="AW78" s="31" t="e">
        <f t="shared" si="18"/>
        <v>#REF!</v>
      </c>
      <c r="AX78" s="31" t="e">
        <f t="shared" si="19"/>
        <v>#REF!</v>
      </c>
      <c r="AY78" s="32" t="e">
        <f t="shared" si="20"/>
        <v>#REF!</v>
      </c>
      <c r="AZ78" s="30" t="e">
        <f t="shared" si="29"/>
        <v>#REF!</v>
      </c>
      <c r="BA78" s="31" t="e">
        <f t="shared" si="21"/>
        <v>#REF!</v>
      </c>
      <c r="BB78" s="31" t="e">
        <f t="shared" si="22"/>
        <v>#REF!</v>
      </c>
      <c r="BC78" s="31" t="e">
        <f t="shared" si="23"/>
        <v>#REF!</v>
      </c>
      <c r="BD78" s="32" t="e">
        <f t="shared" si="24"/>
        <v>#REF!</v>
      </c>
    </row>
    <row r="79" spans="3:56" ht="15.75" thickBot="1" x14ac:dyDescent="0.3">
      <c r="C79" s="26">
        <v>262</v>
      </c>
      <c r="D79" s="27" t="s">
        <v>382</v>
      </c>
      <c r="E79" s="26">
        <v>5006</v>
      </c>
      <c r="F79" s="28" t="s">
        <v>97</v>
      </c>
      <c r="G79" s="34">
        <v>4025</v>
      </c>
      <c r="H79" s="28" t="s">
        <v>110</v>
      </c>
      <c r="I79" s="29"/>
      <c r="K79" s="17">
        <f>SUMIF('RECAP PDV'!$E:$E,$G79,'RECAP PDV'!K:K)</f>
        <v>933.23415999999975</v>
      </c>
      <c r="L79" s="17"/>
      <c r="M79" s="18"/>
      <c r="N79" s="17">
        <f>SUMIF('RECAP PDV'!$E:$E,$G79,'RECAP PDV'!N:N)</f>
        <v>0</v>
      </c>
      <c r="O79" s="17"/>
      <c r="P79" s="18"/>
      <c r="Q79" s="16"/>
      <c r="R79" s="16"/>
      <c r="S79" s="18"/>
      <c r="T79" s="17"/>
      <c r="U79" s="16"/>
      <c r="V79" s="18"/>
      <c r="W79" s="17"/>
      <c r="X79" s="16"/>
      <c r="Y79" s="18"/>
      <c r="AF79" s="30" t="e">
        <f t="shared" si="25"/>
        <v>#REF!</v>
      </c>
      <c r="AG79" s="31" t="e">
        <f t="shared" si="5"/>
        <v>#REF!</v>
      </c>
      <c r="AH79" s="31" t="e">
        <f t="shared" si="6"/>
        <v>#REF!</v>
      </c>
      <c r="AI79" s="31" t="e">
        <f t="shared" si="7"/>
        <v>#REF!</v>
      </c>
      <c r="AJ79" s="32" t="e">
        <f t="shared" si="8"/>
        <v>#REF!</v>
      </c>
      <c r="AK79" s="30" t="e">
        <f t="shared" si="26"/>
        <v>#REF!</v>
      </c>
      <c r="AL79" s="31" t="e">
        <f t="shared" si="9"/>
        <v>#REF!</v>
      </c>
      <c r="AM79" s="31" t="e">
        <f t="shared" si="10"/>
        <v>#REF!</v>
      </c>
      <c r="AN79" s="31" t="e">
        <f t="shared" si="11"/>
        <v>#REF!</v>
      </c>
      <c r="AO79" s="32" t="e">
        <f t="shared" si="12"/>
        <v>#REF!</v>
      </c>
      <c r="AP79" s="30" t="e">
        <f t="shared" si="27"/>
        <v>#REF!</v>
      </c>
      <c r="AQ79" s="31" t="e">
        <f t="shared" si="13"/>
        <v>#REF!</v>
      </c>
      <c r="AR79" s="31" t="e">
        <f t="shared" si="14"/>
        <v>#REF!</v>
      </c>
      <c r="AS79" s="31" t="e">
        <f t="shared" si="15"/>
        <v>#REF!</v>
      </c>
      <c r="AT79" s="32" t="e">
        <f t="shared" si="16"/>
        <v>#REF!</v>
      </c>
      <c r="AU79" s="30" t="e">
        <f t="shared" si="28"/>
        <v>#REF!</v>
      </c>
      <c r="AV79" s="31" t="e">
        <f t="shared" si="17"/>
        <v>#REF!</v>
      </c>
      <c r="AW79" s="31" t="e">
        <f t="shared" si="18"/>
        <v>#REF!</v>
      </c>
      <c r="AX79" s="31" t="e">
        <f t="shared" si="19"/>
        <v>#REF!</v>
      </c>
      <c r="AY79" s="32" t="e">
        <f t="shared" si="20"/>
        <v>#REF!</v>
      </c>
      <c r="AZ79" s="30" t="e">
        <f t="shared" si="29"/>
        <v>#REF!</v>
      </c>
      <c r="BA79" s="31" t="e">
        <f t="shared" si="21"/>
        <v>#REF!</v>
      </c>
      <c r="BB79" s="31" t="e">
        <f t="shared" si="22"/>
        <v>#REF!</v>
      </c>
      <c r="BC79" s="31" t="e">
        <f t="shared" si="23"/>
        <v>#REF!</v>
      </c>
      <c r="BD79" s="32" t="e">
        <f t="shared" si="24"/>
        <v>#REF!</v>
      </c>
    </row>
    <row r="80" spans="3:56" ht="15.75" thickBot="1" x14ac:dyDescent="0.3">
      <c r="C80" s="26">
        <v>262</v>
      </c>
      <c r="D80" s="27" t="s">
        <v>382</v>
      </c>
      <c r="E80" s="26">
        <v>5006</v>
      </c>
      <c r="F80" s="28" t="s">
        <v>97</v>
      </c>
      <c r="G80" s="34">
        <v>4045</v>
      </c>
      <c r="H80" s="28" t="s">
        <v>111</v>
      </c>
      <c r="I80" s="29"/>
      <c r="K80" s="17">
        <f>SUMIF('RECAP PDV'!$E:$E,$G80,'RECAP PDV'!K:K)</f>
        <v>1730.08116</v>
      </c>
      <c r="L80" s="17"/>
      <c r="M80" s="18"/>
      <c r="N80" s="17">
        <f>SUMIF('RECAP PDV'!$E:$E,$G80,'RECAP PDV'!N:N)</f>
        <v>0</v>
      </c>
      <c r="O80" s="17"/>
      <c r="P80" s="18"/>
      <c r="Q80" s="16"/>
      <c r="R80" s="16"/>
      <c r="S80" s="18"/>
      <c r="T80" s="17"/>
      <c r="U80" s="16"/>
      <c r="V80" s="18"/>
      <c r="W80" s="17"/>
      <c r="X80" s="16"/>
      <c r="Y80" s="18"/>
      <c r="AF80" s="30" t="e">
        <f t="shared" si="25"/>
        <v>#REF!</v>
      </c>
      <c r="AG80" s="31" t="e">
        <f t="shared" si="5"/>
        <v>#REF!</v>
      </c>
      <c r="AH80" s="31" t="e">
        <f t="shared" si="6"/>
        <v>#REF!</v>
      </c>
      <c r="AI80" s="31" t="e">
        <f t="shared" si="7"/>
        <v>#REF!</v>
      </c>
      <c r="AJ80" s="32" t="e">
        <f t="shared" si="8"/>
        <v>#REF!</v>
      </c>
      <c r="AK80" s="30" t="e">
        <f t="shared" si="26"/>
        <v>#REF!</v>
      </c>
      <c r="AL80" s="31" t="e">
        <f t="shared" si="9"/>
        <v>#REF!</v>
      </c>
      <c r="AM80" s="31" t="e">
        <f t="shared" si="10"/>
        <v>#REF!</v>
      </c>
      <c r="AN80" s="31" t="e">
        <f t="shared" si="11"/>
        <v>#REF!</v>
      </c>
      <c r="AO80" s="32" t="e">
        <f t="shared" si="12"/>
        <v>#REF!</v>
      </c>
      <c r="AP80" s="30" t="e">
        <f t="shared" si="27"/>
        <v>#REF!</v>
      </c>
      <c r="AQ80" s="31" t="e">
        <f t="shared" si="13"/>
        <v>#REF!</v>
      </c>
      <c r="AR80" s="31" t="e">
        <f t="shared" si="14"/>
        <v>#REF!</v>
      </c>
      <c r="AS80" s="31" t="e">
        <f t="shared" si="15"/>
        <v>#REF!</v>
      </c>
      <c r="AT80" s="32" t="e">
        <f t="shared" si="16"/>
        <v>#REF!</v>
      </c>
      <c r="AU80" s="30" t="e">
        <f t="shared" si="28"/>
        <v>#REF!</v>
      </c>
      <c r="AV80" s="31" t="e">
        <f t="shared" si="17"/>
        <v>#REF!</v>
      </c>
      <c r="AW80" s="31" t="e">
        <f t="shared" si="18"/>
        <v>#REF!</v>
      </c>
      <c r="AX80" s="31" t="e">
        <f t="shared" si="19"/>
        <v>#REF!</v>
      </c>
      <c r="AY80" s="32" t="e">
        <f t="shared" si="20"/>
        <v>#REF!</v>
      </c>
      <c r="AZ80" s="30" t="e">
        <f t="shared" si="29"/>
        <v>#REF!</v>
      </c>
      <c r="BA80" s="31" t="e">
        <f t="shared" si="21"/>
        <v>#REF!</v>
      </c>
      <c r="BB80" s="31" t="e">
        <f t="shared" si="22"/>
        <v>#REF!</v>
      </c>
      <c r="BC80" s="31" t="e">
        <f t="shared" si="23"/>
        <v>#REF!</v>
      </c>
      <c r="BD80" s="32" t="e">
        <f t="shared" si="24"/>
        <v>#REF!</v>
      </c>
    </row>
    <row r="81" spans="3:56" ht="15.75" thickBot="1" x14ac:dyDescent="0.3">
      <c r="C81" s="26">
        <v>262</v>
      </c>
      <c r="D81" s="27" t="s">
        <v>382</v>
      </c>
      <c r="E81" s="26">
        <v>5006</v>
      </c>
      <c r="F81" s="28" t="s">
        <v>97</v>
      </c>
      <c r="G81" s="34">
        <v>4043</v>
      </c>
      <c r="H81" s="28" t="s">
        <v>112</v>
      </c>
      <c r="I81" s="29"/>
      <c r="K81" s="17">
        <f>SUMIF('RECAP PDV'!$E:$E,$G81,'RECAP PDV'!K:K)</f>
        <v>2608.2083400000001</v>
      </c>
      <c r="L81" s="17"/>
      <c r="M81" s="18"/>
      <c r="N81" s="17">
        <f>SUMIF('RECAP PDV'!$E:$E,$G81,'RECAP PDV'!N:N)</f>
        <v>0</v>
      </c>
      <c r="O81" s="17"/>
      <c r="P81" s="18"/>
      <c r="Q81" s="16"/>
      <c r="R81" s="16"/>
      <c r="S81" s="18"/>
      <c r="T81" s="17"/>
      <c r="U81" s="16"/>
      <c r="V81" s="18"/>
      <c r="W81" s="17"/>
      <c r="X81" s="16"/>
      <c r="Y81" s="18"/>
      <c r="AF81" s="30" t="e">
        <f t="shared" si="25"/>
        <v>#REF!</v>
      </c>
      <c r="AG81" s="31" t="e">
        <f t="shared" si="5"/>
        <v>#REF!</v>
      </c>
      <c r="AH81" s="31" t="e">
        <f t="shared" si="6"/>
        <v>#REF!</v>
      </c>
      <c r="AI81" s="31" t="e">
        <f t="shared" si="7"/>
        <v>#REF!</v>
      </c>
      <c r="AJ81" s="32" t="e">
        <f t="shared" si="8"/>
        <v>#REF!</v>
      </c>
      <c r="AK81" s="30" t="e">
        <f t="shared" si="26"/>
        <v>#REF!</v>
      </c>
      <c r="AL81" s="31" t="e">
        <f t="shared" si="9"/>
        <v>#REF!</v>
      </c>
      <c r="AM81" s="31" t="e">
        <f t="shared" si="10"/>
        <v>#REF!</v>
      </c>
      <c r="AN81" s="31" t="e">
        <f t="shared" si="11"/>
        <v>#REF!</v>
      </c>
      <c r="AO81" s="32" t="e">
        <f t="shared" si="12"/>
        <v>#REF!</v>
      </c>
      <c r="AP81" s="30" t="e">
        <f t="shared" si="27"/>
        <v>#REF!</v>
      </c>
      <c r="AQ81" s="31" t="e">
        <f t="shared" si="13"/>
        <v>#REF!</v>
      </c>
      <c r="AR81" s="31" t="e">
        <f t="shared" si="14"/>
        <v>#REF!</v>
      </c>
      <c r="AS81" s="31" t="e">
        <f t="shared" si="15"/>
        <v>#REF!</v>
      </c>
      <c r="AT81" s="32" t="e">
        <f t="shared" si="16"/>
        <v>#REF!</v>
      </c>
      <c r="AU81" s="30" t="e">
        <f t="shared" si="28"/>
        <v>#REF!</v>
      </c>
      <c r="AV81" s="31" t="e">
        <f t="shared" si="17"/>
        <v>#REF!</v>
      </c>
      <c r="AW81" s="31" t="e">
        <f t="shared" si="18"/>
        <v>#REF!</v>
      </c>
      <c r="AX81" s="31" t="e">
        <f t="shared" si="19"/>
        <v>#REF!</v>
      </c>
      <c r="AY81" s="32" t="e">
        <f t="shared" si="20"/>
        <v>#REF!</v>
      </c>
      <c r="AZ81" s="30" t="e">
        <f t="shared" si="29"/>
        <v>#REF!</v>
      </c>
      <c r="BA81" s="31" t="e">
        <f t="shared" si="21"/>
        <v>#REF!</v>
      </c>
      <c r="BB81" s="31" t="e">
        <f t="shared" si="22"/>
        <v>#REF!</v>
      </c>
      <c r="BC81" s="31" t="e">
        <f t="shared" si="23"/>
        <v>#REF!</v>
      </c>
      <c r="BD81" s="32" t="e">
        <f t="shared" si="24"/>
        <v>#REF!</v>
      </c>
    </row>
    <row r="82" spans="3:56" ht="15.75" thickBot="1" x14ac:dyDescent="0.3">
      <c r="C82" s="26">
        <v>262</v>
      </c>
      <c r="D82" s="27" t="s">
        <v>382</v>
      </c>
      <c r="E82" s="26">
        <v>5006</v>
      </c>
      <c r="F82" s="28" t="s">
        <v>97</v>
      </c>
      <c r="G82" s="34">
        <v>4048</v>
      </c>
      <c r="H82" s="28" t="s">
        <v>115</v>
      </c>
      <c r="I82" s="29"/>
      <c r="K82" s="17">
        <f>SUMIF('RECAP PDV'!$E:$E,$G82,'RECAP PDV'!K:K)</f>
        <v>966.90466000000015</v>
      </c>
      <c r="L82" s="17"/>
      <c r="M82" s="18"/>
      <c r="N82" s="17">
        <f>SUMIF('RECAP PDV'!$E:$E,$G82,'RECAP PDV'!N:N)</f>
        <v>0</v>
      </c>
      <c r="O82" s="17"/>
      <c r="P82" s="18"/>
      <c r="Q82" s="16"/>
      <c r="R82" s="16"/>
      <c r="S82" s="18"/>
      <c r="T82" s="17"/>
      <c r="U82" s="16"/>
      <c r="V82" s="18"/>
      <c r="W82" s="17"/>
      <c r="X82" s="16"/>
      <c r="Y82" s="18"/>
      <c r="AF82" s="30" t="e">
        <f t="shared" si="25"/>
        <v>#REF!</v>
      </c>
      <c r="AG82" s="31" t="e">
        <f t="shared" si="5"/>
        <v>#REF!</v>
      </c>
      <c r="AH82" s="31" t="e">
        <f t="shared" si="6"/>
        <v>#REF!</v>
      </c>
      <c r="AI82" s="31" t="e">
        <f t="shared" si="7"/>
        <v>#REF!</v>
      </c>
      <c r="AJ82" s="32" t="e">
        <f t="shared" si="8"/>
        <v>#REF!</v>
      </c>
      <c r="AK82" s="30" t="e">
        <f t="shared" si="26"/>
        <v>#REF!</v>
      </c>
      <c r="AL82" s="31" t="e">
        <f t="shared" si="9"/>
        <v>#REF!</v>
      </c>
      <c r="AM82" s="31" t="e">
        <f t="shared" si="10"/>
        <v>#REF!</v>
      </c>
      <c r="AN82" s="31" t="e">
        <f t="shared" si="11"/>
        <v>#REF!</v>
      </c>
      <c r="AO82" s="32" t="e">
        <f t="shared" si="12"/>
        <v>#REF!</v>
      </c>
      <c r="AP82" s="30" t="e">
        <f t="shared" si="27"/>
        <v>#REF!</v>
      </c>
      <c r="AQ82" s="31" t="e">
        <f t="shared" si="13"/>
        <v>#REF!</v>
      </c>
      <c r="AR82" s="31" t="e">
        <f t="shared" si="14"/>
        <v>#REF!</v>
      </c>
      <c r="AS82" s="31" t="e">
        <f t="shared" si="15"/>
        <v>#REF!</v>
      </c>
      <c r="AT82" s="32" t="e">
        <f t="shared" si="16"/>
        <v>#REF!</v>
      </c>
      <c r="AU82" s="30" t="e">
        <f t="shared" si="28"/>
        <v>#REF!</v>
      </c>
      <c r="AV82" s="31" t="e">
        <f t="shared" si="17"/>
        <v>#REF!</v>
      </c>
      <c r="AW82" s="31" t="e">
        <f t="shared" si="18"/>
        <v>#REF!</v>
      </c>
      <c r="AX82" s="31" t="e">
        <f t="shared" si="19"/>
        <v>#REF!</v>
      </c>
      <c r="AY82" s="32" t="e">
        <f t="shared" si="20"/>
        <v>#REF!</v>
      </c>
      <c r="AZ82" s="30" t="e">
        <f t="shared" si="29"/>
        <v>#REF!</v>
      </c>
      <c r="BA82" s="31" t="e">
        <f t="shared" si="21"/>
        <v>#REF!</v>
      </c>
      <c r="BB82" s="31" t="e">
        <f t="shared" si="22"/>
        <v>#REF!</v>
      </c>
      <c r="BC82" s="31" t="e">
        <f t="shared" si="23"/>
        <v>#REF!</v>
      </c>
      <c r="BD82" s="32" t="e">
        <f t="shared" si="24"/>
        <v>#REF!</v>
      </c>
    </row>
    <row r="83" spans="3:56" ht="15.75" thickBot="1" x14ac:dyDescent="0.3">
      <c r="C83" s="26">
        <v>262</v>
      </c>
      <c r="D83" s="27" t="s">
        <v>382</v>
      </c>
      <c r="E83" s="26">
        <v>5006</v>
      </c>
      <c r="F83" s="28" t="s">
        <v>97</v>
      </c>
      <c r="G83" s="34">
        <v>4010</v>
      </c>
      <c r="H83" s="28" t="s">
        <v>117</v>
      </c>
      <c r="I83" s="29"/>
      <c r="K83" s="17">
        <f>SUMIF('RECAP PDV'!$E:$E,$G83,'RECAP PDV'!K:K)</f>
        <v>580.64197000000001</v>
      </c>
      <c r="L83" s="17"/>
      <c r="M83" s="18"/>
      <c r="N83" s="17">
        <f>SUMIF('RECAP PDV'!$E:$E,$G83,'RECAP PDV'!N:N)</f>
        <v>0</v>
      </c>
      <c r="O83" s="17"/>
      <c r="P83" s="18"/>
      <c r="Q83" s="16"/>
      <c r="R83" s="16"/>
      <c r="S83" s="18"/>
      <c r="T83" s="17"/>
      <c r="U83" s="16"/>
      <c r="V83" s="18"/>
      <c r="W83" s="17"/>
      <c r="X83" s="16"/>
      <c r="Y83" s="18"/>
      <c r="AF83" s="30" t="e">
        <f t="shared" si="25"/>
        <v>#REF!</v>
      </c>
      <c r="AG83" s="31" t="e">
        <f t="shared" si="5"/>
        <v>#REF!</v>
      </c>
      <c r="AH83" s="31" t="e">
        <f t="shared" si="6"/>
        <v>#REF!</v>
      </c>
      <c r="AI83" s="31" t="e">
        <f t="shared" si="7"/>
        <v>#REF!</v>
      </c>
      <c r="AJ83" s="32" t="e">
        <f t="shared" si="8"/>
        <v>#REF!</v>
      </c>
      <c r="AK83" s="30" t="e">
        <f t="shared" si="26"/>
        <v>#REF!</v>
      </c>
      <c r="AL83" s="31" t="e">
        <f t="shared" si="9"/>
        <v>#REF!</v>
      </c>
      <c r="AM83" s="31" t="e">
        <f t="shared" si="10"/>
        <v>#REF!</v>
      </c>
      <c r="AN83" s="31" t="e">
        <f t="shared" si="11"/>
        <v>#REF!</v>
      </c>
      <c r="AO83" s="32" t="e">
        <f t="shared" si="12"/>
        <v>#REF!</v>
      </c>
      <c r="AP83" s="30" t="e">
        <f t="shared" si="27"/>
        <v>#REF!</v>
      </c>
      <c r="AQ83" s="31" t="e">
        <f t="shared" si="13"/>
        <v>#REF!</v>
      </c>
      <c r="AR83" s="31" t="e">
        <f t="shared" si="14"/>
        <v>#REF!</v>
      </c>
      <c r="AS83" s="31" t="e">
        <f t="shared" si="15"/>
        <v>#REF!</v>
      </c>
      <c r="AT83" s="32" t="e">
        <f t="shared" si="16"/>
        <v>#REF!</v>
      </c>
      <c r="AU83" s="30" t="e">
        <f t="shared" si="28"/>
        <v>#REF!</v>
      </c>
      <c r="AV83" s="31" t="e">
        <f t="shared" si="17"/>
        <v>#REF!</v>
      </c>
      <c r="AW83" s="31" t="e">
        <f t="shared" si="18"/>
        <v>#REF!</v>
      </c>
      <c r="AX83" s="31" t="e">
        <f t="shared" si="19"/>
        <v>#REF!</v>
      </c>
      <c r="AY83" s="32" t="e">
        <f t="shared" si="20"/>
        <v>#REF!</v>
      </c>
      <c r="AZ83" s="30" t="e">
        <f t="shared" si="29"/>
        <v>#REF!</v>
      </c>
      <c r="BA83" s="31" t="e">
        <f t="shared" si="21"/>
        <v>#REF!</v>
      </c>
      <c r="BB83" s="31" t="e">
        <f t="shared" si="22"/>
        <v>#REF!</v>
      </c>
      <c r="BC83" s="31" t="e">
        <f t="shared" si="23"/>
        <v>#REF!</v>
      </c>
      <c r="BD83" s="32" t="e">
        <f t="shared" si="24"/>
        <v>#REF!</v>
      </c>
    </row>
    <row r="84" spans="3:56" ht="15.75" thickBot="1" x14ac:dyDescent="0.3">
      <c r="C84" s="26">
        <v>262</v>
      </c>
      <c r="D84" s="27" t="s">
        <v>382</v>
      </c>
      <c r="E84" s="26">
        <v>5006</v>
      </c>
      <c r="F84" s="28" t="s">
        <v>97</v>
      </c>
      <c r="G84" s="34">
        <v>4054</v>
      </c>
      <c r="H84" s="28" t="s">
        <v>118</v>
      </c>
      <c r="I84" s="29"/>
      <c r="K84" s="17">
        <f>SUMIF('RECAP PDV'!$E:$E,$G84,'RECAP PDV'!K:K)</f>
        <v>495.36268999999999</v>
      </c>
      <c r="L84" s="17"/>
      <c r="M84" s="18"/>
      <c r="N84" s="17">
        <f>SUMIF('RECAP PDV'!$E:$E,$G84,'RECAP PDV'!N:N)</f>
        <v>0</v>
      </c>
      <c r="O84" s="17"/>
      <c r="P84" s="18"/>
      <c r="Q84" s="16"/>
      <c r="R84" s="16"/>
      <c r="S84" s="18"/>
      <c r="T84" s="17"/>
      <c r="U84" s="16"/>
      <c r="V84" s="18"/>
      <c r="W84" s="17"/>
      <c r="X84" s="16"/>
      <c r="Y84" s="18"/>
      <c r="AF84" s="30" t="e">
        <f t="shared" si="25"/>
        <v>#REF!</v>
      </c>
      <c r="AG84" s="31" t="e">
        <f t="shared" si="5"/>
        <v>#REF!</v>
      </c>
      <c r="AH84" s="31" t="e">
        <f t="shared" si="6"/>
        <v>#REF!</v>
      </c>
      <c r="AI84" s="31" t="e">
        <f t="shared" si="7"/>
        <v>#REF!</v>
      </c>
      <c r="AJ84" s="32" t="e">
        <f t="shared" si="8"/>
        <v>#REF!</v>
      </c>
      <c r="AK84" s="30" t="e">
        <f t="shared" si="26"/>
        <v>#REF!</v>
      </c>
      <c r="AL84" s="31" t="e">
        <f t="shared" si="9"/>
        <v>#REF!</v>
      </c>
      <c r="AM84" s="31" t="e">
        <f t="shared" si="10"/>
        <v>#REF!</v>
      </c>
      <c r="AN84" s="31" t="e">
        <f t="shared" si="11"/>
        <v>#REF!</v>
      </c>
      <c r="AO84" s="32" t="e">
        <f t="shared" si="12"/>
        <v>#REF!</v>
      </c>
      <c r="AP84" s="30" t="e">
        <f t="shared" si="27"/>
        <v>#REF!</v>
      </c>
      <c r="AQ84" s="31" t="e">
        <f t="shared" si="13"/>
        <v>#REF!</v>
      </c>
      <c r="AR84" s="31" t="e">
        <f t="shared" si="14"/>
        <v>#REF!</v>
      </c>
      <c r="AS84" s="31" t="e">
        <f t="shared" si="15"/>
        <v>#REF!</v>
      </c>
      <c r="AT84" s="32" t="e">
        <f t="shared" si="16"/>
        <v>#REF!</v>
      </c>
      <c r="AU84" s="30" t="e">
        <f t="shared" si="28"/>
        <v>#REF!</v>
      </c>
      <c r="AV84" s="31" t="e">
        <f t="shared" si="17"/>
        <v>#REF!</v>
      </c>
      <c r="AW84" s="31" t="e">
        <f t="shared" si="18"/>
        <v>#REF!</v>
      </c>
      <c r="AX84" s="31" t="e">
        <f t="shared" si="19"/>
        <v>#REF!</v>
      </c>
      <c r="AY84" s="32" t="e">
        <f t="shared" si="20"/>
        <v>#REF!</v>
      </c>
      <c r="AZ84" s="30" t="e">
        <f t="shared" si="29"/>
        <v>#REF!</v>
      </c>
      <c r="BA84" s="31" t="e">
        <f t="shared" si="21"/>
        <v>#REF!</v>
      </c>
      <c r="BB84" s="31" t="e">
        <f t="shared" si="22"/>
        <v>#REF!</v>
      </c>
      <c r="BC84" s="31" t="e">
        <f t="shared" si="23"/>
        <v>#REF!</v>
      </c>
      <c r="BD84" s="32" t="e">
        <f t="shared" si="24"/>
        <v>#REF!</v>
      </c>
    </row>
    <row r="85" spans="3:56" ht="15.75" thickBot="1" x14ac:dyDescent="0.3">
      <c r="C85" s="26">
        <v>262</v>
      </c>
      <c r="D85" s="27" t="s">
        <v>382</v>
      </c>
      <c r="E85" s="26">
        <v>5006</v>
      </c>
      <c r="F85" s="28" t="s">
        <v>97</v>
      </c>
      <c r="G85" s="34">
        <v>4006</v>
      </c>
      <c r="H85" s="28" t="s">
        <v>119</v>
      </c>
      <c r="I85" s="29"/>
      <c r="K85" s="17">
        <f>SUMIF('RECAP PDV'!$E:$E,$G85,'RECAP PDV'!K:K)</f>
        <v>483.82896999999963</v>
      </c>
      <c r="L85" s="17"/>
      <c r="M85" s="18"/>
      <c r="N85" s="17">
        <f>SUMIF('RECAP PDV'!$E:$E,$G85,'RECAP PDV'!N:N)</f>
        <v>0</v>
      </c>
      <c r="O85" s="17"/>
      <c r="P85" s="18"/>
      <c r="Q85" s="16"/>
      <c r="R85" s="16"/>
      <c r="S85" s="18"/>
      <c r="T85" s="17"/>
      <c r="U85" s="16"/>
      <c r="V85" s="18"/>
      <c r="W85" s="17"/>
      <c r="X85" s="16"/>
      <c r="Y85" s="18"/>
      <c r="AF85" s="30" t="e">
        <f t="shared" si="25"/>
        <v>#REF!</v>
      </c>
      <c r="AG85" s="31" t="e">
        <f t="shared" si="5"/>
        <v>#REF!</v>
      </c>
      <c r="AH85" s="31" t="e">
        <f t="shared" si="6"/>
        <v>#REF!</v>
      </c>
      <c r="AI85" s="31" t="e">
        <f t="shared" si="7"/>
        <v>#REF!</v>
      </c>
      <c r="AJ85" s="32" t="e">
        <f t="shared" si="8"/>
        <v>#REF!</v>
      </c>
      <c r="AK85" s="30" t="e">
        <f t="shared" si="26"/>
        <v>#REF!</v>
      </c>
      <c r="AL85" s="31" t="e">
        <f t="shared" si="9"/>
        <v>#REF!</v>
      </c>
      <c r="AM85" s="31" t="e">
        <f t="shared" si="10"/>
        <v>#REF!</v>
      </c>
      <c r="AN85" s="31" t="e">
        <f t="shared" si="11"/>
        <v>#REF!</v>
      </c>
      <c r="AO85" s="32" t="e">
        <f t="shared" si="12"/>
        <v>#REF!</v>
      </c>
      <c r="AP85" s="30" t="e">
        <f t="shared" si="27"/>
        <v>#REF!</v>
      </c>
      <c r="AQ85" s="31" t="e">
        <f t="shared" si="13"/>
        <v>#REF!</v>
      </c>
      <c r="AR85" s="31" t="e">
        <f t="shared" si="14"/>
        <v>#REF!</v>
      </c>
      <c r="AS85" s="31" t="e">
        <f t="shared" si="15"/>
        <v>#REF!</v>
      </c>
      <c r="AT85" s="32" t="e">
        <f t="shared" si="16"/>
        <v>#REF!</v>
      </c>
      <c r="AU85" s="30" t="e">
        <f t="shared" si="28"/>
        <v>#REF!</v>
      </c>
      <c r="AV85" s="31" t="e">
        <f t="shared" si="17"/>
        <v>#REF!</v>
      </c>
      <c r="AW85" s="31" t="e">
        <f t="shared" si="18"/>
        <v>#REF!</v>
      </c>
      <c r="AX85" s="31" t="e">
        <f t="shared" si="19"/>
        <v>#REF!</v>
      </c>
      <c r="AY85" s="32" t="e">
        <f t="shared" si="20"/>
        <v>#REF!</v>
      </c>
      <c r="AZ85" s="30" t="e">
        <f t="shared" si="29"/>
        <v>#REF!</v>
      </c>
      <c r="BA85" s="31" t="e">
        <f t="shared" si="21"/>
        <v>#REF!</v>
      </c>
      <c r="BB85" s="31" t="e">
        <f t="shared" si="22"/>
        <v>#REF!</v>
      </c>
      <c r="BC85" s="31" t="e">
        <f t="shared" si="23"/>
        <v>#REF!</v>
      </c>
      <c r="BD85" s="32" t="e">
        <f t="shared" si="24"/>
        <v>#REF!</v>
      </c>
    </row>
    <row r="86" spans="3:56" ht="15.75" thickBot="1" x14ac:dyDescent="0.3">
      <c r="C86" s="26">
        <v>262</v>
      </c>
      <c r="D86" s="27" t="s">
        <v>382</v>
      </c>
      <c r="E86" s="26">
        <v>5006</v>
      </c>
      <c r="F86" s="28" t="s">
        <v>97</v>
      </c>
      <c r="G86" s="34">
        <v>4020</v>
      </c>
      <c r="H86" s="28" t="s">
        <v>120</v>
      </c>
      <c r="I86" s="29"/>
      <c r="K86" s="17">
        <f>SUMIF('RECAP PDV'!$E:$E,$G86,'RECAP PDV'!K:K)</f>
        <v>2127.5248899999992</v>
      </c>
      <c r="L86" s="17"/>
      <c r="M86" s="18"/>
      <c r="N86" s="17">
        <f>SUMIF('RECAP PDV'!$E:$E,$G86,'RECAP PDV'!N:N)</f>
        <v>0</v>
      </c>
      <c r="O86" s="17"/>
      <c r="P86" s="18"/>
      <c r="Q86" s="16"/>
      <c r="R86" s="16"/>
      <c r="S86" s="18"/>
      <c r="T86" s="17"/>
      <c r="U86" s="16"/>
      <c r="V86" s="18"/>
      <c r="W86" s="17"/>
      <c r="X86" s="16"/>
      <c r="Y86" s="18"/>
      <c r="AF86" s="30" t="e">
        <f t="shared" si="25"/>
        <v>#REF!</v>
      </c>
      <c r="AG86" s="31" t="e">
        <f t="shared" si="5"/>
        <v>#REF!</v>
      </c>
      <c r="AH86" s="31" t="e">
        <f t="shared" si="6"/>
        <v>#REF!</v>
      </c>
      <c r="AI86" s="31" t="e">
        <f t="shared" si="7"/>
        <v>#REF!</v>
      </c>
      <c r="AJ86" s="32" t="e">
        <f t="shared" si="8"/>
        <v>#REF!</v>
      </c>
      <c r="AK86" s="30" t="e">
        <f t="shared" si="26"/>
        <v>#REF!</v>
      </c>
      <c r="AL86" s="31" t="e">
        <f t="shared" si="9"/>
        <v>#REF!</v>
      </c>
      <c r="AM86" s="31" t="e">
        <f t="shared" si="10"/>
        <v>#REF!</v>
      </c>
      <c r="AN86" s="31" t="e">
        <f t="shared" si="11"/>
        <v>#REF!</v>
      </c>
      <c r="AO86" s="32" t="e">
        <f t="shared" si="12"/>
        <v>#REF!</v>
      </c>
      <c r="AP86" s="30" t="e">
        <f t="shared" si="27"/>
        <v>#REF!</v>
      </c>
      <c r="AQ86" s="31" t="e">
        <f t="shared" si="13"/>
        <v>#REF!</v>
      </c>
      <c r="AR86" s="31" t="e">
        <f t="shared" si="14"/>
        <v>#REF!</v>
      </c>
      <c r="AS86" s="31" t="e">
        <f t="shared" si="15"/>
        <v>#REF!</v>
      </c>
      <c r="AT86" s="32" t="e">
        <f t="shared" si="16"/>
        <v>#REF!</v>
      </c>
      <c r="AU86" s="30" t="e">
        <f t="shared" si="28"/>
        <v>#REF!</v>
      </c>
      <c r="AV86" s="31" t="e">
        <f t="shared" si="17"/>
        <v>#REF!</v>
      </c>
      <c r="AW86" s="31" t="e">
        <f t="shared" si="18"/>
        <v>#REF!</v>
      </c>
      <c r="AX86" s="31" t="e">
        <f t="shared" si="19"/>
        <v>#REF!</v>
      </c>
      <c r="AY86" s="32" t="e">
        <f t="shared" si="20"/>
        <v>#REF!</v>
      </c>
      <c r="AZ86" s="30" t="e">
        <f t="shared" si="29"/>
        <v>#REF!</v>
      </c>
      <c r="BA86" s="31" t="e">
        <f t="shared" si="21"/>
        <v>#REF!</v>
      </c>
      <c r="BB86" s="31" t="e">
        <f t="shared" si="22"/>
        <v>#REF!</v>
      </c>
      <c r="BC86" s="31" t="e">
        <f t="shared" si="23"/>
        <v>#REF!</v>
      </c>
      <c r="BD86" s="32" t="e">
        <f t="shared" si="24"/>
        <v>#REF!</v>
      </c>
    </row>
    <row r="87" spans="3:56" ht="15.75" thickBot="1" x14ac:dyDescent="0.3">
      <c r="C87" s="26">
        <v>262</v>
      </c>
      <c r="D87" s="27" t="s">
        <v>382</v>
      </c>
      <c r="E87" s="26">
        <v>5006</v>
      </c>
      <c r="F87" s="28" t="s">
        <v>97</v>
      </c>
      <c r="G87" s="34">
        <v>4012</v>
      </c>
      <c r="H87" s="28" t="s">
        <v>121</v>
      </c>
      <c r="I87" s="29"/>
      <c r="K87" s="17">
        <f>SUMIF('RECAP PDV'!$E:$E,$G87,'RECAP PDV'!K:K)</f>
        <v>34.799999999999997</v>
      </c>
      <c r="L87" s="17"/>
      <c r="M87" s="18"/>
      <c r="N87" s="17">
        <f>SUMIF('RECAP PDV'!$E:$E,$G87,'RECAP PDV'!N:N)</f>
        <v>0</v>
      </c>
      <c r="O87" s="17"/>
      <c r="P87" s="18"/>
      <c r="Q87" s="16"/>
      <c r="R87" s="16"/>
      <c r="S87" s="18"/>
      <c r="T87" s="17"/>
      <c r="U87" s="16"/>
      <c r="V87" s="18"/>
      <c r="W87" s="17"/>
      <c r="X87" s="16"/>
      <c r="Y87" s="18"/>
      <c r="AF87" s="30" t="e">
        <f t="shared" si="25"/>
        <v>#REF!</v>
      </c>
      <c r="AG87" s="31" t="e">
        <f t="shared" si="5"/>
        <v>#REF!</v>
      </c>
      <c r="AH87" s="31" t="e">
        <f t="shared" si="6"/>
        <v>#REF!</v>
      </c>
      <c r="AI87" s="31" t="e">
        <f t="shared" si="7"/>
        <v>#REF!</v>
      </c>
      <c r="AJ87" s="32" t="e">
        <f t="shared" si="8"/>
        <v>#REF!</v>
      </c>
      <c r="AK87" s="30" t="e">
        <f t="shared" si="26"/>
        <v>#REF!</v>
      </c>
      <c r="AL87" s="31" t="e">
        <f t="shared" si="9"/>
        <v>#REF!</v>
      </c>
      <c r="AM87" s="31" t="e">
        <f t="shared" si="10"/>
        <v>#REF!</v>
      </c>
      <c r="AN87" s="31" t="e">
        <f t="shared" si="11"/>
        <v>#REF!</v>
      </c>
      <c r="AO87" s="32" t="e">
        <f t="shared" si="12"/>
        <v>#REF!</v>
      </c>
      <c r="AP87" s="30" t="e">
        <f t="shared" si="27"/>
        <v>#REF!</v>
      </c>
      <c r="AQ87" s="31" t="e">
        <f t="shared" si="13"/>
        <v>#REF!</v>
      </c>
      <c r="AR87" s="31" t="e">
        <f t="shared" si="14"/>
        <v>#REF!</v>
      </c>
      <c r="AS87" s="31" t="e">
        <f t="shared" si="15"/>
        <v>#REF!</v>
      </c>
      <c r="AT87" s="32" t="e">
        <f t="shared" si="16"/>
        <v>#REF!</v>
      </c>
      <c r="AU87" s="30" t="e">
        <f t="shared" si="28"/>
        <v>#REF!</v>
      </c>
      <c r="AV87" s="31" t="e">
        <f t="shared" si="17"/>
        <v>#REF!</v>
      </c>
      <c r="AW87" s="31" t="e">
        <f t="shared" si="18"/>
        <v>#REF!</v>
      </c>
      <c r="AX87" s="31" t="e">
        <f t="shared" si="19"/>
        <v>#REF!</v>
      </c>
      <c r="AY87" s="32" t="e">
        <f t="shared" si="20"/>
        <v>#REF!</v>
      </c>
      <c r="AZ87" s="30" t="e">
        <f t="shared" si="29"/>
        <v>#REF!</v>
      </c>
      <c r="BA87" s="31" t="e">
        <f t="shared" si="21"/>
        <v>#REF!</v>
      </c>
      <c r="BB87" s="31" t="e">
        <f t="shared" si="22"/>
        <v>#REF!</v>
      </c>
      <c r="BC87" s="31" t="e">
        <f t="shared" si="23"/>
        <v>#REF!</v>
      </c>
      <c r="BD87" s="32" t="e">
        <f t="shared" si="24"/>
        <v>#REF!</v>
      </c>
    </row>
    <row r="88" spans="3:56" ht="15.75" thickBot="1" x14ac:dyDescent="0.3">
      <c r="C88" s="26">
        <v>262</v>
      </c>
      <c r="D88" s="27" t="s">
        <v>382</v>
      </c>
      <c r="E88" s="26">
        <v>5006</v>
      </c>
      <c r="F88" s="28" t="s">
        <v>97</v>
      </c>
      <c r="G88" s="34">
        <v>4023</v>
      </c>
      <c r="H88" s="28" t="s">
        <v>123</v>
      </c>
      <c r="I88" s="29"/>
      <c r="K88" s="17">
        <f>SUMIF('RECAP PDV'!$E:$E,$G88,'RECAP PDV'!K:K)</f>
        <v>1515.92092</v>
      </c>
      <c r="L88" s="17"/>
      <c r="M88" s="18"/>
      <c r="N88" s="17">
        <f>SUMIF('RECAP PDV'!$E:$E,$G88,'RECAP PDV'!N:N)</f>
        <v>0</v>
      </c>
      <c r="O88" s="17"/>
      <c r="P88" s="18"/>
      <c r="Q88" s="16"/>
      <c r="R88" s="16"/>
      <c r="S88" s="18"/>
      <c r="T88" s="17"/>
      <c r="U88" s="16"/>
      <c r="V88" s="18"/>
      <c r="W88" s="17"/>
      <c r="X88" s="16"/>
      <c r="Y88" s="18"/>
      <c r="AF88" s="30" t="e">
        <f t="shared" si="25"/>
        <v>#REF!</v>
      </c>
      <c r="AG88" s="31" t="e">
        <f t="shared" si="5"/>
        <v>#REF!</v>
      </c>
      <c r="AH88" s="31" t="e">
        <f t="shared" si="6"/>
        <v>#REF!</v>
      </c>
      <c r="AI88" s="31" t="e">
        <f t="shared" si="7"/>
        <v>#REF!</v>
      </c>
      <c r="AJ88" s="32" t="e">
        <f t="shared" si="8"/>
        <v>#REF!</v>
      </c>
      <c r="AK88" s="30" t="e">
        <f t="shared" si="26"/>
        <v>#REF!</v>
      </c>
      <c r="AL88" s="31" t="e">
        <f t="shared" si="9"/>
        <v>#REF!</v>
      </c>
      <c r="AM88" s="31" t="e">
        <f t="shared" si="10"/>
        <v>#REF!</v>
      </c>
      <c r="AN88" s="31" t="e">
        <f t="shared" si="11"/>
        <v>#REF!</v>
      </c>
      <c r="AO88" s="32" t="e">
        <f t="shared" si="12"/>
        <v>#REF!</v>
      </c>
      <c r="AP88" s="30" t="e">
        <f t="shared" si="27"/>
        <v>#REF!</v>
      </c>
      <c r="AQ88" s="31" t="e">
        <f t="shared" si="13"/>
        <v>#REF!</v>
      </c>
      <c r="AR88" s="31" t="e">
        <f t="shared" si="14"/>
        <v>#REF!</v>
      </c>
      <c r="AS88" s="31" t="e">
        <f t="shared" si="15"/>
        <v>#REF!</v>
      </c>
      <c r="AT88" s="32" t="e">
        <f t="shared" si="16"/>
        <v>#REF!</v>
      </c>
      <c r="AU88" s="30" t="e">
        <f t="shared" si="28"/>
        <v>#REF!</v>
      </c>
      <c r="AV88" s="31" t="e">
        <f t="shared" si="17"/>
        <v>#REF!</v>
      </c>
      <c r="AW88" s="31" t="e">
        <f t="shared" si="18"/>
        <v>#REF!</v>
      </c>
      <c r="AX88" s="31" t="e">
        <f t="shared" si="19"/>
        <v>#REF!</v>
      </c>
      <c r="AY88" s="32" t="e">
        <f t="shared" si="20"/>
        <v>#REF!</v>
      </c>
      <c r="AZ88" s="30" t="e">
        <f t="shared" si="29"/>
        <v>#REF!</v>
      </c>
      <c r="BA88" s="31" t="e">
        <f t="shared" si="21"/>
        <v>#REF!</v>
      </c>
      <c r="BB88" s="31" t="e">
        <f t="shared" si="22"/>
        <v>#REF!</v>
      </c>
      <c r="BC88" s="31" t="e">
        <f t="shared" si="23"/>
        <v>#REF!</v>
      </c>
      <c r="BD88" s="32" t="e">
        <f t="shared" si="24"/>
        <v>#REF!</v>
      </c>
    </row>
    <row r="89" spans="3:56" ht="15.75" thickBot="1" x14ac:dyDescent="0.3">
      <c r="C89" s="26">
        <v>264</v>
      </c>
      <c r="D89" s="27" t="s">
        <v>383</v>
      </c>
      <c r="E89" s="26">
        <v>5130</v>
      </c>
      <c r="F89" s="28" t="s">
        <v>125</v>
      </c>
      <c r="G89" s="34">
        <v>4132</v>
      </c>
      <c r="H89" s="28" t="s">
        <v>126</v>
      </c>
      <c r="I89" s="29"/>
      <c r="K89" s="17">
        <f>SUMIF('RECAP PDV'!$E:$E,$G89,'RECAP PDV'!K:K)</f>
        <v>838.98044000000004</v>
      </c>
      <c r="L89" s="17"/>
      <c r="M89" s="18"/>
      <c r="N89" s="17">
        <f>SUMIF('RECAP PDV'!$E:$E,$G89,'RECAP PDV'!N:N)</f>
        <v>0</v>
      </c>
      <c r="O89" s="17"/>
      <c r="P89" s="18"/>
      <c r="Q89" s="16"/>
      <c r="R89" s="16"/>
      <c r="S89" s="18"/>
      <c r="T89" s="17"/>
      <c r="U89" s="16"/>
      <c r="V89" s="18"/>
      <c r="W89" s="17"/>
      <c r="X89" s="16"/>
      <c r="Y89" s="18"/>
      <c r="AF89" s="30" t="e">
        <f t="shared" si="25"/>
        <v>#REF!</v>
      </c>
      <c r="AG89" s="31" t="e">
        <f t="shared" si="5"/>
        <v>#REF!</v>
      </c>
      <c r="AH89" s="31" t="e">
        <f t="shared" si="6"/>
        <v>#REF!</v>
      </c>
      <c r="AI89" s="31" t="e">
        <f t="shared" si="7"/>
        <v>#REF!</v>
      </c>
      <c r="AJ89" s="32" t="e">
        <f t="shared" si="8"/>
        <v>#REF!</v>
      </c>
      <c r="AK89" s="30" t="e">
        <f t="shared" si="26"/>
        <v>#REF!</v>
      </c>
      <c r="AL89" s="31" t="e">
        <f t="shared" si="9"/>
        <v>#REF!</v>
      </c>
      <c r="AM89" s="31" t="e">
        <f t="shared" si="10"/>
        <v>#REF!</v>
      </c>
      <c r="AN89" s="31" t="e">
        <f t="shared" si="11"/>
        <v>#REF!</v>
      </c>
      <c r="AO89" s="32" t="e">
        <f t="shared" si="12"/>
        <v>#REF!</v>
      </c>
      <c r="AP89" s="30" t="e">
        <f t="shared" si="27"/>
        <v>#REF!</v>
      </c>
      <c r="AQ89" s="31" t="e">
        <f t="shared" si="13"/>
        <v>#REF!</v>
      </c>
      <c r="AR89" s="31" t="e">
        <f t="shared" si="14"/>
        <v>#REF!</v>
      </c>
      <c r="AS89" s="31" t="e">
        <f t="shared" si="15"/>
        <v>#REF!</v>
      </c>
      <c r="AT89" s="32" t="e">
        <f t="shared" si="16"/>
        <v>#REF!</v>
      </c>
      <c r="AU89" s="30" t="e">
        <f t="shared" si="28"/>
        <v>#REF!</v>
      </c>
      <c r="AV89" s="31" t="e">
        <f t="shared" si="17"/>
        <v>#REF!</v>
      </c>
      <c r="AW89" s="31" t="e">
        <f t="shared" si="18"/>
        <v>#REF!</v>
      </c>
      <c r="AX89" s="31" t="e">
        <f t="shared" si="19"/>
        <v>#REF!</v>
      </c>
      <c r="AY89" s="32" t="e">
        <f t="shared" si="20"/>
        <v>#REF!</v>
      </c>
      <c r="AZ89" s="30" t="e">
        <f t="shared" si="29"/>
        <v>#REF!</v>
      </c>
      <c r="BA89" s="31" t="e">
        <f t="shared" si="21"/>
        <v>#REF!</v>
      </c>
      <c r="BB89" s="31" t="e">
        <f t="shared" si="22"/>
        <v>#REF!</v>
      </c>
      <c r="BC89" s="31" t="e">
        <f t="shared" si="23"/>
        <v>#REF!</v>
      </c>
      <c r="BD89" s="32" t="e">
        <f t="shared" si="24"/>
        <v>#REF!</v>
      </c>
    </row>
    <row r="90" spans="3:56" ht="15.75" thickBot="1" x14ac:dyDescent="0.3">
      <c r="C90" s="26">
        <v>264</v>
      </c>
      <c r="D90" s="27" t="s">
        <v>383</v>
      </c>
      <c r="E90" s="26">
        <v>5130</v>
      </c>
      <c r="F90" s="28" t="s">
        <v>125</v>
      </c>
      <c r="G90" s="34">
        <v>4130</v>
      </c>
      <c r="H90" s="28" t="s">
        <v>127</v>
      </c>
      <c r="I90" s="29"/>
      <c r="K90" s="17">
        <f>SUMIF('RECAP PDV'!$E:$E,$G90,'RECAP PDV'!K:K)</f>
        <v>665.89474999999936</v>
      </c>
      <c r="L90" s="17"/>
      <c r="M90" s="18"/>
      <c r="N90" s="17">
        <f>SUMIF('RECAP PDV'!$E:$E,$G90,'RECAP PDV'!N:N)</f>
        <v>0</v>
      </c>
      <c r="O90" s="17"/>
      <c r="P90" s="18"/>
      <c r="Q90" s="16"/>
      <c r="R90" s="16"/>
      <c r="S90" s="18"/>
      <c r="T90" s="17"/>
      <c r="U90" s="16"/>
      <c r="V90" s="18"/>
      <c r="W90" s="17"/>
      <c r="X90" s="16"/>
      <c r="Y90" s="18"/>
      <c r="AF90" s="30" t="e">
        <f t="shared" si="25"/>
        <v>#REF!</v>
      </c>
      <c r="AG90" s="31" t="e">
        <f t="shared" si="5"/>
        <v>#REF!</v>
      </c>
      <c r="AH90" s="31" t="e">
        <f t="shared" si="6"/>
        <v>#REF!</v>
      </c>
      <c r="AI90" s="31" t="e">
        <f t="shared" si="7"/>
        <v>#REF!</v>
      </c>
      <c r="AJ90" s="32" t="e">
        <f t="shared" si="8"/>
        <v>#REF!</v>
      </c>
      <c r="AK90" s="30" t="e">
        <f t="shared" si="26"/>
        <v>#REF!</v>
      </c>
      <c r="AL90" s="31" t="e">
        <f t="shared" si="9"/>
        <v>#REF!</v>
      </c>
      <c r="AM90" s="31" t="e">
        <f t="shared" si="10"/>
        <v>#REF!</v>
      </c>
      <c r="AN90" s="31" t="e">
        <f t="shared" si="11"/>
        <v>#REF!</v>
      </c>
      <c r="AO90" s="32" t="e">
        <f t="shared" si="12"/>
        <v>#REF!</v>
      </c>
      <c r="AP90" s="30" t="e">
        <f t="shared" si="27"/>
        <v>#REF!</v>
      </c>
      <c r="AQ90" s="31" t="e">
        <f t="shared" si="13"/>
        <v>#REF!</v>
      </c>
      <c r="AR90" s="31" t="e">
        <f t="shared" si="14"/>
        <v>#REF!</v>
      </c>
      <c r="AS90" s="31" t="e">
        <f t="shared" si="15"/>
        <v>#REF!</v>
      </c>
      <c r="AT90" s="32" t="e">
        <f t="shared" si="16"/>
        <v>#REF!</v>
      </c>
      <c r="AU90" s="30" t="e">
        <f t="shared" si="28"/>
        <v>#REF!</v>
      </c>
      <c r="AV90" s="31" t="e">
        <f t="shared" si="17"/>
        <v>#REF!</v>
      </c>
      <c r="AW90" s="31" t="e">
        <f t="shared" si="18"/>
        <v>#REF!</v>
      </c>
      <c r="AX90" s="31" t="e">
        <f t="shared" si="19"/>
        <v>#REF!</v>
      </c>
      <c r="AY90" s="32" t="e">
        <f t="shared" si="20"/>
        <v>#REF!</v>
      </c>
      <c r="AZ90" s="30" t="e">
        <f t="shared" si="29"/>
        <v>#REF!</v>
      </c>
      <c r="BA90" s="31" t="e">
        <f t="shared" si="21"/>
        <v>#REF!</v>
      </c>
      <c r="BB90" s="31" t="e">
        <f t="shared" si="22"/>
        <v>#REF!</v>
      </c>
      <c r="BC90" s="31" t="e">
        <f t="shared" si="23"/>
        <v>#REF!</v>
      </c>
      <c r="BD90" s="32" t="e">
        <f t="shared" si="24"/>
        <v>#REF!</v>
      </c>
    </row>
    <row r="91" spans="3:56" ht="15.75" thickBot="1" x14ac:dyDescent="0.3">
      <c r="C91" s="26">
        <v>264</v>
      </c>
      <c r="D91" s="27" t="s">
        <v>383</v>
      </c>
      <c r="E91" s="26">
        <v>5130</v>
      </c>
      <c r="F91" s="28" t="s">
        <v>125</v>
      </c>
      <c r="G91" s="34">
        <v>4134</v>
      </c>
      <c r="H91" s="28" t="s">
        <v>128</v>
      </c>
      <c r="I91" s="29"/>
      <c r="K91" s="17">
        <f>SUMIF('RECAP PDV'!$E:$E,$G91,'RECAP PDV'!K:K)</f>
        <v>347.08701000000002</v>
      </c>
      <c r="L91" s="17"/>
      <c r="M91" s="18"/>
      <c r="N91" s="17">
        <f>SUMIF('RECAP PDV'!$E:$E,$G91,'RECAP PDV'!N:N)</f>
        <v>0</v>
      </c>
      <c r="O91" s="17"/>
      <c r="P91" s="18"/>
      <c r="Q91" s="16"/>
      <c r="R91" s="16"/>
      <c r="S91" s="18"/>
      <c r="T91" s="17"/>
      <c r="U91" s="16"/>
      <c r="V91" s="18"/>
      <c r="W91" s="17"/>
      <c r="X91" s="16"/>
      <c r="Y91" s="18"/>
      <c r="AF91" s="30" t="e">
        <f t="shared" si="25"/>
        <v>#REF!</v>
      </c>
      <c r="AG91" s="31" t="e">
        <f t="shared" si="5"/>
        <v>#REF!</v>
      </c>
      <c r="AH91" s="31" t="e">
        <f t="shared" si="6"/>
        <v>#REF!</v>
      </c>
      <c r="AI91" s="31" t="e">
        <f t="shared" si="7"/>
        <v>#REF!</v>
      </c>
      <c r="AJ91" s="32" t="e">
        <f t="shared" si="8"/>
        <v>#REF!</v>
      </c>
      <c r="AK91" s="30" t="e">
        <f t="shared" si="26"/>
        <v>#REF!</v>
      </c>
      <c r="AL91" s="31" t="e">
        <f t="shared" si="9"/>
        <v>#REF!</v>
      </c>
      <c r="AM91" s="31" t="e">
        <f t="shared" si="10"/>
        <v>#REF!</v>
      </c>
      <c r="AN91" s="31" t="e">
        <f t="shared" si="11"/>
        <v>#REF!</v>
      </c>
      <c r="AO91" s="32" t="e">
        <f t="shared" si="12"/>
        <v>#REF!</v>
      </c>
      <c r="AP91" s="30" t="e">
        <f t="shared" si="27"/>
        <v>#REF!</v>
      </c>
      <c r="AQ91" s="31" t="e">
        <f t="shared" si="13"/>
        <v>#REF!</v>
      </c>
      <c r="AR91" s="31" t="e">
        <f t="shared" si="14"/>
        <v>#REF!</v>
      </c>
      <c r="AS91" s="31" t="e">
        <f t="shared" si="15"/>
        <v>#REF!</v>
      </c>
      <c r="AT91" s="32" t="e">
        <f t="shared" si="16"/>
        <v>#REF!</v>
      </c>
      <c r="AU91" s="30" t="e">
        <f t="shared" si="28"/>
        <v>#REF!</v>
      </c>
      <c r="AV91" s="31" t="e">
        <f t="shared" si="17"/>
        <v>#REF!</v>
      </c>
      <c r="AW91" s="31" t="e">
        <f t="shared" si="18"/>
        <v>#REF!</v>
      </c>
      <c r="AX91" s="31" t="e">
        <f t="shared" si="19"/>
        <v>#REF!</v>
      </c>
      <c r="AY91" s="32" t="e">
        <f t="shared" si="20"/>
        <v>#REF!</v>
      </c>
      <c r="AZ91" s="30" t="e">
        <f t="shared" si="29"/>
        <v>#REF!</v>
      </c>
      <c r="BA91" s="31" t="e">
        <f t="shared" si="21"/>
        <v>#REF!</v>
      </c>
      <c r="BB91" s="31" t="e">
        <f t="shared" si="22"/>
        <v>#REF!</v>
      </c>
      <c r="BC91" s="31" t="e">
        <f t="shared" si="23"/>
        <v>#REF!</v>
      </c>
      <c r="BD91" s="32" t="e">
        <f t="shared" si="24"/>
        <v>#REF!</v>
      </c>
    </row>
    <row r="92" spans="3:56" ht="15.75" thickBot="1" x14ac:dyDescent="0.3">
      <c r="C92" s="26">
        <v>264</v>
      </c>
      <c r="D92" s="27" t="s">
        <v>383</v>
      </c>
      <c r="E92" s="26">
        <v>5130</v>
      </c>
      <c r="F92" s="35" t="s">
        <v>125</v>
      </c>
      <c r="G92" s="34">
        <v>4135</v>
      </c>
      <c r="H92" s="35" t="s">
        <v>129</v>
      </c>
      <c r="I92" s="29"/>
      <c r="K92" s="17">
        <f>SUMIF('RECAP PDV'!$E:$E,$G92,'RECAP PDV'!K:K)</f>
        <v>1156.9064600000002</v>
      </c>
      <c r="L92" s="17"/>
      <c r="M92" s="18"/>
      <c r="N92" s="17">
        <f>SUMIF('RECAP PDV'!$E:$E,$G92,'RECAP PDV'!N:N)</f>
        <v>0</v>
      </c>
      <c r="O92" s="17"/>
      <c r="P92" s="18"/>
      <c r="Q92" s="16"/>
      <c r="R92" s="16"/>
      <c r="S92" s="18"/>
      <c r="T92" s="17"/>
      <c r="U92" s="16"/>
      <c r="V92" s="18"/>
      <c r="W92" s="17"/>
      <c r="X92" s="16"/>
      <c r="Y92" s="18"/>
      <c r="AF92" s="30" t="e">
        <f t="shared" si="25"/>
        <v>#REF!</v>
      </c>
      <c r="AG92" s="31" t="e">
        <f t="shared" si="5"/>
        <v>#REF!</v>
      </c>
      <c r="AH92" s="31" t="e">
        <f t="shared" si="6"/>
        <v>#REF!</v>
      </c>
      <c r="AI92" s="31" t="e">
        <f t="shared" si="7"/>
        <v>#REF!</v>
      </c>
      <c r="AJ92" s="32" t="e">
        <f t="shared" si="8"/>
        <v>#REF!</v>
      </c>
      <c r="AK92" s="30" t="e">
        <f t="shared" si="26"/>
        <v>#REF!</v>
      </c>
      <c r="AL92" s="31" t="e">
        <f t="shared" si="9"/>
        <v>#REF!</v>
      </c>
      <c r="AM92" s="31" t="e">
        <f t="shared" si="10"/>
        <v>#REF!</v>
      </c>
      <c r="AN92" s="31" t="e">
        <f t="shared" si="11"/>
        <v>#REF!</v>
      </c>
      <c r="AO92" s="32" t="e">
        <f t="shared" si="12"/>
        <v>#REF!</v>
      </c>
      <c r="AP92" s="30" t="e">
        <f t="shared" si="27"/>
        <v>#REF!</v>
      </c>
      <c r="AQ92" s="31" t="e">
        <f t="shared" si="13"/>
        <v>#REF!</v>
      </c>
      <c r="AR92" s="31" t="e">
        <f t="shared" si="14"/>
        <v>#REF!</v>
      </c>
      <c r="AS92" s="31" t="e">
        <f t="shared" si="15"/>
        <v>#REF!</v>
      </c>
      <c r="AT92" s="32" t="e">
        <f t="shared" si="16"/>
        <v>#REF!</v>
      </c>
      <c r="AU92" s="30" t="e">
        <f t="shared" si="28"/>
        <v>#REF!</v>
      </c>
      <c r="AV92" s="31" t="e">
        <f t="shared" si="17"/>
        <v>#REF!</v>
      </c>
      <c r="AW92" s="31" t="e">
        <f t="shared" si="18"/>
        <v>#REF!</v>
      </c>
      <c r="AX92" s="31" t="e">
        <f t="shared" si="19"/>
        <v>#REF!</v>
      </c>
      <c r="AY92" s="32" t="e">
        <f t="shared" si="20"/>
        <v>#REF!</v>
      </c>
      <c r="AZ92" s="30" t="e">
        <f t="shared" si="29"/>
        <v>#REF!</v>
      </c>
      <c r="BA92" s="31" t="e">
        <f t="shared" si="21"/>
        <v>#REF!</v>
      </c>
      <c r="BB92" s="31" t="e">
        <f t="shared" si="22"/>
        <v>#REF!</v>
      </c>
      <c r="BC92" s="31" t="e">
        <f t="shared" si="23"/>
        <v>#REF!</v>
      </c>
      <c r="BD92" s="32" t="e">
        <f t="shared" si="24"/>
        <v>#REF!</v>
      </c>
    </row>
    <row r="93" spans="3:56" ht="15.75" thickBot="1" x14ac:dyDescent="0.3">
      <c r="C93" s="26">
        <v>264</v>
      </c>
      <c r="D93" s="27" t="s">
        <v>383</v>
      </c>
      <c r="E93" s="26">
        <v>5130</v>
      </c>
      <c r="F93" s="28" t="s">
        <v>125</v>
      </c>
      <c r="G93" s="34">
        <v>4133</v>
      </c>
      <c r="H93" s="28" t="s">
        <v>130</v>
      </c>
      <c r="I93" s="29"/>
      <c r="K93" s="17">
        <f>SUMIF('RECAP PDV'!$E:$E,$G93,'RECAP PDV'!K:K)</f>
        <v>1108.9026399999998</v>
      </c>
      <c r="L93" s="17"/>
      <c r="M93" s="18"/>
      <c r="N93" s="17">
        <f>SUMIF('RECAP PDV'!$E:$E,$G93,'RECAP PDV'!N:N)</f>
        <v>0</v>
      </c>
      <c r="O93" s="17"/>
      <c r="P93" s="18"/>
      <c r="Q93" s="16"/>
      <c r="R93" s="16"/>
      <c r="S93" s="18"/>
      <c r="T93" s="17"/>
      <c r="U93" s="16"/>
      <c r="V93" s="18"/>
      <c r="W93" s="17"/>
      <c r="X93" s="16"/>
      <c r="Y93" s="18"/>
      <c r="AF93" s="30" t="e">
        <f t="shared" si="25"/>
        <v>#REF!</v>
      </c>
      <c r="AG93" s="31" t="e">
        <f t="shared" si="5"/>
        <v>#REF!</v>
      </c>
      <c r="AH93" s="31" t="e">
        <f t="shared" si="6"/>
        <v>#REF!</v>
      </c>
      <c r="AI93" s="31" t="e">
        <f t="shared" si="7"/>
        <v>#REF!</v>
      </c>
      <c r="AJ93" s="32" t="e">
        <f t="shared" si="8"/>
        <v>#REF!</v>
      </c>
      <c r="AK93" s="30" t="e">
        <f t="shared" si="26"/>
        <v>#REF!</v>
      </c>
      <c r="AL93" s="31" t="e">
        <f t="shared" si="9"/>
        <v>#REF!</v>
      </c>
      <c r="AM93" s="31" t="e">
        <f t="shared" si="10"/>
        <v>#REF!</v>
      </c>
      <c r="AN93" s="31" t="e">
        <f t="shared" si="11"/>
        <v>#REF!</v>
      </c>
      <c r="AO93" s="32" t="e">
        <f t="shared" si="12"/>
        <v>#REF!</v>
      </c>
      <c r="AP93" s="30" t="e">
        <f t="shared" si="27"/>
        <v>#REF!</v>
      </c>
      <c r="AQ93" s="31" t="e">
        <f t="shared" si="13"/>
        <v>#REF!</v>
      </c>
      <c r="AR93" s="31" t="e">
        <f t="shared" si="14"/>
        <v>#REF!</v>
      </c>
      <c r="AS93" s="31" t="e">
        <f t="shared" si="15"/>
        <v>#REF!</v>
      </c>
      <c r="AT93" s="32" t="e">
        <f t="shared" si="16"/>
        <v>#REF!</v>
      </c>
      <c r="AU93" s="30" t="e">
        <f t="shared" si="28"/>
        <v>#REF!</v>
      </c>
      <c r="AV93" s="31" t="e">
        <f t="shared" si="17"/>
        <v>#REF!</v>
      </c>
      <c r="AW93" s="31" t="e">
        <f t="shared" si="18"/>
        <v>#REF!</v>
      </c>
      <c r="AX93" s="31" t="e">
        <f t="shared" si="19"/>
        <v>#REF!</v>
      </c>
      <c r="AY93" s="32" t="e">
        <f t="shared" si="20"/>
        <v>#REF!</v>
      </c>
      <c r="AZ93" s="30" t="e">
        <f t="shared" si="29"/>
        <v>#REF!</v>
      </c>
      <c r="BA93" s="31" t="e">
        <f t="shared" si="21"/>
        <v>#REF!</v>
      </c>
      <c r="BB93" s="31" t="e">
        <f t="shared" si="22"/>
        <v>#REF!</v>
      </c>
      <c r="BC93" s="31" t="e">
        <f t="shared" si="23"/>
        <v>#REF!</v>
      </c>
      <c r="BD93" s="32" t="e">
        <f t="shared" si="24"/>
        <v>#REF!</v>
      </c>
    </row>
    <row r="94" spans="3:56" ht="15.75" thickBot="1" x14ac:dyDescent="0.3">
      <c r="C94" s="26">
        <v>264</v>
      </c>
      <c r="D94" s="27" t="s">
        <v>383</v>
      </c>
      <c r="E94" s="26">
        <v>5130</v>
      </c>
      <c r="F94" s="28" t="s">
        <v>125</v>
      </c>
      <c r="G94" s="34">
        <v>4162</v>
      </c>
      <c r="H94" s="28" t="s">
        <v>131</v>
      </c>
      <c r="I94" s="29"/>
      <c r="K94" s="17">
        <f>SUMIF('RECAP PDV'!$E:$E,$G94,'RECAP PDV'!K:K)</f>
        <v>288.05950000000001</v>
      </c>
      <c r="L94" s="17"/>
      <c r="M94" s="18"/>
      <c r="N94" s="17">
        <f>SUMIF('RECAP PDV'!$E:$E,$G94,'RECAP PDV'!N:N)</f>
        <v>0</v>
      </c>
      <c r="O94" s="17"/>
      <c r="P94" s="18"/>
      <c r="Q94" s="16"/>
      <c r="R94" s="16"/>
      <c r="S94" s="18"/>
      <c r="T94" s="17"/>
      <c r="U94" s="16"/>
      <c r="V94" s="18"/>
      <c r="W94" s="17"/>
      <c r="X94" s="16"/>
      <c r="Y94" s="18"/>
      <c r="AF94" s="30" t="e">
        <f t="shared" si="25"/>
        <v>#REF!</v>
      </c>
      <c r="AG94" s="31" t="e">
        <f t="shared" si="5"/>
        <v>#REF!</v>
      </c>
      <c r="AH94" s="31" t="e">
        <f t="shared" si="6"/>
        <v>#REF!</v>
      </c>
      <c r="AI94" s="31" t="e">
        <f t="shared" si="7"/>
        <v>#REF!</v>
      </c>
      <c r="AJ94" s="32" t="e">
        <f t="shared" si="8"/>
        <v>#REF!</v>
      </c>
      <c r="AK94" s="30" t="e">
        <f t="shared" si="26"/>
        <v>#REF!</v>
      </c>
      <c r="AL94" s="31" t="e">
        <f t="shared" si="9"/>
        <v>#REF!</v>
      </c>
      <c r="AM94" s="31" t="e">
        <f t="shared" si="10"/>
        <v>#REF!</v>
      </c>
      <c r="AN94" s="31" t="e">
        <f t="shared" si="11"/>
        <v>#REF!</v>
      </c>
      <c r="AO94" s="32" t="e">
        <f t="shared" si="12"/>
        <v>#REF!</v>
      </c>
      <c r="AP94" s="30" t="e">
        <f t="shared" si="27"/>
        <v>#REF!</v>
      </c>
      <c r="AQ94" s="31" t="e">
        <f t="shared" si="13"/>
        <v>#REF!</v>
      </c>
      <c r="AR94" s="31" t="e">
        <f t="shared" si="14"/>
        <v>#REF!</v>
      </c>
      <c r="AS94" s="31" t="e">
        <f t="shared" si="15"/>
        <v>#REF!</v>
      </c>
      <c r="AT94" s="32" t="e">
        <f t="shared" si="16"/>
        <v>#REF!</v>
      </c>
      <c r="AU94" s="30" t="e">
        <f t="shared" si="28"/>
        <v>#REF!</v>
      </c>
      <c r="AV94" s="31" t="e">
        <f t="shared" si="17"/>
        <v>#REF!</v>
      </c>
      <c r="AW94" s="31" t="e">
        <f t="shared" si="18"/>
        <v>#REF!</v>
      </c>
      <c r="AX94" s="31" t="e">
        <f t="shared" si="19"/>
        <v>#REF!</v>
      </c>
      <c r="AY94" s="32" t="e">
        <f t="shared" si="20"/>
        <v>#REF!</v>
      </c>
      <c r="AZ94" s="30" t="e">
        <f t="shared" si="29"/>
        <v>#REF!</v>
      </c>
      <c r="BA94" s="31" t="e">
        <f t="shared" si="21"/>
        <v>#REF!</v>
      </c>
      <c r="BB94" s="31" t="e">
        <f t="shared" si="22"/>
        <v>#REF!</v>
      </c>
      <c r="BC94" s="31" t="e">
        <f t="shared" si="23"/>
        <v>#REF!</v>
      </c>
      <c r="BD94" s="32" t="e">
        <f t="shared" si="24"/>
        <v>#REF!</v>
      </c>
    </row>
    <row r="95" spans="3:56" ht="15.75" thickBot="1" x14ac:dyDescent="0.3">
      <c r="C95" s="26">
        <v>264</v>
      </c>
      <c r="D95" s="27" t="s">
        <v>383</v>
      </c>
      <c r="E95" s="26">
        <v>5130</v>
      </c>
      <c r="F95" s="28" t="s">
        <v>125</v>
      </c>
      <c r="G95" s="34">
        <v>4147</v>
      </c>
      <c r="H95" s="28" t="s">
        <v>133</v>
      </c>
      <c r="I95" s="29"/>
      <c r="K95" s="17">
        <f>SUMIF('RECAP PDV'!$E:$E,$G95,'RECAP PDV'!K:K)</f>
        <v>2.4500000000000002</v>
      </c>
      <c r="L95" s="17"/>
      <c r="M95" s="18"/>
      <c r="N95" s="17">
        <f>SUMIF('RECAP PDV'!$E:$E,$G95,'RECAP PDV'!N:N)</f>
        <v>0</v>
      </c>
      <c r="O95" s="17"/>
      <c r="P95" s="18"/>
      <c r="Q95" s="16"/>
      <c r="R95" s="16"/>
      <c r="S95" s="18"/>
      <c r="T95" s="17"/>
      <c r="U95" s="16"/>
      <c r="V95" s="18"/>
      <c r="W95" s="17"/>
      <c r="X95" s="16"/>
      <c r="Y95" s="18"/>
      <c r="AF95" s="30" t="e">
        <f t="shared" si="25"/>
        <v>#REF!</v>
      </c>
      <c r="AG95" s="31" t="e">
        <f t="shared" si="5"/>
        <v>#REF!</v>
      </c>
      <c r="AH95" s="31" t="e">
        <f t="shared" si="6"/>
        <v>#REF!</v>
      </c>
      <c r="AI95" s="31" t="e">
        <f t="shared" si="7"/>
        <v>#REF!</v>
      </c>
      <c r="AJ95" s="32" t="e">
        <f t="shared" si="8"/>
        <v>#REF!</v>
      </c>
      <c r="AK95" s="30" t="e">
        <f t="shared" si="26"/>
        <v>#REF!</v>
      </c>
      <c r="AL95" s="31" t="e">
        <f t="shared" si="9"/>
        <v>#REF!</v>
      </c>
      <c r="AM95" s="31" t="e">
        <f t="shared" si="10"/>
        <v>#REF!</v>
      </c>
      <c r="AN95" s="31" t="e">
        <f t="shared" si="11"/>
        <v>#REF!</v>
      </c>
      <c r="AO95" s="32" t="e">
        <f t="shared" si="12"/>
        <v>#REF!</v>
      </c>
      <c r="AP95" s="30" t="e">
        <f t="shared" si="27"/>
        <v>#REF!</v>
      </c>
      <c r="AQ95" s="31" t="e">
        <f t="shared" si="13"/>
        <v>#REF!</v>
      </c>
      <c r="AR95" s="31" t="e">
        <f t="shared" si="14"/>
        <v>#REF!</v>
      </c>
      <c r="AS95" s="31" t="e">
        <f t="shared" si="15"/>
        <v>#REF!</v>
      </c>
      <c r="AT95" s="32" t="e">
        <f t="shared" si="16"/>
        <v>#REF!</v>
      </c>
      <c r="AU95" s="30" t="e">
        <f t="shared" si="28"/>
        <v>#REF!</v>
      </c>
      <c r="AV95" s="31" t="e">
        <f t="shared" si="17"/>
        <v>#REF!</v>
      </c>
      <c r="AW95" s="31" t="e">
        <f t="shared" si="18"/>
        <v>#REF!</v>
      </c>
      <c r="AX95" s="31" t="e">
        <f t="shared" si="19"/>
        <v>#REF!</v>
      </c>
      <c r="AY95" s="32" t="e">
        <f t="shared" si="20"/>
        <v>#REF!</v>
      </c>
      <c r="AZ95" s="30" t="e">
        <f t="shared" si="29"/>
        <v>#REF!</v>
      </c>
      <c r="BA95" s="31" t="e">
        <f t="shared" si="21"/>
        <v>#REF!</v>
      </c>
      <c r="BB95" s="31" t="e">
        <f t="shared" si="22"/>
        <v>#REF!</v>
      </c>
      <c r="BC95" s="31" t="e">
        <f t="shared" si="23"/>
        <v>#REF!</v>
      </c>
      <c r="BD95" s="32" t="e">
        <f t="shared" si="24"/>
        <v>#REF!</v>
      </c>
    </row>
    <row r="96" spans="3:56" ht="15.75" thickBot="1" x14ac:dyDescent="0.3">
      <c r="C96" s="26">
        <v>264</v>
      </c>
      <c r="D96" s="27" t="s">
        <v>383</v>
      </c>
      <c r="E96" s="26">
        <v>5130</v>
      </c>
      <c r="F96" s="28" t="s">
        <v>125</v>
      </c>
      <c r="G96" s="34">
        <v>4141</v>
      </c>
      <c r="H96" s="28" t="s">
        <v>134</v>
      </c>
      <c r="I96" s="29"/>
      <c r="K96" s="17">
        <f>SUMIF('RECAP PDV'!$E:$E,$G96,'RECAP PDV'!K:K)</f>
        <v>74.922199999999989</v>
      </c>
      <c r="L96" s="17"/>
      <c r="M96" s="18"/>
      <c r="N96" s="17">
        <f>SUMIF('RECAP PDV'!$E:$E,$G96,'RECAP PDV'!N:N)</f>
        <v>0</v>
      </c>
      <c r="O96" s="17"/>
      <c r="P96" s="18"/>
      <c r="Q96" s="16"/>
      <c r="R96" s="16"/>
      <c r="S96" s="18"/>
      <c r="T96" s="17"/>
      <c r="U96" s="16"/>
      <c r="V96" s="18"/>
      <c r="W96" s="17"/>
      <c r="X96" s="16"/>
      <c r="Y96" s="18"/>
      <c r="AF96" s="30" t="e">
        <f t="shared" si="25"/>
        <v>#REF!</v>
      </c>
      <c r="AG96" s="31" t="e">
        <f t="shared" si="5"/>
        <v>#REF!</v>
      </c>
      <c r="AH96" s="31" t="e">
        <f t="shared" si="6"/>
        <v>#REF!</v>
      </c>
      <c r="AI96" s="31" t="e">
        <f t="shared" si="7"/>
        <v>#REF!</v>
      </c>
      <c r="AJ96" s="32" t="e">
        <f t="shared" si="8"/>
        <v>#REF!</v>
      </c>
      <c r="AK96" s="30" t="e">
        <f t="shared" si="26"/>
        <v>#REF!</v>
      </c>
      <c r="AL96" s="31" t="e">
        <f t="shared" si="9"/>
        <v>#REF!</v>
      </c>
      <c r="AM96" s="31" t="e">
        <f t="shared" si="10"/>
        <v>#REF!</v>
      </c>
      <c r="AN96" s="31" t="e">
        <f t="shared" si="11"/>
        <v>#REF!</v>
      </c>
      <c r="AO96" s="32" t="e">
        <f t="shared" si="12"/>
        <v>#REF!</v>
      </c>
      <c r="AP96" s="30" t="e">
        <f t="shared" si="27"/>
        <v>#REF!</v>
      </c>
      <c r="AQ96" s="31" t="e">
        <f t="shared" si="13"/>
        <v>#REF!</v>
      </c>
      <c r="AR96" s="31" t="e">
        <f t="shared" si="14"/>
        <v>#REF!</v>
      </c>
      <c r="AS96" s="31" t="e">
        <f t="shared" si="15"/>
        <v>#REF!</v>
      </c>
      <c r="AT96" s="32" t="e">
        <f t="shared" si="16"/>
        <v>#REF!</v>
      </c>
      <c r="AU96" s="30" t="e">
        <f t="shared" si="28"/>
        <v>#REF!</v>
      </c>
      <c r="AV96" s="31" t="e">
        <f t="shared" si="17"/>
        <v>#REF!</v>
      </c>
      <c r="AW96" s="31" t="e">
        <f t="shared" si="18"/>
        <v>#REF!</v>
      </c>
      <c r="AX96" s="31" t="e">
        <f t="shared" si="19"/>
        <v>#REF!</v>
      </c>
      <c r="AY96" s="32" t="e">
        <f t="shared" si="20"/>
        <v>#REF!</v>
      </c>
      <c r="AZ96" s="30" t="e">
        <f t="shared" si="29"/>
        <v>#REF!</v>
      </c>
      <c r="BA96" s="31" t="e">
        <f t="shared" si="21"/>
        <v>#REF!</v>
      </c>
      <c r="BB96" s="31" t="e">
        <f t="shared" si="22"/>
        <v>#REF!</v>
      </c>
      <c r="BC96" s="31" t="e">
        <f t="shared" si="23"/>
        <v>#REF!</v>
      </c>
      <c r="BD96" s="32" t="e">
        <f t="shared" si="24"/>
        <v>#REF!</v>
      </c>
    </row>
    <row r="97" spans="3:56" ht="15.75" thickBot="1" x14ac:dyDescent="0.3">
      <c r="C97" s="26">
        <v>264</v>
      </c>
      <c r="D97" s="27" t="s">
        <v>383</v>
      </c>
      <c r="E97" s="26">
        <v>5130</v>
      </c>
      <c r="F97" s="28" t="s">
        <v>125</v>
      </c>
      <c r="G97" s="34">
        <v>4139</v>
      </c>
      <c r="H97" s="28" t="s">
        <v>135</v>
      </c>
      <c r="I97" s="29"/>
      <c r="K97" s="17">
        <f>SUMIF('RECAP PDV'!$E:$E,$G97,'RECAP PDV'!K:K)</f>
        <v>1175.0374999999999</v>
      </c>
      <c r="L97" s="17"/>
      <c r="M97" s="18"/>
      <c r="N97" s="17">
        <f>SUMIF('RECAP PDV'!$E:$E,$G97,'RECAP PDV'!N:N)</f>
        <v>0</v>
      </c>
      <c r="O97" s="17"/>
      <c r="P97" s="18"/>
      <c r="Q97" s="16"/>
      <c r="R97" s="16"/>
      <c r="S97" s="18"/>
      <c r="T97" s="17"/>
      <c r="U97" s="16"/>
      <c r="V97" s="18"/>
      <c r="W97" s="17"/>
      <c r="X97" s="16"/>
      <c r="Y97" s="18"/>
      <c r="AF97" s="30" t="e">
        <f t="shared" si="25"/>
        <v>#REF!</v>
      </c>
      <c r="AG97" s="31" t="e">
        <f t="shared" si="5"/>
        <v>#REF!</v>
      </c>
      <c r="AH97" s="31" t="e">
        <f t="shared" si="6"/>
        <v>#REF!</v>
      </c>
      <c r="AI97" s="31" t="e">
        <f t="shared" si="7"/>
        <v>#REF!</v>
      </c>
      <c r="AJ97" s="32" t="e">
        <f t="shared" si="8"/>
        <v>#REF!</v>
      </c>
      <c r="AK97" s="30" t="e">
        <f t="shared" si="26"/>
        <v>#REF!</v>
      </c>
      <c r="AL97" s="31" t="e">
        <f t="shared" si="9"/>
        <v>#REF!</v>
      </c>
      <c r="AM97" s="31" t="e">
        <f t="shared" si="10"/>
        <v>#REF!</v>
      </c>
      <c r="AN97" s="31" t="e">
        <f t="shared" si="11"/>
        <v>#REF!</v>
      </c>
      <c r="AO97" s="32" t="e">
        <f t="shared" si="12"/>
        <v>#REF!</v>
      </c>
      <c r="AP97" s="30" t="e">
        <f t="shared" si="27"/>
        <v>#REF!</v>
      </c>
      <c r="AQ97" s="31" t="e">
        <f t="shared" si="13"/>
        <v>#REF!</v>
      </c>
      <c r="AR97" s="31" t="e">
        <f t="shared" si="14"/>
        <v>#REF!</v>
      </c>
      <c r="AS97" s="31" t="e">
        <f t="shared" si="15"/>
        <v>#REF!</v>
      </c>
      <c r="AT97" s="32" t="e">
        <f t="shared" si="16"/>
        <v>#REF!</v>
      </c>
      <c r="AU97" s="30" t="e">
        <f t="shared" si="28"/>
        <v>#REF!</v>
      </c>
      <c r="AV97" s="31" t="e">
        <f t="shared" si="17"/>
        <v>#REF!</v>
      </c>
      <c r="AW97" s="31" t="e">
        <f t="shared" si="18"/>
        <v>#REF!</v>
      </c>
      <c r="AX97" s="31" t="e">
        <f t="shared" si="19"/>
        <v>#REF!</v>
      </c>
      <c r="AY97" s="32" t="e">
        <f t="shared" si="20"/>
        <v>#REF!</v>
      </c>
      <c r="AZ97" s="30" t="e">
        <f t="shared" si="29"/>
        <v>#REF!</v>
      </c>
      <c r="BA97" s="31" t="e">
        <f t="shared" si="21"/>
        <v>#REF!</v>
      </c>
      <c r="BB97" s="31" t="e">
        <f t="shared" si="22"/>
        <v>#REF!</v>
      </c>
      <c r="BC97" s="31" t="e">
        <f t="shared" si="23"/>
        <v>#REF!</v>
      </c>
      <c r="BD97" s="32" t="e">
        <f t="shared" si="24"/>
        <v>#REF!</v>
      </c>
    </row>
    <row r="98" spans="3:56" ht="15.75" thickBot="1" x14ac:dyDescent="0.3">
      <c r="C98" s="26">
        <v>264</v>
      </c>
      <c r="D98" s="27" t="s">
        <v>383</v>
      </c>
      <c r="E98" s="26">
        <v>5130</v>
      </c>
      <c r="F98" s="28" t="s">
        <v>125</v>
      </c>
      <c r="G98" s="34">
        <v>4143</v>
      </c>
      <c r="H98" s="28" t="s">
        <v>137</v>
      </c>
      <c r="I98" s="29"/>
      <c r="K98" s="17">
        <f>SUMIF('RECAP PDV'!$E:$E,$G98,'RECAP PDV'!K:K)</f>
        <v>1281.83653</v>
      </c>
      <c r="L98" s="17"/>
      <c r="M98" s="18"/>
      <c r="N98" s="17">
        <f>SUMIF('RECAP PDV'!$E:$E,$G98,'RECAP PDV'!N:N)</f>
        <v>0</v>
      </c>
      <c r="O98" s="17"/>
      <c r="P98" s="18"/>
      <c r="Q98" s="16"/>
      <c r="R98" s="16"/>
      <c r="S98" s="18"/>
      <c r="T98" s="17"/>
      <c r="U98" s="16"/>
      <c r="V98" s="18"/>
      <c r="W98" s="17"/>
      <c r="X98" s="16"/>
      <c r="Y98" s="18"/>
      <c r="AF98" s="30" t="e">
        <f t="shared" si="25"/>
        <v>#REF!</v>
      </c>
      <c r="AG98" s="31" t="e">
        <f t="shared" si="5"/>
        <v>#REF!</v>
      </c>
      <c r="AH98" s="31" t="e">
        <f t="shared" si="6"/>
        <v>#REF!</v>
      </c>
      <c r="AI98" s="31" t="e">
        <f t="shared" si="7"/>
        <v>#REF!</v>
      </c>
      <c r="AJ98" s="32" t="e">
        <f t="shared" si="8"/>
        <v>#REF!</v>
      </c>
      <c r="AK98" s="30" t="e">
        <f t="shared" si="26"/>
        <v>#REF!</v>
      </c>
      <c r="AL98" s="31" t="e">
        <f t="shared" si="9"/>
        <v>#REF!</v>
      </c>
      <c r="AM98" s="31" t="e">
        <f t="shared" si="10"/>
        <v>#REF!</v>
      </c>
      <c r="AN98" s="31" t="e">
        <f t="shared" si="11"/>
        <v>#REF!</v>
      </c>
      <c r="AO98" s="32" t="e">
        <f t="shared" si="12"/>
        <v>#REF!</v>
      </c>
      <c r="AP98" s="30" t="e">
        <f t="shared" si="27"/>
        <v>#REF!</v>
      </c>
      <c r="AQ98" s="31" t="e">
        <f t="shared" si="13"/>
        <v>#REF!</v>
      </c>
      <c r="AR98" s="31" t="e">
        <f t="shared" si="14"/>
        <v>#REF!</v>
      </c>
      <c r="AS98" s="31" t="e">
        <f t="shared" si="15"/>
        <v>#REF!</v>
      </c>
      <c r="AT98" s="32" t="e">
        <f t="shared" si="16"/>
        <v>#REF!</v>
      </c>
      <c r="AU98" s="30" t="e">
        <f t="shared" si="28"/>
        <v>#REF!</v>
      </c>
      <c r="AV98" s="31" t="e">
        <f t="shared" si="17"/>
        <v>#REF!</v>
      </c>
      <c r="AW98" s="31" t="e">
        <f t="shared" si="18"/>
        <v>#REF!</v>
      </c>
      <c r="AX98" s="31" t="e">
        <f t="shared" si="19"/>
        <v>#REF!</v>
      </c>
      <c r="AY98" s="32" t="e">
        <f t="shared" si="20"/>
        <v>#REF!</v>
      </c>
      <c r="AZ98" s="30" t="e">
        <f t="shared" si="29"/>
        <v>#REF!</v>
      </c>
      <c r="BA98" s="31" t="e">
        <f t="shared" si="21"/>
        <v>#REF!</v>
      </c>
      <c r="BB98" s="31" t="e">
        <f t="shared" si="22"/>
        <v>#REF!</v>
      </c>
      <c r="BC98" s="31" t="e">
        <f t="shared" si="23"/>
        <v>#REF!</v>
      </c>
      <c r="BD98" s="32" t="e">
        <f t="shared" si="24"/>
        <v>#REF!</v>
      </c>
    </row>
    <row r="99" spans="3:56" ht="15.75" thickBot="1" x14ac:dyDescent="0.3">
      <c r="C99" s="26">
        <v>264</v>
      </c>
      <c r="D99" s="27" t="s">
        <v>383</v>
      </c>
      <c r="E99" s="26">
        <v>5130</v>
      </c>
      <c r="F99" s="28" t="s">
        <v>125</v>
      </c>
      <c r="G99" s="34">
        <v>4159</v>
      </c>
      <c r="H99" s="28" t="s">
        <v>138</v>
      </c>
      <c r="I99" s="29"/>
      <c r="K99" s="17">
        <f>SUMIF('RECAP PDV'!$E:$E,$G99,'RECAP PDV'!K:K)</f>
        <v>9.0105599999999981</v>
      </c>
      <c r="L99" s="17"/>
      <c r="M99" s="18"/>
      <c r="N99" s="17">
        <f>SUMIF('RECAP PDV'!$E:$E,$G99,'RECAP PDV'!N:N)</f>
        <v>0</v>
      </c>
      <c r="O99" s="17"/>
      <c r="P99" s="18"/>
      <c r="Q99" s="16"/>
      <c r="R99" s="16"/>
      <c r="S99" s="18"/>
      <c r="T99" s="17"/>
      <c r="U99" s="16"/>
      <c r="V99" s="18"/>
      <c r="W99" s="17"/>
      <c r="X99" s="16"/>
      <c r="Y99" s="18"/>
      <c r="AF99" s="30" t="e">
        <f t="shared" si="25"/>
        <v>#REF!</v>
      </c>
      <c r="AG99" s="31" t="e">
        <f t="shared" si="5"/>
        <v>#REF!</v>
      </c>
      <c r="AH99" s="31" t="e">
        <f t="shared" si="6"/>
        <v>#REF!</v>
      </c>
      <c r="AI99" s="31" t="e">
        <f t="shared" si="7"/>
        <v>#REF!</v>
      </c>
      <c r="AJ99" s="32" t="e">
        <f t="shared" si="8"/>
        <v>#REF!</v>
      </c>
      <c r="AK99" s="30" t="e">
        <f t="shared" si="26"/>
        <v>#REF!</v>
      </c>
      <c r="AL99" s="31" t="e">
        <f t="shared" si="9"/>
        <v>#REF!</v>
      </c>
      <c r="AM99" s="31" t="e">
        <f t="shared" si="10"/>
        <v>#REF!</v>
      </c>
      <c r="AN99" s="31" t="e">
        <f t="shared" si="11"/>
        <v>#REF!</v>
      </c>
      <c r="AO99" s="32" t="e">
        <f t="shared" si="12"/>
        <v>#REF!</v>
      </c>
      <c r="AP99" s="30" t="e">
        <f t="shared" si="27"/>
        <v>#REF!</v>
      </c>
      <c r="AQ99" s="31" t="e">
        <f t="shared" si="13"/>
        <v>#REF!</v>
      </c>
      <c r="AR99" s="31" t="e">
        <f t="shared" si="14"/>
        <v>#REF!</v>
      </c>
      <c r="AS99" s="31" t="e">
        <f t="shared" si="15"/>
        <v>#REF!</v>
      </c>
      <c r="AT99" s="32" t="e">
        <f t="shared" si="16"/>
        <v>#REF!</v>
      </c>
      <c r="AU99" s="30" t="e">
        <f t="shared" si="28"/>
        <v>#REF!</v>
      </c>
      <c r="AV99" s="31" t="e">
        <f t="shared" si="17"/>
        <v>#REF!</v>
      </c>
      <c r="AW99" s="31" t="e">
        <f t="shared" si="18"/>
        <v>#REF!</v>
      </c>
      <c r="AX99" s="31" t="e">
        <f t="shared" si="19"/>
        <v>#REF!</v>
      </c>
      <c r="AY99" s="32" t="e">
        <f t="shared" si="20"/>
        <v>#REF!</v>
      </c>
      <c r="AZ99" s="30" t="e">
        <f t="shared" si="29"/>
        <v>#REF!</v>
      </c>
      <c r="BA99" s="31" t="e">
        <f t="shared" si="21"/>
        <v>#REF!</v>
      </c>
      <c r="BB99" s="31" t="e">
        <f t="shared" si="22"/>
        <v>#REF!</v>
      </c>
      <c r="BC99" s="31" t="e">
        <f t="shared" si="23"/>
        <v>#REF!</v>
      </c>
      <c r="BD99" s="32" t="e">
        <f t="shared" si="24"/>
        <v>#REF!</v>
      </c>
    </row>
    <row r="100" spans="3:56" ht="15.75" thickBot="1" x14ac:dyDescent="0.3">
      <c r="C100" s="26">
        <v>264</v>
      </c>
      <c r="D100" s="27" t="s">
        <v>383</v>
      </c>
      <c r="E100" s="26">
        <v>5130</v>
      </c>
      <c r="F100" s="28" t="s">
        <v>125</v>
      </c>
      <c r="G100" s="34">
        <v>4157</v>
      </c>
      <c r="H100" s="28" t="s">
        <v>139</v>
      </c>
      <c r="I100" s="29"/>
      <c r="K100" s="17">
        <f>SUMIF('RECAP PDV'!$E:$E,$G100,'RECAP PDV'!K:K)</f>
        <v>150.48099999999999</v>
      </c>
      <c r="L100" s="17"/>
      <c r="M100" s="18"/>
      <c r="N100" s="17">
        <f>SUMIF('RECAP PDV'!$E:$E,$G100,'RECAP PDV'!N:N)</f>
        <v>0</v>
      </c>
      <c r="O100" s="17"/>
      <c r="P100" s="18"/>
      <c r="Q100" s="16"/>
      <c r="R100" s="16"/>
      <c r="S100" s="18"/>
      <c r="T100" s="17"/>
      <c r="U100" s="16"/>
      <c r="V100" s="18"/>
      <c r="W100" s="17"/>
      <c r="X100" s="16"/>
      <c r="Y100" s="18"/>
      <c r="AF100" s="30" t="e">
        <f t="shared" si="25"/>
        <v>#REF!</v>
      </c>
      <c r="AG100" s="31" t="e">
        <f t="shared" si="5"/>
        <v>#REF!</v>
      </c>
      <c r="AH100" s="31" t="e">
        <f t="shared" si="6"/>
        <v>#REF!</v>
      </c>
      <c r="AI100" s="31" t="e">
        <f t="shared" si="7"/>
        <v>#REF!</v>
      </c>
      <c r="AJ100" s="32" t="e">
        <f t="shared" si="8"/>
        <v>#REF!</v>
      </c>
      <c r="AK100" s="30" t="e">
        <f t="shared" si="26"/>
        <v>#REF!</v>
      </c>
      <c r="AL100" s="31" t="e">
        <f t="shared" si="9"/>
        <v>#REF!</v>
      </c>
      <c r="AM100" s="31" t="e">
        <f t="shared" si="10"/>
        <v>#REF!</v>
      </c>
      <c r="AN100" s="31" t="e">
        <f t="shared" si="11"/>
        <v>#REF!</v>
      </c>
      <c r="AO100" s="32" t="e">
        <f t="shared" si="12"/>
        <v>#REF!</v>
      </c>
      <c r="AP100" s="30" t="e">
        <f t="shared" si="27"/>
        <v>#REF!</v>
      </c>
      <c r="AQ100" s="31" t="e">
        <f t="shared" si="13"/>
        <v>#REF!</v>
      </c>
      <c r="AR100" s="31" t="e">
        <f t="shared" si="14"/>
        <v>#REF!</v>
      </c>
      <c r="AS100" s="31" t="e">
        <f t="shared" si="15"/>
        <v>#REF!</v>
      </c>
      <c r="AT100" s="32" t="e">
        <f t="shared" si="16"/>
        <v>#REF!</v>
      </c>
      <c r="AU100" s="30" t="e">
        <f t="shared" si="28"/>
        <v>#REF!</v>
      </c>
      <c r="AV100" s="31" t="e">
        <f t="shared" si="17"/>
        <v>#REF!</v>
      </c>
      <c r="AW100" s="31" t="e">
        <f t="shared" si="18"/>
        <v>#REF!</v>
      </c>
      <c r="AX100" s="31" t="e">
        <f t="shared" si="19"/>
        <v>#REF!</v>
      </c>
      <c r="AY100" s="32" t="e">
        <f t="shared" si="20"/>
        <v>#REF!</v>
      </c>
      <c r="AZ100" s="30" t="e">
        <f t="shared" si="29"/>
        <v>#REF!</v>
      </c>
      <c r="BA100" s="31" t="e">
        <f t="shared" si="21"/>
        <v>#REF!</v>
      </c>
      <c r="BB100" s="31" t="e">
        <f t="shared" si="22"/>
        <v>#REF!</v>
      </c>
      <c r="BC100" s="31" t="e">
        <f t="shared" si="23"/>
        <v>#REF!</v>
      </c>
      <c r="BD100" s="32" t="e">
        <f t="shared" si="24"/>
        <v>#REF!</v>
      </c>
    </row>
    <row r="101" spans="3:56" ht="15.75" thickBot="1" x14ac:dyDescent="0.3">
      <c r="C101" s="26">
        <v>264</v>
      </c>
      <c r="D101" s="27" t="s">
        <v>383</v>
      </c>
      <c r="E101" s="26">
        <v>5130</v>
      </c>
      <c r="F101" s="28" t="s">
        <v>125</v>
      </c>
      <c r="G101" s="34">
        <v>4148</v>
      </c>
      <c r="H101" s="28" t="s">
        <v>140</v>
      </c>
      <c r="I101" s="29"/>
      <c r="K101" s="17">
        <f>SUMIF('RECAP PDV'!$E:$E,$G101,'RECAP PDV'!K:K)</f>
        <v>125.81448</v>
      </c>
      <c r="L101" s="17"/>
      <c r="M101" s="18"/>
      <c r="N101" s="17">
        <f>SUMIF('RECAP PDV'!$E:$E,$G101,'RECAP PDV'!N:N)</f>
        <v>0</v>
      </c>
      <c r="O101" s="17"/>
      <c r="P101" s="18"/>
      <c r="Q101" s="16"/>
      <c r="R101" s="16"/>
      <c r="S101" s="18"/>
      <c r="T101" s="17"/>
      <c r="U101" s="16"/>
      <c r="V101" s="18"/>
      <c r="W101" s="17"/>
      <c r="X101" s="16"/>
      <c r="Y101" s="18"/>
      <c r="AF101" s="30" t="e">
        <f t="shared" si="25"/>
        <v>#REF!</v>
      </c>
      <c r="AG101" s="31" t="e">
        <f t="shared" si="5"/>
        <v>#REF!</v>
      </c>
      <c r="AH101" s="31" t="e">
        <f t="shared" si="6"/>
        <v>#REF!</v>
      </c>
      <c r="AI101" s="31" t="e">
        <f t="shared" si="7"/>
        <v>#REF!</v>
      </c>
      <c r="AJ101" s="32" t="e">
        <f t="shared" si="8"/>
        <v>#REF!</v>
      </c>
      <c r="AK101" s="30" t="e">
        <f t="shared" si="26"/>
        <v>#REF!</v>
      </c>
      <c r="AL101" s="31" t="e">
        <f t="shared" si="9"/>
        <v>#REF!</v>
      </c>
      <c r="AM101" s="31" t="e">
        <f t="shared" si="10"/>
        <v>#REF!</v>
      </c>
      <c r="AN101" s="31" t="e">
        <f t="shared" si="11"/>
        <v>#REF!</v>
      </c>
      <c r="AO101" s="32" t="e">
        <f t="shared" si="12"/>
        <v>#REF!</v>
      </c>
      <c r="AP101" s="30" t="e">
        <f t="shared" si="27"/>
        <v>#REF!</v>
      </c>
      <c r="AQ101" s="31" t="e">
        <f t="shared" si="13"/>
        <v>#REF!</v>
      </c>
      <c r="AR101" s="31" t="e">
        <f t="shared" si="14"/>
        <v>#REF!</v>
      </c>
      <c r="AS101" s="31" t="e">
        <f t="shared" si="15"/>
        <v>#REF!</v>
      </c>
      <c r="AT101" s="32" t="e">
        <f t="shared" si="16"/>
        <v>#REF!</v>
      </c>
      <c r="AU101" s="30" t="e">
        <f t="shared" si="28"/>
        <v>#REF!</v>
      </c>
      <c r="AV101" s="31" t="e">
        <f t="shared" si="17"/>
        <v>#REF!</v>
      </c>
      <c r="AW101" s="31" t="e">
        <f t="shared" si="18"/>
        <v>#REF!</v>
      </c>
      <c r="AX101" s="31" t="e">
        <f t="shared" si="19"/>
        <v>#REF!</v>
      </c>
      <c r="AY101" s="32" t="e">
        <f t="shared" si="20"/>
        <v>#REF!</v>
      </c>
      <c r="AZ101" s="30" t="e">
        <f t="shared" si="29"/>
        <v>#REF!</v>
      </c>
      <c r="BA101" s="31" t="e">
        <f t="shared" si="21"/>
        <v>#REF!</v>
      </c>
      <c r="BB101" s="31" t="e">
        <f t="shared" si="22"/>
        <v>#REF!</v>
      </c>
      <c r="BC101" s="31" t="e">
        <f t="shared" si="23"/>
        <v>#REF!</v>
      </c>
      <c r="BD101" s="32" t="e">
        <f t="shared" si="24"/>
        <v>#REF!</v>
      </c>
    </row>
    <row r="102" spans="3:56" ht="15.75" thickBot="1" x14ac:dyDescent="0.3">
      <c r="C102" s="26">
        <v>264</v>
      </c>
      <c r="D102" s="27" t="s">
        <v>383</v>
      </c>
      <c r="E102" s="26">
        <v>5130</v>
      </c>
      <c r="F102" s="28" t="s">
        <v>125</v>
      </c>
      <c r="G102" s="34">
        <v>4144</v>
      </c>
      <c r="H102" s="28" t="s">
        <v>142</v>
      </c>
      <c r="I102" s="29"/>
      <c r="K102" s="17">
        <f>SUMIF('RECAP PDV'!$E:$E,$G102,'RECAP PDV'!K:K)</f>
        <v>201.7372</v>
      </c>
      <c r="L102" s="17"/>
      <c r="M102" s="18"/>
      <c r="N102" s="17">
        <f>SUMIF('RECAP PDV'!$E:$E,$G102,'RECAP PDV'!N:N)</f>
        <v>0</v>
      </c>
      <c r="O102" s="17"/>
      <c r="P102" s="18"/>
      <c r="Q102" s="16"/>
      <c r="R102" s="16"/>
      <c r="S102" s="18"/>
      <c r="T102" s="17"/>
      <c r="U102" s="16"/>
      <c r="V102" s="18"/>
      <c r="W102" s="17"/>
      <c r="X102" s="16"/>
      <c r="Y102" s="18"/>
      <c r="AF102" s="30" t="e">
        <f t="shared" si="25"/>
        <v>#REF!</v>
      </c>
      <c r="AG102" s="31" t="e">
        <f t="shared" si="5"/>
        <v>#REF!</v>
      </c>
      <c r="AH102" s="31" t="e">
        <f t="shared" si="6"/>
        <v>#REF!</v>
      </c>
      <c r="AI102" s="31" t="e">
        <f t="shared" si="7"/>
        <v>#REF!</v>
      </c>
      <c r="AJ102" s="32" t="e">
        <f t="shared" si="8"/>
        <v>#REF!</v>
      </c>
      <c r="AK102" s="30" t="e">
        <f t="shared" si="26"/>
        <v>#REF!</v>
      </c>
      <c r="AL102" s="31" t="e">
        <f t="shared" si="9"/>
        <v>#REF!</v>
      </c>
      <c r="AM102" s="31" t="e">
        <f t="shared" si="10"/>
        <v>#REF!</v>
      </c>
      <c r="AN102" s="31" t="e">
        <f t="shared" si="11"/>
        <v>#REF!</v>
      </c>
      <c r="AO102" s="32" t="e">
        <f t="shared" si="12"/>
        <v>#REF!</v>
      </c>
      <c r="AP102" s="30" t="e">
        <f t="shared" si="27"/>
        <v>#REF!</v>
      </c>
      <c r="AQ102" s="31" t="e">
        <f t="shared" si="13"/>
        <v>#REF!</v>
      </c>
      <c r="AR102" s="31" t="e">
        <f t="shared" si="14"/>
        <v>#REF!</v>
      </c>
      <c r="AS102" s="31" t="e">
        <f t="shared" si="15"/>
        <v>#REF!</v>
      </c>
      <c r="AT102" s="32" t="e">
        <f t="shared" si="16"/>
        <v>#REF!</v>
      </c>
      <c r="AU102" s="30" t="e">
        <f t="shared" si="28"/>
        <v>#REF!</v>
      </c>
      <c r="AV102" s="31" t="e">
        <f t="shared" si="17"/>
        <v>#REF!</v>
      </c>
      <c r="AW102" s="31" t="e">
        <f t="shared" si="18"/>
        <v>#REF!</v>
      </c>
      <c r="AX102" s="31" t="e">
        <f t="shared" si="19"/>
        <v>#REF!</v>
      </c>
      <c r="AY102" s="32" t="e">
        <f t="shared" si="20"/>
        <v>#REF!</v>
      </c>
      <c r="AZ102" s="30" t="e">
        <f t="shared" si="29"/>
        <v>#REF!</v>
      </c>
      <c r="BA102" s="31" t="e">
        <f t="shared" si="21"/>
        <v>#REF!</v>
      </c>
      <c r="BB102" s="31" t="e">
        <f t="shared" si="22"/>
        <v>#REF!</v>
      </c>
      <c r="BC102" s="31" t="e">
        <f t="shared" si="23"/>
        <v>#REF!</v>
      </c>
      <c r="BD102" s="32" t="e">
        <f t="shared" si="24"/>
        <v>#REF!</v>
      </c>
    </row>
    <row r="103" spans="3:56" ht="15.75" thickBot="1" x14ac:dyDescent="0.3">
      <c r="C103" s="26">
        <v>264</v>
      </c>
      <c r="D103" s="27" t="s">
        <v>383</v>
      </c>
      <c r="E103" s="26">
        <v>5130</v>
      </c>
      <c r="F103" s="28" t="s">
        <v>125</v>
      </c>
      <c r="G103" s="34">
        <v>4153</v>
      </c>
      <c r="H103" s="28" t="s">
        <v>143</v>
      </c>
      <c r="I103" s="29"/>
      <c r="K103" s="17">
        <f>SUMIF('RECAP PDV'!$E:$E,$G103,'RECAP PDV'!K:K)</f>
        <v>-1.0465300000000006</v>
      </c>
      <c r="L103" s="17"/>
      <c r="M103" s="18"/>
      <c r="N103" s="17">
        <f>SUMIF('RECAP PDV'!$E:$E,$G103,'RECAP PDV'!N:N)</f>
        <v>0</v>
      </c>
      <c r="O103" s="17"/>
      <c r="P103" s="18"/>
      <c r="Q103" s="16"/>
      <c r="R103" s="16"/>
      <c r="S103" s="18"/>
      <c r="T103" s="17"/>
      <c r="U103" s="16"/>
      <c r="V103" s="18"/>
      <c r="W103" s="17"/>
      <c r="X103" s="16"/>
      <c r="Y103" s="18"/>
      <c r="AF103" s="30" t="e">
        <f t="shared" si="25"/>
        <v>#REF!</v>
      </c>
      <c r="AG103" s="31" t="e">
        <f t="shared" si="5"/>
        <v>#REF!</v>
      </c>
      <c r="AH103" s="31" t="e">
        <f t="shared" si="6"/>
        <v>#REF!</v>
      </c>
      <c r="AI103" s="31" t="e">
        <f t="shared" si="7"/>
        <v>#REF!</v>
      </c>
      <c r="AJ103" s="32" t="e">
        <f t="shared" si="8"/>
        <v>#REF!</v>
      </c>
      <c r="AK103" s="30" t="e">
        <f t="shared" si="26"/>
        <v>#REF!</v>
      </c>
      <c r="AL103" s="31" t="e">
        <f t="shared" si="9"/>
        <v>#REF!</v>
      </c>
      <c r="AM103" s="31" t="e">
        <f t="shared" si="10"/>
        <v>#REF!</v>
      </c>
      <c r="AN103" s="31" t="e">
        <f t="shared" si="11"/>
        <v>#REF!</v>
      </c>
      <c r="AO103" s="32" t="e">
        <f t="shared" si="12"/>
        <v>#REF!</v>
      </c>
      <c r="AP103" s="30" t="e">
        <f t="shared" si="27"/>
        <v>#REF!</v>
      </c>
      <c r="AQ103" s="31" t="e">
        <f t="shared" si="13"/>
        <v>#REF!</v>
      </c>
      <c r="AR103" s="31" t="e">
        <f t="shared" si="14"/>
        <v>#REF!</v>
      </c>
      <c r="AS103" s="31" t="e">
        <f t="shared" si="15"/>
        <v>#REF!</v>
      </c>
      <c r="AT103" s="32" t="e">
        <f t="shared" si="16"/>
        <v>#REF!</v>
      </c>
      <c r="AU103" s="30" t="e">
        <f t="shared" si="28"/>
        <v>#REF!</v>
      </c>
      <c r="AV103" s="31" t="e">
        <f t="shared" si="17"/>
        <v>#REF!</v>
      </c>
      <c r="AW103" s="31" t="e">
        <f t="shared" si="18"/>
        <v>#REF!</v>
      </c>
      <c r="AX103" s="31" t="e">
        <f t="shared" si="19"/>
        <v>#REF!</v>
      </c>
      <c r="AY103" s="32" t="e">
        <f t="shared" si="20"/>
        <v>#REF!</v>
      </c>
      <c r="AZ103" s="30" t="e">
        <f t="shared" si="29"/>
        <v>#REF!</v>
      </c>
      <c r="BA103" s="31" t="e">
        <f t="shared" si="21"/>
        <v>#REF!</v>
      </c>
      <c r="BB103" s="31" t="e">
        <f t="shared" si="22"/>
        <v>#REF!</v>
      </c>
      <c r="BC103" s="31" t="e">
        <f t="shared" si="23"/>
        <v>#REF!</v>
      </c>
      <c r="BD103" s="32" t="e">
        <f t="shared" si="24"/>
        <v>#REF!</v>
      </c>
    </row>
    <row r="104" spans="3:56" ht="15.75" thickBot="1" x14ac:dyDescent="0.3">
      <c r="C104" s="26">
        <v>264</v>
      </c>
      <c r="D104" s="27" t="s">
        <v>383</v>
      </c>
      <c r="E104" s="26">
        <v>5130</v>
      </c>
      <c r="F104" s="28" t="s">
        <v>125</v>
      </c>
      <c r="G104" s="34">
        <v>4164</v>
      </c>
      <c r="H104" s="28" t="s">
        <v>145</v>
      </c>
      <c r="I104" s="29"/>
      <c r="K104" s="17">
        <f>SUMIF('RECAP PDV'!$E:$E,$G104,'RECAP PDV'!K:K)</f>
        <v>482.12</v>
      </c>
      <c r="L104" s="17"/>
      <c r="M104" s="18"/>
      <c r="N104" s="17">
        <f>SUMIF('RECAP PDV'!$E:$E,$G104,'RECAP PDV'!N:N)</f>
        <v>0</v>
      </c>
      <c r="O104" s="17"/>
      <c r="P104" s="18"/>
      <c r="Q104" s="16"/>
      <c r="R104" s="16"/>
      <c r="S104" s="18"/>
      <c r="T104" s="17"/>
      <c r="U104" s="16"/>
      <c r="V104" s="18"/>
      <c r="W104" s="17"/>
      <c r="X104" s="16"/>
      <c r="Y104" s="18"/>
      <c r="AF104" s="30" t="e">
        <f t="shared" si="25"/>
        <v>#REF!</v>
      </c>
      <c r="AG104" s="31" t="e">
        <f t="shared" si="5"/>
        <v>#REF!</v>
      </c>
      <c r="AH104" s="31" t="e">
        <f t="shared" si="6"/>
        <v>#REF!</v>
      </c>
      <c r="AI104" s="31" t="e">
        <f t="shared" si="7"/>
        <v>#REF!</v>
      </c>
      <c r="AJ104" s="32" t="e">
        <f t="shared" si="8"/>
        <v>#REF!</v>
      </c>
      <c r="AK104" s="30" t="e">
        <f t="shared" si="26"/>
        <v>#REF!</v>
      </c>
      <c r="AL104" s="31" t="e">
        <f t="shared" si="9"/>
        <v>#REF!</v>
      </c>
      <c r="AM104" s="31" t="e">
        <f t="shared" si="10"/>
        <v>#REF!</v>
      </c>
      <c r="AN104" s="31" t="e">
        <f t="shared" si="11"/>
        <v>#REF!</v>
      </c>
      <c r="AO104" s="32" t="e">
        <f t="shared" si="12"/>
        <v>#REF!</v>
      </c>
      <c r="AP104" s="30" t="e">
        <f t="shared" si="27"/>
        <v>#REF!</v>
      </c>
      <c r="AQ104" s="31" t="e">
        <f t="shared" si="13"/>
        <v>#REF!</v>
      </c>
      <c r="AR104" s="31" t="e">
        <f t="shared" si="14"/>
        <v>#REF!</v>
      </c>
      <c r="AS104" s="31" t="e">
        <f t="shared" si="15"/>
        <v>#REF!</v>
      </c>
      <c r="AT104" s="32" t="e">
        <f t="shared" si="16"/>
        <v>#REF!</v>
      </c>
      <c r="AU104" s="30" t="e">
        <f t="shared" si="28"/>
        <v>#REF!</v>
      </c>
      <c r="AV104" s="31" t="e">
        <f t="shared" si="17"/>
        <v>#REF!</v>
      </c>
      <c r="AW104" s="31" t="e">
        <f t="shared" si="18"/>
        <v>#REF!</v>
      </c>
      <c r="AX104" s="31" t="e">
        <f t="shared" si="19"/>
        <v>#REF!</v>
      </c>
      <c r="AY104" s="32" t="e">
        <f t="shared" si="20"/>
        <v>#REF!</v>
      </c>
      <c r="AZ104" s="30" t="e">
        <f t="shared" si="29"/>
        <v>#REF!</v>
      </c>
      <c r="BA104" s="31" t="e">
        <f t="shared" si="21"/>
        <v>#REF!</v>
      </c>
      <c r="BB104" s="31" t="e">
        <f t="shared" si="22"/>
        <v>#REF!</v>
      </c>
      <c r="BC104" s="31" t="e">
        <f t="shared" si="23"/>
        <v>#REF!</v>
      </c>
      <c r="BD104" s="32" t="e">
        <f t="shared" si="24"/>
        <v>#REF!</v>
      </c>
    </row>
    <row r="105" spans="3:56" ht="15.75" thickBot="1" x14ac:dyDescent="0.3">
      <c r="C105" s="26">
        <v>264</v>
      </c>
      <c r="D105" s="27" t="s">
        <v>383</v>
      </c>
      <c r="E105" s="26">
        <v>5130</v>
      </c>
      <c r="F105" s="28" t="s">
        <v>125</v>
      </c>
      <c r="G105" s="34">
        <v>4160</v>
      </c>
      <c r="H105" s="28" t="s">
        <v>147</v>
      </c>
      <c r="I105" s="29"/>
      <c r="K105" s="17">
        <f>SUMIF('RECAP PDV'!$E:$E,$G105,'RECAP PDV'!K:K)</f>
        <v>0</v>
      </c>
      <c r="L105" s="17"/>
      <c r="M105" s="18"/>
      <c r="N105" s="17">
        <f>SUMIF('RECAP PDV'!$E:$E,$G105,'RECAP PDV'!N:N)</f>
        <v>0</v>
      </c>
      <c r="O105" s="17"/>
      <c r="P105" s="18"/>
      <c r="Q105" s="16"/>
      <c r="R105" s="16"/>
      <c r="S105" s="18"/>
      <c r="T105" s="17"/>
      <c r="U105" s="16"/>
      <c r="V105" s="18"/>
      <c r="W105" s="17"/>
      <c r="X105" s="16"/>
      <c r="Y105" s="18"/>
      <c r="AF105" s="30" t="e">
        <f t="shared" si="25"/>
        <v>#REF!</v>
      </c>
      <c r="AG105" s="31" t="e">
        <f t="shared" si="5"/>
        <v>#REF!</v>
      </c>
      <c r="AH105" s="31" t="e">
        <f t="shared" si="6"/>
        <v>#REF!</v>
      </c>
      <c r="AI105" s="31" t="e">
        <f t="shared" si="7"/>
        <v>#REF!</v>
      </c>
      <c r="AJ105" s="32" t="e">
        <f t="shared" si="8"/>
        <v>#REF!</v>
      </c>
      <c r="AK105" s="30" t="e">
        <f t="shared" si="26"/>
        <v>#REF!</v>
      </c>
      <c r="AL105" s="31" t="e">
        <f t="shared" si="9"/>
        <v>#REF!</v>
      </c>
      <c r="AM105" s="31" t="e">
        <f t="shared" si="10"/>
        <v>#REF!</v>
      </c>
      <c r="AN105" s="31" t="e">
        <f t="shared" si="11"/>
        <v>#REF!</v>
      </c>
      <c r="AO105" s="32" t="e">
        <f t="shared" si="12"/>
        <v>#REF!</v>
      </c>
      <c r="AP105" s="30" t="e">
        <f t="shared" si="27"/>
        <v>#REF!</v>
      </c>
      <c r="AQ105" s="31" t="e">
        <f t="shared" si="13"/>
        <v>#REF!</v>
      </c>
      <c r="AR105" s="31" t="e">
        <f t="shared" si="14"/>
        <v>#REF!</v>
      </c>
      <c r="AS105" s="31" t="e">
        <f t="shared" si="15"/>
        <v>#REF!</v>
      </c>
      <c r="AT105" s="32" t="e">
        <f t="shared" si="16"/>
        <v>#REF!</v>
      </c>
      <c r="AU105" s="30" t="e">
        <f t="shared" si="28"/>
        <v>#REF!</v>
      </c>
      <c r="AV105" s="31" t="e">
        <f t="shared" si="17"/>
        <v>#REF!</v>
      </c>
      <c r="AW105" s="31" t="e">
        <f t="shared" si="18"/>
        <v>#REF!</v>
      </c>
      <c r="AX105" s="31" t="e">
        <f t="shared" si="19"/>
        <v>#REF!</v>
      </c>
      <c r="AY105" s="32" t="e">
        <f t="shared" si="20"/>
        <v>#REF!</v>
      </c>
      <c r="AZ105" s="30" t="e">
        <f t="shared" si="29"/>
        <v>#REF!</v>
      </c>
      <c r="BA105" s="31" t="e">
        <f t="shared" si="21"/>
        <v>#REF!</v>
      </c>
      <c r="BB105" s="31" t="e">
        <f t="shared" si="22"/>
        <v>#REF!</v>
      </c>
      <c r="BC105" s="31" t="e">
        <f t="shared" si="23"/>
        <v>#REF!</v>
      </c>
      <c r="BD105" s="32" t="e">
        <f t="shared" si="24"/>
        <v>#REF!</v>
      </c>
    </row>
    <row r="106" spans="3:56" ht="15.75" thickBot="1" x14ac:dyDescent="0.3">
      <c r="C106" s="26">
        <v>264</v>
      </c>
      <c r="D106" s="27" t="s">
        <v>383</v>
      </c>
      <c r="E106" s="26">
        <v>5130</v>
      </c>
      <c r="F106" s="28" t="s">
        <v>125</v>
      </c>
      <c r="G106" s="34">
        <v>4140</v>
      </c>
      <c r="H106" s="28" t="s">
        <v>148</v>
      </c>
      <c r="I106" s="29"/>
      <c r="K106" s="17">
        <f>SUMIF('RECAP PDV'!$E:$E,$G106,'RECAP PDV'!K:K)</f>
        <v>-5.5424900000000124</v>
      </c>
      <c r="L106" s="17"/>
      <c r="M106" s="18"/>
      <c r="N106" s="17">
        <f>SUMIF('RECAP PDV'!$E:$E,$G106,'RECAP PDV'!N:N)</f>
        <v>0</v>
      </c>
      <c r="O106" s="17"/>
      <c r="P106" s="18"/>
      <c r="Q106" s="16"/>
      <c r="R106" s="16"/>
      <c r="S106" s="18"/>
      <c r="T106" s="17"/>
      <c r="U106" s="16"/>
      <c r="V106" s="18"/>
      <c r="W106" s="17"/>
      <c r="X106" s="16"/>
      <c r="Y106" s="18"/>
      <c r="AF106" s="30" t="e">
        <f t="shared" si="25"/>
        <v>#REF!</v>
      </c>
      <c r="AG106" s="31" t="e">
        <f t="shared" si="5"/>
        <v>#REF!</v>
      </c>
      <c r="AH106" s="31" t="e">
        <f t="shared" si="6"/>
        <v>#REF!</v>
      </c>
      <c r="AI106" s="31" t="e">
        <f t="shared" si="7"/>
        <v>#REF!</v>
      </c>
      <c r="AJ106" s="32" t="e">
        <f t="shared" si="8"/>
        <v>#REF!</v>
      </c>
      <c r="AK106" s="30" t="e">
        <f t="shared" si="26"/>
        <v>#REF!</v>
      </c>
      <c r="AL106" s="31" t="e">
        <f t="shared" si="9"/>
        <v>#REF!</v>
      </c>
      <c r="AM106" s="31" t="e">
        <f t="shared" si="10"/>
        <v>#REF!</v>
      </c>
      <c r="AN106" s="31" t="e">
        <f t="shared" si="11"/>
        <v>#REF!</v>
      </c>
      <c r="AO106" s="32" t="e">
        <f t="shared" si="12"/>
        <v>#REF!</v>
      </c>
      <c r="AP106" s="30" t="e">
        <f t="shared" si="27"/>
        <v>#REF!</v>
      </c>
      <c r="AQ106" s="31" t="e">
        <f t="shared" si="13"/>
        <v>#REF!</v>
      </c>
      <c r="AR106" s="31" t="e">
        <f t="shared" si="14"/>
        <v>#REF!</v>
      </c>
      <c r="AS106" s="31" t="e">
        <f t="shared" si="15"/>
        <v>#REF!</v>
      </c>
      <c r="AT106" s="32" t="e">
        <f t="shared" si="16"/>
        <v>#REF!</v>
      </c>
      <c r="AU106" s="30" t="e">
        <f t="shared" si="28"/>
        <v>#REF!</v>
      </c>
      <c r="AV106" s="31" t="e">
        <f t="shared" si="17"/>
        <v>#REF!</v>
      </c>
      <c r="AW106" s="31" t="e">
        <f t="shared" si="18"/>
        <v>#REF!</v>
      </c>
      <c r="AX106" s="31" t="e">
        <f t="shared" si="19"/>
        <v>#REF!</v>
      </c>
      <c r="AY106" s="32" t="e">
        <f t="shared" si="20"/>
        <v>#REF!</v>
      </c>
      <c r="AZ106" s="30" t="e">
        <f t="shared" si="29"/>
        <v>#REF!</v>
      </c>
      <c r="BA106" s="31" t="e">
        <f t="shared" si="21"/>
        <v>#REF!</v>
      </c>
      <c r="BB106" s="31" t="e">
        <f t="shared" si="22"/>
        <v>#REF!</v>
      </c>
      <c r="BC106" s="31" t="e">
        <f t="shared" si="23"/>
        <v>#REF!</v>
      </c>
      <c r="BD106" s="32" t="e">
        <f t="shared" si="24"/>
        <v>#REF!</v>
      </c>
    </row>
    <row r="107" spans="3:56" ht="15.75" thickBot="1" x14ac:dyDescent="0.3">
      <c r="C107" s="26">
        <v>264</v>
      </c>
      <c r="D107" s="27" t="s">
        <v>383</v>
      </c>
      <c r="E107" s="26">
        <v>5169</v>
      </c>
      <c r="F107" s="28" t="s">
        <v>149</v>
      </c>
      <c r="G107" s="34">
        <v>4189</v>
      </c>
      <c r="H107" s="28" t="s">
        <v>150</v>
      </c>
      <c r="I107" s="29"/>
      <c r="K107" s="17">
        <f>SUMIF('RECAP PDV'!$E:$E,$G107,'RECAP PDV'!K:K)</f>
        <v>415.1679400000001</v>
      </c>
      <c r="L107" s="17"/>
      <c r="M107" s="18"/>
      <c r="N107" s="17">
        <f>SUMIF('RECAP PDV'!$E:$E,$G107,'RECAP PDV'!N:N)</f>
        <v>0</v>
      </c>
      <c r="O107" s="17"/>
      <c r="P107" s="18"/>
      <c r="Q107" s="16"/>
      <c r="R107" s="16"/>
      <c r="S107" s="18"/>
      <c r="T107" s="17"/>
      <c r="U107" s="16"/>
      <c r="V107" s="18"/>
      <c r="W107" s="17"/>
      <c r="X107" s="16"/>
      <c r="Y107" s="18"/>
      <c r="AF107" s="30" t="e">
        <f t="shared" si="25"/>
        <v>#REF!</v>
      </c>
      <c r="AG107" s="31" t="e">
        <f t="shared" si="5"/>
        <v>#REF!</v>
      </c>
      <c r="AH107" s="31" t="e">
        <f t="shared" si="6"/>
        <v>#REF!</v>
      </c>
      <c r="AI107" s="31" t="e">
        <f t="shared" si="7"/>
        <v>#REF!</v>
      </c>
      <c r="AJ107" s="32" t="e">
        <f t="shared" si="8"/>
        <v>#REF!</v>
      </c>
      <c r="AK107" s="30" t="e">
        <f t="shared" si="26"/>
        <v>#REF!</v>
      </c>
      <c r="AL107" s="31" t="e">
        <f t="shared" si="9"/>
        <v>#REF!</v>
      </c>
      <c r="AM107" s="31" t="e">
        <f t="shared" si="10"/>
        <v>#REF!</v>
      </c>
      <c r="AN107" s="31" t="e">
        <f t="shared" si="11"/>
        <v>#REF!</v>
      </c>
      <c r="AO107" s="32" t="e">
        <f t="shared" si="12"/>
        <v>#REF!</v>
      </c>
      <c r="AP107" s="30" t="e">
        <f t="shared" si="27"/>
        <v>#REF!</v>
      </c>
      <c r="AQ107" s="31" t="e">
        <f t="shared" si="13"/>
        <v>#REF!</v>
      </c>
      <c r="AR107" s="31" t="e">
        <f t="shared" si="14"/>
        <v>#REF!</v>
      </c>
      <c r="AS107" s="31" t="e">
        <f t="shared" si="15"/>
        <v>#REF!</v>
      </c>
      <c r="AT107" s="32" t="e">
        <f t="shared" si="16"/>
        <v>#REF!</v>
      </c>
      <c r="AU107" s="30" t="e">
        <f t="shared" si="28"/>
        <v>#REF!</v>
      </c>
      <c r="AV107" s="31" t="e">
        <f t="shared" si="17"/>
        <v>#REF!</v>
      </c>
      <c r="AW107" s="31" t="e">
        <f t="shared" si="18"/>
        <v>#REF!</v>
      </c>
      <c r="AX107" s="31" t="e">
        <f t="shared" si="19"/>
        <v>#REF!</v>
      </c>
      <c r="AY107" s="32" t="e">
        <f t="shared" si="20"/>
        <v>#REF!</v>
      </c>
      <c r="AZ107" s="30" t="e">
        <f t="shared" si="29"/>
        <v>#REF!</v>
      </c>
      <c r="BA107" s="31" t="e">
        <f t="shared" si="21"/>
        <v>#REF!</v>
      </c>
      <c r="BB107" s="31" t="e">
        <f t="shared" si="22"/>
        <v>#REF!</v>
      </c>
      <c r="BC107" s="31" t="e">
        <f t="shared" si="23"/>
        <v>#REF!</v>
      </c>
      <c r="BD107" s="32" t="e">
        <f t="shared" si="24"/>
        <v>#REF!</v>
      </c>
    </row>
    <row r="108" spans="3:56" ht="15.75" thickBot="1" x14ac:dyDescent="0.3">
      <c r="C108" s="26">
        <v>264</v>
      </c>
      <c r="D108" s="27" t="s">
        <v>383</v>
      </c>
      <c r="E108" s="26">
        <v>5169</v>
      </c>
      <c r="F108" s="28" t="s">
        <v>149</v>
      </c>
      <c r="G108" s="34">
        <v>4186</v>
      </c>
      <c r="H108" s="28" t="s">
        <v>152</v>
      </c>
      <c r="I108" s="29"/>
      <c r="K108" s="17">
        <f>SUMIF('RECAP PDV'!$E:$E,$G108,'RECAP PDV'!K:K)</f>
        <v>963.94824999999992</v>
      </c>
      <c r="L108" s="17"/>
      <c r="M108" s="18"/>
      <c r="N108" s="17">
        <f>SUMIF('RECAP PDV'!$E:$E,$G108,'RECAP PDV'!N:N)</f>
        <v>0</v>
      </c>
      <c r="O108" s="17"/>
      <c r="P108" s="18"/>
      <c r="Q108" s="16"/>
      <c r="R108" s="16"/>
      <c r="S108" s="18"/>
      <c r="T108" s="17"/>
      <c r="U108" s="16"/>
      <c r="V108" s="18"/>
      <c r="W108" s="17"/>
      <c r="X108" s="16"/>
      <c r="Y108" s="18"/>
      <c r="AF108" s="30" t="e">
        <f t="shared" si="25"/>
        <v>#REF!</v>
      </c>
      <c r="AG108" s="31" t="e">
        <f t="shared" si="5"/>
        <v>#REF!</v>
      </c>
      <c r="AH108" s="31" t="e">
        <f t="shared" si="6"/>
        <v>#REF!</v>
      </c>
      <c r="AI108" s="31" t="e">
        <f t="shared" si="7"/>
        <v>#REF!</v>
      </c>
      <c r="AJ108" s="32" t="e">
        <f t="shared" si="8"/>
        <v>#REF!</v>
      </c>
      <c r="AK108" s="30" t="e">
        <f t="shared" si="26"/>
        <v>#REF!</v>
      </c>
      <c r="AL108" s="31" t="e">
        <f t="shared" si="9"/>
        <v>#REF!</v>
      </c>
      <c r="AM108" s="31" t="e">
        <f t="shared" si="10"/>
        <v>#REF!</v>
      </c>
      <c r="AN108" s="31" t="e">
        <f t="shared" si="11"/>
        <v>#REF!</v>
      </c>
      <c r="AO108" s="32" t="e">
        <f t="shared" si="12"/>
        <v>#REF!</v>
      </c>
      <c r="AP108" s="30" t="e">
        <f t="shared" si="27"/>
        <v>#REF!</v>
      </c>
      <c r="AQ108" s="31" t="e">
        <f t="shared" si="13"/>
        <v>#REF!</v>
      </c>
      <c r="AR108" s="31" t="e">
        <f t="shared" si="14"/>
        <v>#REF!</v>
      </c>
      <c r="AS108" s="31" t="e">
        <f t="shared" si="15"/>
        <v>#REF!</v>
      </c>
      <c r="AT108" s="32" t="e">
        <f t="shared" si="16"/>
        <v>#REF!</v>
      </c>
      <c r="AU108" s="30" t="e">
        <f t="shared" si="28"/>
        <v>#REF!</v>
      </c>
      <c r="AV108" s="31" t="e">
        <f t="shared" si="17"/>
        <v>#REF!</v>
      </c>
      <c r="AW108" s="31" t="e">
        <f t="shared" si="18"/>
        <v>#REF!</v>
      </c>
      <c r="AX108" s="31" t="e">
        <f t="shared" si="19"/>
        <v>#REF!</v>
      </c>
      <c r="AY108" s="32" t="e">
        <f t="shared" si="20"/>
        <v>#REF!</v>
      </c>
      <c r="AZ108" s="30" t="e">
        <f t="shared" si="29"/>
        <v>#REF!</v>
      </c>
      <c r="BA108" s="31" t="e">
        <f t="shared" si="21"/>
        <v>#REF!</v>
      </c>
      <c r="BB108" s="31" t="e">
        <f t="shared" si="22"/>
        <v>#REF!</v>
      </c>
      <c r="BC108" s="31" t="e">
        <f t="shared" si="23"/>
        <v>#REF!</v>
      </c>
      <c r="BD108" s="32" t="e">
        <f t="shared" si="24"/>
        <v>#REF!</v>
      </c>
    </row>
    <row r="109" spans="3:56" ht="15.75" thickBot="1" x14ac:dyDescent="0.3">
      <c r="C109" s="26">
        <v>264</v>
      </c>
      <c r="D109" s="27" t="s">
        <v>383</v>
      </c>
      <c r="E109" s="26">
        <v>5169</v>
      </c>
      <c r="F109" s="28" t="s">
        <v>149</v>
      </c>
      <c r="G109" s="34">
        <v>4195</v>
      </c>
      <c r="H109" s="28" t="s">
        <v>153</v>
      </c>
      <c r="I109" s="29"/>
      <c r="K109" s="17">
        <f>SUMIF('RECAP PDV'!$E:$E,$G109,'RECAP PDV'!K:K)</f>
        <v>-244.59889999999999</v>
      </c>
      <c r="L109" s="17"/>
      <c r="M109" s="18"/>
      <c r="N109" s="17">
        <f>SUMIF('RECAP PDV'!$E:$E,$G109,'RECAP PDV'!N:N)</f>
        <v>0</v>
      </c>
      <c r="O109" s="17"/>
      <c r="P109" s="18"/>
      <c r="Q109" s="16"/>
      <c r="R109" s="16"/>
      <c r="S109" s="18"/>
      <c r="T109" s="17"/>
      <c r="U109" s="16"/>
      <c r="V109" s="18"/>
      <c r="W109" s="17"/>
      <c r="X109" s="16"/>
      <c r="Y109" s="18"/>
      <c r="AF109" s="30" t="e">
        <f t="shared" si="25"/>
        <v>#REF!</v>
      </c>
      <c r="AG109" s="31" t="e">
        <f t="shared" si="5"/>
        <v>#REF!</v>
      </c>
      <c r="AH109" s="31" t="e">
        <f t="shared" si="6"/>
        <v>#REF!</v>
      </c>
      <c r="AI109" s="31" t="e">
        <f t="shared" si="7"/>
        <v>#REF!</v>
      </c>
      <c r="AJ109" s="32" t="e">
        <f t="shared" si="8"/>
        <v>#REF!</v>
      </c>
      <c r="AK109" s="30" t="e">
        <f t="shared" si="26"/>
        <v>#REF!</v>
      </c>
      <c r="AL109" s="31" t="e">
        <f t="shared" si="9"/>
        <v>#REF!</v>
      </c>
      <c r="AM109" s="31" t="e">
        <f t="shared" si="10"/>
        <v>#REF!</v>
      </c>
      <c r="AN109" s="31" t="e">
        <f t="shared" si="11"/>
        <v>#REF!</v>
      </c>
      <c r="AO109" s="32" t="e">
        <f t="shared" si="12"/>
        <v>#REF!</v>
      </c>
      <c r="AP109" s="30" t="e">
        <f t="shared" si="27"/>
        <v>#REF!</v>
      </c>
      <c r="AQ109" s="31" t="e">
        <f t="shared" si="13"/>
        <v>#REF!</v>
      </c>
      <c r="AR109" s="31" t="e">
        <f t="shared" si="14"/>
        <v>#REF!</v>
      </c>
      <c r="AS109" s="31" t="e">
        <f t="shared" si="15"/>
        <v>#REF!</v>
      </c>
      <c r="AT109" s="32" t="e">
        <f t="shared" si="16"/>
        <v>#REF!</v>
      </c>
      <c r="AU109" s="30" t="e">
        <f t="shared" si="28"/>
        <v>#REF!</v>
      </c>
      <c r="AV109" s="31" t="e">
        <f t="shared" si="17"/>
        <v>#REF!</v>
      </c>
      <c r="AW109" s="31" t="e">
        <f t="shared" si="18"/>
        <v>#REF!</v>
      </c>
      <c r="AX109" s="31" t="e">
        <f t="shared" si="19"/>
        <v>#REF!</v>
      </c>
      <c r="AY109" s="32" t="e">
        <f t="shared" si="20"/>
        <v>#REF!</v>
      </c>
      <c r="AZ109" s="30" t="e">
        <f t="shared" si="29"/>
        <v>#REF!</v>
      </c>
      <c r="BA109" s="31" t="e">
        <f t="shared" si="21"/>
        <v>#REF!</v>
      </c>
      <c r="BB109" s="31" t="e">
        <f t="shared" si="22"/>
        <v>#REF!</v>
      </c>
      <c r="BC109" s="31" t="e">
        <f t="shared" si="23"/>
        <v>#REF!</v>
      </c>
      <c r="BD109" s="32" t="e">
        <f t="shared" si="24"/>
        <v>#REF!</v>
      </c>
    </row>
    <row r="110" spans="3:56" ht="15.75" thickBot="1" x14ac:dyDescent="0.3">
      <c r="C110" s="26">
        <v>264</v>
      </c>
      <c r="D110" s="27" t="s">
        <v>383</v>
      </c>
      <c r="E110" s="26">
        <v>5169</v>
      </c>
      <c r="F110" s="28" t="s">
        <v>149</v>
      </c>
      <c r="G110" s="34">
        <v>4193</v>
      </c>
      <c r="H110" s="28" t="s">
        <v>154</v>
      </c>
      <c r="I110" s="29"/>
      <c r="K110" s="17">
        <f>SUMIF('RECAP PDV'!$E:$E,$G110,'RECAP PDV'!K:K)</f>
        <v>428.33013</v>
      </c>
      <c r="L110" s="17"/>
      <c r="M110" s="18"/>
      <c r="N110" s="17">
        <f>SUMIF('RECAP PDV'!$E:$E,$G110,'RECAP PDV'!N:N)</f>
        <v>0</v>
      </c>
      <c r="O110" s="17"/>
      <c r="P110" s="18"/>
      <c r="Q110" s="16"/>
      <c r="R110" s="16"/>
      <c r="S110" s="18"/>
      <c r="T110" s="17"/>
      <c r="U110" s="16"/>
      <c r="V110" s="18"/>
      <c r="W110" s="17"/>
      <c r="X110" s="16"/>
      <c r="Y110" s="18"/>
      <c r="AF110" s="30" t="e">
        <f t="shared" si="25"/>
        <v>#REF!</v>
      </c>
      <c r="AG110" s="31" t="e">
        <f t="shared" si="5"/>
        <v>#REF!</v>
      </c>
      <c r="AH110" s="31" t="e">
        <f t="shared" si="6"/>
        <v>#REF!</v>
      </c>
      <c r="AI110" s="31" t="e">
        <f t="shared" si="7"/>
        <v>#REF!</v>
      </c>
      <c r="AJ110" s="32" t="e">
        <f t="shared" si="8"/>
        <v>#REF!</v>
      </c>
      <c r="AK110" s="30" t="e">
        <f t="shared" si="26"/>
        <v>#REF!</v>
      </c>
      <c r="AL110" s="31" t="e">
        <f t="shared" si="9"/>
        <v>#REF!</v>
      </c>
      <c r="AM110" s="31" t="e">
        <f t="shared" si="10"/>
        <v>#REF!</v>
      </c>
      <c r="AN110" s="31" t="e">
        <f t="shared" si="11"/>
        <v>#REF!</v>
      </c>
      <c r="AO110" s="32" t="e">
        <f t="shared" si="12"/>
        <v>#REF!</v>
      </c>
      <c r="AP110" s="30" t="e">
        <f t="shared" si="27"/>
        <v>#REF!</v>
      </c>
      <c r="AQ110" s="31" t="e">
        <f t="shared" si="13"/>
        <v>#REF!</v>
      </c>
      <c r="AR110" s="31" t="e">
        <f t="shared" si="14"/>
        <v>#REF!</v>
      </c>
      <c r="AS110" s="31" t="e">
        <f t="shared" si="15"/>
        <v>#REF!</v>
      </c>
      <c r="AT110" s="32" t="e">
        <f t="shared" si="16"/>
        <v>#REF!</v>
      </c>
      <c r="AU110" s="30" t="e">
        <f t="shared" si="28"/>
        <v>#REF!</v>
      </c>
      <c r="AV110" s="31" t="e">
        <f t="shared" si="17"/>
        <v>#REF!</v>
      </c>
      <c r="AW110" s="31" t="e">
        <f t="shared" si="18"/>
        <v>#REF!</v>
      </c>
      <c r="AX110" s="31" t="e">
        <f t="shared" si="19"/>
        <v>#REF!</v>
      </c>
      <c r="AY110" s="32" t="e">
        <f t="shared" si="20"/>
        <v>#REF!</v>
      </c>
      <c r="AZ110" s="30" t="e">
        <f t="shared" si="29"/>
        <v>#REF!</v>
      </c>
      <c r="BA110" s="31" t="e">
        <f t="shared" si="21"/>
        <v>#REF!</v>
      </c>
      <c r="BB110" s="31" t="e">
        <f t="shared" si="22"/>
        <v>#REF!</v>
      </c>
      <c r="BC110" s="31" t="e">
        <f t="shared" si="23"/>
        <v>#REF!</v>
      </c>
      <c r="BD110" s="32" t="e">
        <f t="shared" si="24"/>
        <v>#REF!</v>
      </c>
    </row>
    <row r="111" spans="3:56" ht="15.75" thickBot="1" x14ac:dyDescent="0.3">
      <c r="C111" s="26">
        <v>264</v>
      </c>
      <c r="D111" s="27" t="s">
        <v>383</v>
      </c>
      <c r="E111" s="26">
        <v>5169</v>
      </c>
      <c r="F111" s="35" t="s">
        <v>149</v>
      </c>
      <c r="G111" s="34">
        <v>4184</v>
      </c>
      <c r="H111" s="35" t="s">
        <v>156</v>
      </c>
      <c r="I111" s="29"/>
      <c r="K111" s="17">
        <f>SUMIF('RECAP PDV'!$E:$E,$G111,'RECAP PDV'!K:K)</f>
        <v>125.45666</v>
      </c>
      <c r="L111" s="17"/>
      <c r="M111" s="18"/>
      <c r="N111" s="17">
        <f>SUMIF('RECAP PDV'!$E:$E,$G111,'RECAP PDV'!N:N)</f>
        <v>0</v>
      </c>
      <c r="O111" s="17"/>
      <c r="P111" s="18"/>
      <c r="Q111" s="16"/>
      <c r="R111" s="16"/>
      <c r="S111" s="18"/>
      <c r="T111" s="17"/>
      <c r="U111" s="16"/>
      <c r="V111" s="18"/>
      <c r="W111" s="17"/>
      <c r="X111" s="16"/>
      <c r="Y111" s="18"/>
      <c r="AF111" s="30" t="e">
        <f t="shared" si="25"/>
        <v>#REF!</v>
      </c>
      <c r="AG111" s="31" t="e">
        <f t="shared" si="5"/>
        <v>#REF!</v>
      </c>
      <c r="AH111" s="31" t="e">
        <f t="shared" si="6"/>
        <v>#REF!</v>
      </c>
      <c r="AI111" s="31" t="e">
        <f t="shared" si="7"/>
        <v>#REF!</v>
      </c>
      <c r="AJ111" s="32" t="e">
        <f t="shared" si="8"/>
        <v>#REF!</v>
      </c>
      <c r="AK111" s="30" t="e">
        <f t="shared" si="26"/>
        <v>#REF!</v>
      </c>
      <c r="AL111" s="31" t="e">
        <f t="shared" si="9"/>
        <v>#REF!</v>
      </c>
      <c r="AM111" s="31" t="e">
        <f t="shared" si="10"/>
        <v>#REF!</v>
      </c>
      <c r="AN111" s="31" t="e">
        <f t="shared" si="11"/>
        <v>#REF!</v>
      </c>
      <c r="AO111" s="32" t="e">
        <f t="shared" si="12"/>
        <v>#REF!</v>
      </c>
      <c r="AP111" s="30" t="e">
        <f t="shared" si="27"/>
        <v>#REF!</v>
      </c>
      <c r="AQ111" s="31" t="e">
        <f t="shared" si="13"/>
        <v>#REF!</v>
      </c>
      <c r="AR111" s="31" t="e">
        <f t="shared" si="14"/>
        <v>#REF!</v>
      </c>
      <c r="AS111" s="31" t="e">
        <f t="shared" si="15"/>
        <v>#REF!</v>
      </c>
      <c r="AT111" s="32" t="e">
        <f t="shared" si="16"/>
        <v>#REF!</v>
      </c>
      <c r="AU111" s="30" t="e">
        <f t="shared" si="28"/>
        <v>#REF!</v>
      </c>
      <c r="AV111" s="31" t="e">
        <f t="shared" si="17"/>
        <v>#REF!</v>
      </c>
      <c r="AW111" s="31" t="e">
        <f t="shared" si="18"/>
        <v>#REF!</v>
      </c>
      <c r="AX111" s="31" t="e">
        <f t="shared" si="19"/>
        <v>#REF!</v>
      </c>
      <c r="AY111" s="32" t="e">
        <f t="shared" si="20"/>
        <v>#REF!</v>
      </c>
      <c r="AZ111" s="30" t="e">
        <f t="shared" si="29"/>
        <v>#REF!</v>
      </c>
      <c r="BA111" s="31" t="e">
        <f t="shared" si="21"/>
        <v>#REF!</v>
      </c>
      <c r="BB111" s="31" t="e">
        <f t="shared" si="22"/>
        <v>#REF!</v>
      </c>
      <c r="BC111" s="31" t="e">
        <f t="shared" si="23"/>
        <v>#REF!</v>
      </c>
      <c r="BD111" s="32" t="e">
        <f t="shared" si="24"/>
        <v>#REF!</v>
      </c>
    </row>
    <row r="112" spans="3:56" ht="15.75" thickBot="1" x14ac:dyDescent="0.3">
      <c r="C112" s="26">
        <v>264</v>
      </c>
      <c r="D112" s="27" t="s">
        <v>383</v>
      </c>
      <c r="E112" s="26">
        <v>5169</v>
      </c>
      <c r="F112" s="28" t="s">
        <v>149</v>
      </c>
      <c r="G112" s="34">
        <v>4196</v>
      </c>
      <c r="H112" s="28" t="s">
        <v>157</v>
      </c>
      <c r="I112" s="29"/>
      <c r="K112" s="17">
        <f>SUMIF('RECAP PDV'!$E:$E,$G112,'RECAP PDV'!K:K)</f>
        <v>0.76224999999999998</v>
      </c>
      <c r="L112" s="17"/>
      <c r="M112" s="18"/>
      <c r="N112" s="17">
        <f>SUMIF('RECAP PDV'!$E:$E,$G112,'RECAP PDV'!N:N)</f>
        <v>0</v>
      </c>
      <c r="O112" s="17"/>
      <c r="P112" s="18"/>
      <c r="Q112" s="16"/>
      <c r="R112" s="16"/>
      <c r="S112" s="18"/>
      <c r="T112" s="17"/>
      <c r="U112" s="16"/>
      <c r="V112" s="18"/>
      <c r="W112" s="17"/>
      <c r="X112" s="16"/>
      <c r="Y112" s="18"/>
      <c r="AF112" s="30" t="e">
        <f t="shared" si="25"/>
        <v>#REF!</v>
      </c>
      <c r="AG112" s="31" t="e">
        <f t="shared" si="5"/>
        <v>#REF!</v>
      </c>
      <c r="AH112" s="31" t="e">
        <f t="shared" si="6"/>
        <v>#REF!</v>
      </c>
      <c r="AI112" s="31" t="e">
        <f t="shared" si="7"/>
        <v>#REF!</v>
      </c>
      <c r="AJ112" s="32" t="e">
        <f t="shared" si="8"/>
        <v>#REF!</v>
      </c>
      <c r="AK112" s="30" t="e">
        <f t="shared" si="26"/>
        <v>#REF!</v>
      </c>
      <c r="AL112" s="31" t="e">
        <f t="shared" si="9"/>
        <v>#REF!</v>
      </c>
      <c r="AM112" s="31" t="e">
        <f t="shared" si="10"/>
        <v>#REF!</v>
      </c>
      <c r="AN112" s="31" t="e">
        <f t="shared" si="11"/>
        <v>#REF!</v>
      </c>
      <c r="AO112" s="32" t="e">
        <f t="shared" si="12"/>
        <v>#REF!</v>
      </c>
      <c r="AP112" s="30" t="e">
        <f t="shared" si="27"/>
        <v>#REF!</v>
      </c>
      <c r="AQ112" s="31" t="e">
        <f t="shared" si="13"/>
        <v>#REF!</v>
      </c>
      <c r="AR112" s="31" t="e">
        <f t="shared" si="14"/>
        <v>#REF!</v>
      </c>
      <c r="AS112" s="31" t="e">
        <f t="shared" si="15"/>
        <v>#REF!</v>
      </c>
      <c r="AT112" s="32" t="e">
        <f t="shared" si="16"/>
        <v>#REF!</v>
      </c>
      <c r="AU112" s="30" t="e">
        <f t="shared" si="28"/>
        <v>#REF!</v>
      </c>
      <c r="AV112" s="31" t="e">
        <f t="shared" si="17"/>
        <v>#REF!</v>
      </c>
      <c r="AW112" s="31" t="e">
        <f t="shared" si="18"/>
        <v>#REF!</v>
      </c>
      <c r="AX112" s="31" t="e">
        <f t="shared" si="19"/>
        <v>#REF!</v>
      </c>
      <c r="AY112" s="32" t="e">
        <f t="shared" si="20"/>
        <v>#REF!</v>
      </c>
      <c r="AZ112" s="30" t="e">
        <f t="shared" si="29"/>
        <v>#REF!</v>
      </c>
      <c r="BA112" s="31" t="e">
        <f t="shared" si="21"/>
        <v>#REF!</v>
      </c>
      <c r="BB112" s="31" t="e">
        <f t="shared" si="22"/>
        <v>#REF!</v>
      </c>
      <c r="BC112" s="31" t="e">
        <f t="shared" si="23"/>
        <v>#REF!</v>
      </c>
      <c r="BD112" s="32" t="e">
        <f t="shared" si="24"/>
        <v>#REF!</v>
      </c>
    </row>
    <row r="113" spans="3:56" ht="15.75" thickBot="1" x14ac:dyDescent="0.3">
      <c r="C113" s="26">
        <v>264</v>
      </c>
      <c r="D113" s="27" t="s">
        <v>383</v>
      </c>
      <c r="E113" s="26">
        <v>5169</v>
      </c>
      <c r="F113" s="28" t="s">
        <v>149</v>
      </c>
      <c r="G113" s="34">
        <v>4174</v>
      </c>
      <c r="H113" s="28" t="s">
        <v>158</v>
      </c>
      <c r="I113" s="29"/>
      <c r="K113" s="17">
        <f>SUMIF('RECAP PDV'!$E:$E,$G113,'RECAP PDV'!K:K)</f>
        <v>278.47179999999997</v>
      </c>
      <c r="L113" s="17"/>
      <c r="M113" s="18"/>
      <c r="N113" s="17">
        <f>SUMIF('RECAP PDV'!$E:$E,$G113,'RECAP PDV'!N:N)</f>
        <v>0</v>
      </c>
      <c r="O113" s="17"/>
      <c r="P113" s="18"/>
      <c r="Q113" s="16"/>
      <c r="R113" s="16"/>
      <c r="S113" s="18"/>
      <c r="T113" s="17"/>
      <c r="U113" s="16"/>
      <c r="V113" s="18"/>
      <c r="W113" s="17"/>
      <c r="X113" s="16"/>
      <c r="Y113" s="18"/>
      <c r="AF113" s="30" t="e">
        <f t="shared" si="25"/>
        <v>#REF!</v>
      </c>
      <c r="AG113" s="31" t="e">
        <f t="shared" si="5"/>
        <v>#REF!</v>
      </c>
      <c r="AH113" s="31" t="e">
        <f t="shared" si="6"/>
        <v>#REF!</v>
      </c>
      <c r="AI113" s="31" t="e">
        <f t="shared" si="7"/>
        <v>#REF!</v>
      </c>
      <c r="AJ113" s="32" t="e">
        <f t="shared" si="8"/>
        <v>#REF!</v>
      </c>
      <c r="AK113" s="30" t="e">
        <f t="shared" si="26"/>
        <v>#REF!</v>
      </c>
      <c r="AL113" s="31" t="e">
        <f t="shared" si="9"/>
        <v>#REF!</v>
      </c>
      <c r="AM113" s="31" t="e">
        <f t="shared" si="10"/>
        <v>#REF!</v>
      </c>
      <c r="AN113" s="31" t="e">
        <f t="shared" si="11"/>
        <v>#REF!</v>
      </c>
      <c r="AO113" s="32" t="e">
        <f t="shared" si="12"/>
        <v>#REF!</v>
      </c>
      <c r="AP113" s="30" t="e">
        <f t="shared" si="27"/>
        <v>#REF!</v>
      </c>
      <c r="AQ113" s="31" t="e">
        <f t="shared" si="13"/>
        <v>#REF!</v>
      </c>
      <c r="AR113" s="31" t="e">
        <f t="shared" si="14"/>
        <v>#REF!</v>
      </c>
      <c r="AS113" s="31" t="e">
        <f t="shared" si="15"/>
        <v>#REF!</v>
      </c>
      <c r="AT113" s="32" t="e">
        <f t="shared" si="16"/>
        <v>#REF!</v>
      </c>
      <c r="AU113" s="30" t="e">
        <f t="shared" si="28"/>
        <v>#REF!</v>
      </c>
      <c r="AV113" s="31" t="e">
        <f t="shared" si="17"/>
        <v>#REF!</v>
      </c>
      <c r="AW113" s="31" t="e">
        <f t="shared" si="18"/>
        <v>#REF!</v>
      </c>
      <c r="AX113" s="31" t="e">
        <f t="shared" si="19"/>
        <v>#REF!</v>
      </c>
      <c r="AY113" s="32" t="e">
        <f t="shared" si="20"/>
        <v>#REF!</v>
      </c>
      <c r="AZ113" s="30" t="e">
        <f t="shared" si="29"/>
        <v>#REF!</v>
      </c>
      <c r="BA113" s="31" t="e">
        <f t="shared" si="21"/>
        <v>#REF!</v>
      </c>
      <c r="BB113" s="31" t="e">
        <f t="shared" si="22"/>
        <v>#REF!</v>
      </c>
      <c r="BC113" s="31" t="e">
        <f t="shared" si="23"/>
        <v>#REF!</v>
      </c>
      <c r="BD113" s="32" t="e">
        <f t="shared" si="24"/>
        <v>#REF!</v>
      </c>
    </row>
    <row r="114" spans="3:56" ht="15.75" thickBot="1" x14ac:dyDescent="0.3">
      <c r="C114" s="26">
        <v>264</v>
      </c>
      <c r="D114" s="27" t="s">
        <v>383</v>
      </c>
      <c r="E114" s="26">
        <v>5169</v>
      </c>
      <c r="F114" s="28" t="s">
        <v>149</v>
      </c>
      <c r="G114" s="34">
        <v>4170</v>
      </c>
      <c r="H114" s="28" t="s">
        <v>159</v>
      </c>
      <c r="I114" s="29"/>
      <c r="K114" s="17">
        <f>SUMIF('RECAP PDV'!$E:$E,$G114,'RECAP PDV'!K:K)</f>
        <v>2719.0971500000001</v>
      </c>
      <c r="L114" s="17"/>
      <c r="M114" s="18"/>
      <c r="N114" s="17">
        <f>SUMIF('RECAP PDV'!$E:$E,$G114,'RECAP PDV'!N:N)</f>
        <v>0</v>
      </c>
      <c r="O114" s="17"/>
      <c r="P114" s="18"/>
      <c r="Q114" s="16"/>
      <c r="R114" s="16"/>
      <c r="S114" s="18"/>
      <c r="T114" s="17"/>
      <c r="U114" s="16"/>
      <c r="V114" s="18"/>
      <c r="W114" s="17"/>
      <c r="X114" s="16"/>
      <c r="Y114" s="18"/>
      <c r="AF114" s="30" t="e">
        <f t="shared" si="25"/>
        <v>#REF!</v>
      </c>
      <c r="AG114" s="31" t="e">
        <f t="shared" si="5"/>
        <v>#REF!</v>
      </c>
      <c r="AH114" s="31" t="e">
        <f t="shared" si="6"/>
        <v>#REF!</v>
      </c>
      <c r="AI114" s="31" t="e">
        <f t="shared" si="7"/>
        <v>#REF!</v>
      </c>
      <c r="AJ114" s="32" t="e">
        <f t="shared" si="8"/>
        <v>#REF!</v>
      </c>
      <c r="AK114" s="30" t="e">
        <f t="shared" si="26"/>
        <v>#REF!</v>
      </c>
      <c r="AL114" s="31" t="e">
        <f t="shared" si="9"/>
        <v>#REF!</v>
      </c>
      <c r="AM114" s="31" t="e">
        <f t="shared" si="10"/>
        <v>#REF!</v>
      </c>
      <c r="AN114" s="31" t="e">
        <f t="shared" si="11"/>
        <v>#REF!</v>
      </c>
      <c r="AO114" s="32" t="e">
        <f t="shared" si="12"/>
        <v>#REF!</v>
      </c>
      <c r="AP114" s="30" t="e">
        <f t="shared" si="27"/>
        <v>#REF!</v>
      </c>
      <c r="AQ114" s="31" t="e">
        <f t="shared" si="13"/>
        <v>#REF!</v>
      </c>
      <c r="AR114" s="31" t="e">
        <f t="shared" si="14"/>
        <v>#REF!</v>
      </c>
      <c r="AS114" s="31" t="e">
        <f t="shared" si="15"/>
        <v>#REF!</v>
      </c>
      <c r="AT114" s="32" t="e">
        <f t="shared" si="16"/>
        <v>#REF!</v>
      </c>
      <c r="AU114" s="30" t="e">
        <f t="shared" si="28"/>
        <v>#REF!</v>
      </c>
      <c r="AV114" s="31" t="e">
        <f t="shared" si="17"/>
        <v>#REF!</v>
      </c>
      <c r="AW114" s="31" t="e">
        <f t="shared" si="18"/>
        <v>#REF!</v>
      </c>
      <c r="AX114" s="31" t="e">
        <f t="shared" si="19"/>
        <v>#REF!</v>
      </c>
      <c r="AY114" s="32" t="e">
        <f t="shared" si="20"/>
        <v>#REF!</v>
      </c>
      <c r="AZ114" s="30" t="e">
        <f t="shared" si="29"/>
        <v>#REF!</v>
      </c>
      <c r="BA114" s="31" t="e">
        <f t="shared" si="21"/>
        <v>#REF!</v>
      </c>
      <c r="BB114" s="31" t="e">
        <f t="shared" si="22"/>
        <v>#REF!</v>
      </c>
      <c r="BC114" s="31" t="e">
        <f t="shared" si="23"/>
        <v>#REF!</v>
      </c>
      <c r="BD114" s="32" t="e">
        <f t="shared" si="24"/>
        <v>#REF!</v>
      </c>
    </row>
    <row r="115" spans="3:56" ht="15.75" thickBot="1" x14ac:dyDescent="0.3">
      <c r="C115" s="26">
        <v>264</v>
      </c>
      <c r="D115" s="27" t="s">
        <v>383</v>
      </c>
      <c r="E115" s="26">
        <v>5169</v>
      </c>
      <c r="F115" s="28" t="s">
        <v>149</v>
      </c>
      <c r="G115" s="34">
        <v>4169</v>
      </c>
      <c r="H115" s="28" t="s">
        <v>160</v>
      </c>
      <c r="I115" s="29"/>
      <c r="K115" s="17">
        <f>SUMIF('RECAP PDV'!$E:$E,$G115,'RECAP PDV'!K:K)</f>
        <v>-2.6329899999999906</v>
      </c>
      <c r="L115" s="17"/>
      <c r="M115" s="18"/>
      <c r="N115" s="17">
        <f>SUMIF('RECAP PDV'!$E:$E,$G115,'RECAP PDV'!N:N)</f>
        <v>0</v>
      </c>
      <c r="O115" s="17"/>
      <c r="P115" s="18"/>
      <c r="Q115" s="16"/>
      <c r="R115" s="16"/>
      <c r="S115" s="18"/>
      <c r="T115" s="17"/>
      <c r="U115" s="16"/>
      <c r="V115" s="18"/>
      <c r="W115" s="17"/>
      <c r="X115" s="16"/>
      <c r="Y115" s="18"/>
      <c r="AF115" s="30" t="e">
        <f t="shared" si="25"/>
        <v>#REF!</v>
      </c>
      <c r="AG115" s="31" t="e">
        <f t="shared" si="5"/>
        <v>#REF!</v>
      </c>
      <c r="AH115" s="31" t="e">
        <f t="shared" si="6"/>
        <v>#REF!</v>
      </c>
      <c r="AI115" s="31" t="e">
        <f t="shared" si="7"/>
        <v>#REF!</v>
      </c>
      <c r="AJ115" s="32" t="e">
        <f t="shared" si="8"/>
        <v>#REF!</v>
      </c>
      <c r="AK115" s="30" t="e">
        <f t="shared" si="26"/>
        <v>#REF!</v>
      </c>
      <c r="AL115" s="31" t="e">
        <f t="shared" si="9"/>
        <v>#REF!</v>
      </c>
      <c r="AM115" s="31" t="e">
        <f t="shared" si="10"/>
        <v>#REF!</v>
      </c>
      <c r="AN115" s="31" t="e">
        <f t="shared" si="11"/>
        <v>#REF!</v>
      </c>
      <c r="AO115" s="32" t="e">
        <f t="shared" si="12"/>
        <v>#REF!</v>
      </c>
      <c r="AP115" s="30" t="e">
        <f t="shared" si="27"/>
        <v>#REF!</v>
      </c>
      <c r="AQ115" s="31" t="e">
        <f t="shared" si="13"/>
        <v>#REF!</v>
      </c>
      <c r="AR115" s="31" t="e">
        <f t="shared" si="14"/>
        <v>#REF!</v>
      </c>
      <c r="AS115" s="31" t="e">
        <f t="shared" si="15"/>
        <v>#REF!</v>
      </c>
      <c r="AT115" s="32" t="e">
        <f t="shared" si="16"/>
        <v>#REF!</v>
      </c>
      <c r="AU115" s="30" t="e">
        <f t="shared" si="28"/>
        <v>#REF!</v>
      </c>
      <c r="AV115" s="31" t="e">
        <f t="shared" si="17"/>
        <v>#REF!</v>
      </c>
      <c r="AW115" s="31" t="e">
        <f t="shared" si="18"/>
        <v>#REF!</v>
      </c>
      <c r="AX115" s="31" t="e">
        <f t="shared" si="19"/>
        <v>#REF!</v>
      </c>
      <c r="AY115" s="32" t="e">
        <f t="shared" si="20"/>
        <v>#REF!</v>
      </c>
      <c r="AZ115" s="30" t="e">
        <f t="shared" si="29"/>
        <v>#REF!</v>
      </c>
      <c r="BA115" s="31" t="e">
        <f t="shared" si="21"/>
        <v>#REF!</v>
      </c>
      <c r="BB115" s="31" t="e">
        <f t="shared" si="22"/>
        <v>#REF!</v>
      </c>
      <c r="BC115" s="31" t="e">
        <f t="shared" si="23"/>
        <v>#REF!</v>
      </c>
      <c r="BD115" s="32" t="e">
        <f t="shared" si="24"/>
        <v>#REF!</v>
      </c>
    </row>
    <row r="116" spans="3:56" ht="15.75" thickBot="1" x14ac:dyDescent="0.3">
      <c r="C116" s="26">
        <v>264</v>
      </c>
      <c r="D116" s="27" t="s">
        <v>383</v>
      </c>
      <c r="E116" s="26">
        <v>5169</v>
      </c>
      <c r="F116" s="28" t="s">
        <v>149</v>
      </c>
      <c r="G116" s="34">
        <v>4188</v>
      </c>
      <c r="H116" s="28" t="s">
        <v>161</v>
      </c>
      <c r="I116" s="29"/>
      <c r="K116" s="17">
        <f>SUMIF('RECAP PDV'!$E:$E,$G116,'RECAP PDV'!K:K)</f>
        <v>13.986369999999996</v>
      </c>
      <c r="L116" s="17"/>
      <c r="M116" s="18"/>
      <c r="N116" s="17">
        <f>SUMIF('RECAP PDV'!$E:$E,$G116,'RECAP PDV'!N:N)</f>
        <v>0</v>
      </c>
      <c r="O116" s="17"/>
      <c r="P116" s="18"/>
      <c r="Q116" s="16"/>
      <c r="R116" s="16"/>
      <c r="S116" s="18"/>
      <c r="T116" s="17"/>
      <c r="U116" s="16"/>
      <c r="V116" s="18"/>
      <c r="W116" s="17"/>
      <c r="X116" s="16"/>
      <c r="Y116" s="18"/>
      <c r="AF116" s="30" t="e">
        <f t="shared" si="25"/>
        <v>#REF!</v>
      </c>
      <c r="AG116" s="31" t="e">
        <f t="shared" si="5"/>
        <v>#REF!</v>
      </c>
      <c r="AH116" s="31" t="e">
        <f t="shared" si="6"/>
        <v>#REF!</v>
      </c>
      <c r="AI116" s="31" t="e">
        <f t="shared" si="7"/>
        <v>#REF!</v>
      </c>
      <c r="AJ116" s="32" t="e">
        <f t="shared" si="8"/>
        <v>#REF!</v>
      </c>
      <c r="AK116" s="30" t="e">
        <f t="shared" si="26"/>
        <v>#REF!</v>
      </c>
      <c r="AL116" s="31" t="e">
        <f t="shared" si="9"/>
        <v>#REF!</v>
      </c>
      <c r="AM116" s="31" t="e">
        <f t="shared" si="10"/>
        <v>#REF!</v>
      </c>
      <c r="AN116" s="31" t="e">
        <f t="shared" si="11"/>
        <v>#REF!</v>
      </c>
      <c r="AO116" s="32" t="e">
        <f t="shared" si="12"/>
        <v>#REF!</v>
      </c>
      <c r="AP116" s="30" t="e">
        <f t="shared" si="27"/>
        <v>#REF!</v>
      </c>
      <c r="AQ116" s="31" t="e">
        <f t="shared" si="13"/>
        <v>#REF!</v>
      </c>
      <c r="AR116" s="31" t="e">
        <f t="shared" si="14"/>
        <v>#REF!</v>
      </c>
      <c r="AS116" s="31" t="e">
        <f t="shared" si="15"/>
        <v>#REF!</v>
      </c>
      <c r="AT116" s="32" t="e">
        <f t="shared" si="16"/>
        <v>#REF!</v>
      </c>
      <c r="AU116" s="30" t="e">
        <f t="shared" si="28"/>
        <v>#REF!</v>
      </c>
      <c r="AV116" s="31" t="e">
        <f t="shared" si="17"/>
        <v>#REF!</v>
      </c>
      <c r="AW116" s="31" t="e">
        <f t="shared" si="18"/>
        <v>#REF!</v>
      </c>
      <c r="AX116" s="31" t="e">
        <f t="shared" si="19"/>
        <v>#REF!</v>
      </c>
      <c r="AY116" s="32" t="e">
        <f t="shared" si="20"/>
        <v>#REF!</v>
      </c>
      <c r="AZ116" s="30" t="e">
        <f t="shared" si="29"/>
        <v>#REF!</v>
      </c>
      <c r="BA116" s="31" t="e">
        <f t="shared" si="21"/>
        <v>#REF!</v>
      </c>
      <c r="BB116" s="31" t="e">
        <f t="shared" si="22"/>
        <v>#REF!</v>
      </c>
      <c r="BC116" s="31" t="e">
        <f t="shared" si="23"/>
        <v>#REF!</v>
      </c>
      <c r="BD116" s="32" t="e">
        <f t="shared" si="24"/>
        <v>#REF!</v>
      </c>
    </row>
    <row r="117" spans="3:56" ht="15.75" thickBot="1" x14ac:dyDescent="0.3">
      <c r="C117" s="26">
        <v>264</v>
      </c>
      <c r="D117" s="27" t="s">
        <v>383</v>
      </c>
      <c r="E117" s="26">
        <v>5169</v>
      </c>
      <c r="F117" s="28" t="s">
        <v>149</v>
      </c>
      <c r="G117" s="34">
        <v>4180</v>
      </c>
      <c r="H117" s="28" t="s">
        <v>162</v>
      </c>
      <c r="I117" s="29"/>
      <c r="K117" s="17">
        <f>SUMIF('RECAP PDV'!$E:$E,$G117,'RECAP PDV'!K:K)</f>
        <v>195.77199999999999</v>
      </c>
      <c r="L117" s="17"/>
      <c r="M117" s="18"/>
      <c r="N117" s="17">
        <f>SUMIF('RECAP PDV'!$E:$E,$G117,'RECAP PDV'!N:N)</f>
        <v>0</v>
      </c>
      <c r="O117" s="17"/>
      <c r="P117" s="18"/>
      <c r="Q117" s="16"/>
      <c r="R117" s="16"/>
      <c r="S117" s="18"/>
      <c r="T117" s="17"/>
      <c r="U117" s="16"/>
      <c r="V117" s="18"/>
      <c r="W117" s="17"/>
      <c r="X117" s="16"/>
      <c r="Y117" s="18"/>
      <c r="AF117" s="30" t="e">
        <f t="shared" si="25"/>
        <v>#REF!</v>
      </c>
      <c r="AG117" s="31" t="e">
        <f t="shared" si="5"/>
        <v>#REF!</v>
      </c>
      <c r="AH117" s="31" t="e">
        <f t="shared" si="6"/>
        <v>#REF!</v>
      </c>
      <c r="AI117" s="31" t="e">
        <f t="shared" si="7"/>
        <v>#REF!</v>
      </c>
      <c r="AJ117" s="32" t="e">
        <f t="shared" si="8"/>
        <v>#REF!</v>
      </c>
      <c r="AK117" s="30" t="e">
        <f t="shared" si="26"/>
        <v>#REF!</v>
      </c>
      <c r="AL117" s="31" t="e">
        <f t="shared" si="9"/>
        <v>#REF!</v>
      </c>
      <c r="AM117" s="31" t="e">
        <f t="shared" si="10"/>
        <v>#REF!</v>
      </c>
      <c r="AN117" s="31" t="e">
        <f t="shared" si="11"/>
        <v>#REF!</v>
      </c>
      <c r="AO117" s="32" t="e">
        <f t="shared" si="12"/>
        <v>#REF!</v>
      </c>
      <c r="AP117" s="30" t="e">
        <f t="shared" si="27"/>
        <v>#REF!</v>
      </c>
      <c r="AQ117" s="31" t="e">
        <f t="shared" si="13"/>
        <v>#REF!</v>
      </c>
      <c r="AR117" s="31" t="e">
        <f t="shared" si="14"/>
        <v>#REF!</v>
      </c>
      <c r="AS117" s="31" t="e">
        <f t="shared" si="15"/>
        <v>#REF!</v>
      </c>
      <c r="AT117" s="32" t="e">
        <f t="shared" si="16"/>
        <v>#REF!</v>
      </c>
      <c r="AU117" s="30" t="e">
        <f t="shared" si="28"/>
        <v>#REF!</v>
      </c>
      <c r="AV117" s="31" t="e">
        <f t="shared" si="17"/>
        <v>#REF!</v>
      </c>
      <c r="AW117" s="31" t="e">
        <f t="shared" si="18"/>
        <v>#REF!</v>
      </c>
      <c r="AX117" s="31" t="e">
        <f t="shared" si="19"/>
        <v>#REF!</v>
      </c>
      <c r="AY117" s="32" t="e">
        <f t="shared" si="20"/>
        <v>#REF!</v>
      </c>
      <c r="AZ117" s="30" t="e">
        <f t="shared" si="29"/>
        <v>#REF!</v>
      </c>
      <c r="BA117" s="31" t="e">
        <f t="shared" si="21"/>
        <v>#REF!</v>
      </c>
      <c r="BB117" s="31" t="e">
        <f t="shared" si="22"/>
        <v>#REF!</v>
      </c>
      <c r="BC117" s="31" t="e">
        <f t="shared" si="23"/>
        <v>#REF!</v>
      </c>
      <c r="BD117" s="32" t="e">
        <f t="shared" si="24"/>
        <v>#REF!</v>
      </c>
    </row>
    <row r="118" spans="3:56" ht="15.75" thickBot="1" x14ac:dyDescent="0.3">
      <c r="C118" s="26">
        <v>264</v>
      </c>
      <c r="D118" s="27" t="s">
        <v>383</v>
      </c>
      <c r="E118" s="26">
        <v>5169</v>
      </c>
      <c r="F118" s="28" t="s">
        <v>149</v>
      </c>
      <c r="G118" s="34">
        <v>4185</v>
      </c>
      <c r="H118" s="28" t="s">
        <v>163</v>
      </c>
      <c r="I118" s="29"/>
      <c r="K118" s="17">
        <f>SUMIF('RECAP PDV'!$E:$E,$G118,'RECAP PDV'!K:K)</f>
        <v>0</v>
      </c>
      <c r="L118" s="17"/>
      <c r="M118" s="18"/>
      <c r="N118" s="17">
        <f>SUMIF('RECAP PDV'!$E:$E,$G118,'RECAP PDV'!N:N)</f>
        <v>0</v>
      </c>
      <c r="O118" s="17"/>
      <c r="P118" s="18"/>
      <c r="Q118" s="16"/>
      <c r="R118" s="16"/>
      <c r="S118" s="18"/>
      <c r="T118" s="17"/>
      <c r="U118" s="16"/>
      <c r="V118" s="18"/>
      <c r="W118" s="17"/>
      <c r="X118" s="16"/>
      <c r="Y118" s="18"/>
      <c r="AF118" s="30" t="e">
        <f t="shared" si="25"/>
        <v>#REF!</v>
      </c>
      <c r="AG118" s="31" t="e">
        <f t="shared" si="5"/>
        <v>#REF!</v>
      </c>
      <c r="AH118" s="31" t="e">
        <f t="shared" si="6"/>
        <v>#REF!</v>
      </c>
      <c r="AI118" s="31" t="e">
        <f t="shared" si="7"/>
        <v>#REF!</v>
      </c>
      <c r="AJ118" s="32" t="e">
        <f t="shared" si="8"/>
        <v>#REF!</v>
      </c>
      <c r="AK118" s="30" t="e">
        <f t="shared" si="26"/>
        <v>#REF!</v>
      </c>
      <c r="AL118" s="31" t="e">
        <f t="shared" si="9"/>
        <v>#REF!</v>
      </c>
      <c r="AM118" s="31" t="e">
        <f t="shared" si="10"/>
        <v>#REF!</v>
      </c>
      <c r="AN118" s="31" t="e">
        <f t="shared" si="11"/>
        <v>#REF!</v>
      </c>
      <c r="AO118" s="32" t="e">
        <f t="shared" si="12"/>
        <v>#REF!</v>
      </c>
      <c r="AP118" s="30" t="e">
        <f t="shared" si="27"/>
        <v>#REF!</v>
      </c>
      <c r="AQ118" s="31" t="e">
        <f t="shared" si="13"/>
        <v>#REF!</v>
      </c>
      <c r="AR118" s="31" t="e">
        <f t="shared" si="14"/>
        <v>#REF!</v>
      </c>
      <c r="AS118" s="31" t="e">
        <f t="shared" si="15"/>
        <v>#REF!</v>
      </c>
      <c r="AT118" s="32" t="e">
        <f t="shared" si="16"/>
        <v>#REF!</v>
      </c>
      <c r="AU118" s="30" t="e">
        <f t="shared" si="28"/>
        <v>#REF!</v>
      </c>
      <c r="AV118" s="31" t="e">
        <f t="shared" si="17"/>
        <v>#REF!</v>
      </c>
      <c r="AW118" s="31" t="e">
        <f t="shared" si="18"/>
        <v>#REF!</v>
      </c>
      <c r="AX118" s="31" t="e">
        <f t="shared" si="19"/>
        <v>#REF!</v>
      </c>
      <c r="AY118" s="32" t="e">
        <f t="shared" si="20"/>
        <v>#REF!</v>
      </c>
      <c r="AZ118" s="30" t="e">
        <f t="shared" si="29"/>
        <v>#REF!</v>
      </c>
      <c r="BA118" s="31" t="e">
        <f t="shared" si="21"/>
        <v>#REF!</v>
      </c>
      <c r="BB118" s="31" t="e">
        <f t="shared" si="22"/>
        <v>#REF!</v>
      </c>
      <c r="BC118" s="31" t="e">
        <f t="shared" si="23"/>
        <v>#REF!</v>
      </c>
      <c r="BD118" s="32" t="e">
        <f t="shared" si="24"/>
        <v>#REF!</v>
      </c>
    </row>
    <row r="119" spans="3:56" ht="15.75" thickBot="1" x14ac:dyDescent="0.3">
      <c r="C119" s="26">
        <v>264</v>
      </c>
      <c r="D119" s="27" t="s">
        <v>383</v>
      </c>
      <c r="E119" s="26">
        <v>5169</v>
      </c>
      <c r="F119" s="28" t="s">
        <v>149</v>
      </c>
      <c r="G119" s="34">
        <v>4178</v>
      </c>
      <c r="H119" s="28" t="s">
        <v>164</v>
      </c>
      <c r="I119" s="29"/>
      <c r="K119" s="17">
        <f>SUMIF('RECAP PDV'!$E:$E,$G119,'RECAP PDV'!K:K)</f>
        <v>642.60768999999993</v>
      </c>
      <c r="L119" s="17"/>
      <c r="M119" s="18"/>
      <c r="N119" s="17">
        <f>SUMIF('RECAP PDV'!$E:$E,$G119,'RECAP PDV'!N:N)</f>
        <v>0</v>
      </c>
      <c r="O119" s="17"/>
      <c r="P119" s="18"/>
      <c r="Q119" s="16"/>
      <c r="R119" s="16"/>
      <c r="S119" s="18"/>
      <c r="T119" s="17"/>
      <c r="U119" s="16"/>
      <c r="V119" s="18"/>
      <c r="W119" s="17"/>
      <c r="X119" s="16"/>
      <c r="Y119" s="18"/>
      <c r="AF119" s="30" t="e">
        <f t="shared" si="25"/>
        <v>#REF!</v>
      </c>
      <c r="AG119" s="31" t="e">
        <f t="shared" si="5"/>
        <v>#REF!</v>
      </c>
      <c r="AH119" s="31" t="e">
        <f t="shared" si="6"/>
        <v>#REF!</v>
      </c>
      <c r="AI119" s="31" t="e">
        <f t="shared" si="7"/>
        <v>#REF!</v>
      </c>
      <c r="AJ119" s="32" t="e">
        <f t="shared" si="8"/>
        <v>#REF!</v>
      </c>
      <c r="AK119" s="30" t="e">
        <f t="shared" si="26"/>
        <v>#REF!</v>
      </c>
      <c r="AL119" s="31" t="e">
        <f t="shared" si="9"/>
        <v>#REF!</v>
      </c>
      <c r="AM119" s="31" t="e">
        <f t="shared" si="10"/>
        <v>#REF!</v>
      </c>
      <c r="AN119" s="31" t="e">
        <f t="shared" si="11"/>
        <v>#REF!</v>
      </c>
      <c r="AO119" s="32" t="e">
        <f t="shared" si="12"/>
        <v>#REF!</v>
      </c>
      <c r="AP119" s="30" t="e">
        <f t="shared" si="27"/>
        <v>#REF!</v>
      </c>
      <c r="AQ119" s="31" t="e">
        <f t="shared" si="13"/>
        <v>#REF!</v>
      </c>
      <c r="AR119" s="31" t="e">
        <f t="shared" si="14"/>
        <v>#REF!</v>
      </c>
      <c r="AS119" s="31" t="e">
        <f t="shared" si="15"/>
        <v>#REF!</v>
      </c>
      <c r="AT119" s="32" t="e">
        <f t="shared" si="16"/>
        <v>#REF!</v>
      </c>
      <c r="AU119" s="30" t="e">
        <f t="shared" si="28"/>
        <v>#REF!</v>
      </c>
      <c r="AV119" s="31" t="e">
        <f t="shared" si="17"/>
        <v>#REF!</v>
      </c>
      <c r="AW119" s="31" t="e">
        <f t="shared" si="18"/>
        <v>#REF!</v>
      </c>
      <c r="AX119" s="31" t="e">
        <f t="shared" si="19"/>
        <v>#REF!</v>
      </c>
      <c r="AY119" s="32" t="e">
        <f t="shared" si="20"/>
        <v>#REF!</v>
      </c>
      <c r="AZ119" s="30" t="e">
        <f t="shared" si="29"/>
        <v>#REF!</v>
      </c>
      <c r="BA119" s="31" t="e">
        <f t="shared" si="21"/>
        <v>#REF!</v>
      </c>
      <c r="BB119" s="31" t="e">
        <f t="shared" si="22"/>
        <v>#REF!</v>
      </c>
      <c r="BC119" s="31" t="e">
        <f t="shared" si="23"/>
        <v>#REF!</v>
      </c>
      <c r="BD119" s="32" t="e">
        <f t="shared" si="24"/>
        <v>#REF!</v>
      </c>
    </row>
    <row r="120" spans="3:56" ht="15.75" thickBot="1" x14ac:dyDescent="0.3">
      <c r="C120" s="26">
        <v>264</v>
      </c>
      <c r="D120" s="27" t="s">
        <v>383</v>
      </c>
      <c r="E120" s="26">
        <v>5169</v>
      </c>
      <c r="F120" s="28" t="s">
        <v>149</v>
      </c>
      <c r="G120" s="34">
        <v>4179</v>
      </c>
      <c r="H120" s="28" t="s">
        <v>166</v>
      </c>
      <c r="I120" s="29"/>
      <c r="K120" s="17">
        <f>SUMIF('RECAP PDV'!$E:$E,$G120,'RECAP PDV'!K:K)</f>
        <v>553.14071000000013</v>
      </c>
      <c r="L120" s="17"/>
      <c r="M120" s="18"/>
      <c r="N120" s="17">
        <f>SUMIF('RECAP PDV'!$E:$E,$G120,'RECAP PDV'!N:N)</f>
        <v>0</v>
      </c>
      <c r="O120" s="17"/>
      <c r="P120" s="18"/>
      <c r="Q120" s="16"/>
      <c r="R120" s="16"/>
      <c r="S120" s="18"/>
      <c r="T120" s="17"/>
      <c r="U120" s="16"/>
      <c r="V120" s="18"/>
      <c r="W120" s="17"/>
      <c r="X120" s="16"/>
      <c r="Y120" s="18"/>
      <c r="AF120" s="30" t="e">
        <f t="shared" si="25"/>
        <v>#REF!</v>
      </c>
      <c r="AG120" s="31" t="e">
        <f t="shared" si="5"/>
        <v>#REF!</v>
      </c>
      <c r="AH120" s="31" t="e">
        <f t="shared" si="6"/>
        <v>#REF!</v>
      </c>
      <c r="AI120" s="31" t="e">
        <f t="shared" si="7"/>
        <v>#REF!</v>
      </c>
      <c r="AJ120" s="32" t="e">
        <f t="shared" si="8"/>
        <v>#REF!</v>
      </c>
      <c r="AK120" s="30" t="e">
        <f t="shared" si="26"/>
        <v>#REF!</v>
      </c>
      <c r="AL120" s="31" t="e">
        <f t="shared" si="9"/>
        <v>#REF!</v>
      </c>
      <c r="AM120" s="31" t="e">
        <f t="shared" si="10"/>
        <v>#REF!</v>
      </c>
      <c r="AN120" s="31" t="e">
        <f t="shared" si="11"/>
        <v>#REF!</v>
      </c>
      <c r="AO120" s="32" t="e">
        <f t="shared" si="12"/>
        <v>#REF!</v>
      </c>
      <c r="AP120" s="30" t="e">
        <f t="shared" si="27"/>
        <v>#REF!</v>
      </c>
      <c r="AQ120" s="31" t="e">
        <f t="shared" si="13"/>
        <v>#REF!</v>
      </c>
      <c r="AR120" s="31" t="e">
        <f t="shared" si="14"/>
        <v>#REF!</v>
      </c>
      <c r="AS120" s="31" t="e">
        <f t="shared" si="15"/>
        <v>#REF!</v>
      </c>
      <c r="AT120" s="32" t="e">
        <f t="shared" si="16"/>
        <v>#REF!</v>
      </c>
      <c r="AU120" s="30" t="e">
        <f t="shared" si="28"/>
        <v>#REF!</v>
      </c>
      <c r="AV120" s="31" t="e">
        <f t="shared" si="17"/>
        <v>#REF!</v>
      </c>
      <c r="AW120" s="31" t="e">
        <f t="shared" si="18"/>
        <v>#REF!</v>
      </c>
      <c r="AX120" s="31" t="e">
        <f t="shared" si="19"/>
        <v>#REF!</v>
      </c>
      <c r="AY120" s="32" t="e">
        <f t="shared" si="20"/>
        <v>#REF!</v>
      </c>
      <c r="AZ120" s="30" t="e">
        <f t="shared" si="29"/>
        <v>#REF!</v>
      </c>
      <c r="BA120" s="31" t="e">
        <f t="shared" si="21"/>
        <v>#REF!</v>
      </c>
      <c r="BB120" s="31" t="e">
        <f t="shared" si="22"/>
        <v>#REF!</v>
      </c>
      <c r="BC120" s="31" t="e">
        <f t="shared" si="23"/>
        <v>#REF!</v>
      </c>
      <c r="BD120" s="32" t="e">
        <f t="shared" si="24"/>
        <v>#REF!</v>
      </c>
    </row>
    <row r="121" spans="3:56" ht="15.75" thickBot="1" x14ac:dyDescent="0.3">
      <c r="C121" s="26">
        <v>264</v>
      </c>
      <c r="D121" s="27" t="s">
        <v>383</v>
      </c>
      <c r="E121" s="26">
        <v>5169</v>
      </c>
      <c r="F121" s="28" t="s">
        <v>149</v>
      </c>
      <c r="G121" s="34">
        <v>4194</v>
      </c>
      <c r="H121" s="28" t="s">
        <v>167</v>
      </c>
      <c r="I121" s="29"/>
      <c r="K121" s="17">
        <f>SUMIF('RECAP PDV'!$E:$E,$G121,'RECAP PDV'!K:K)</f>
        <v>1972.2530299999999</v>
      </c>
      <c r="L121" s="17"/>
      <c r="M121" s="18"/>
      <c r="N121" s="17">
        <f>SUMIF('RECAP PDV'!$E:$E,$G121,'RECAP PDV'!N:N)</f>
        <v>0</v>
      </c>
      <c r="O121" s="17"/>
      <c r="P121" s="18"/>
      <c r="Q121" s="16"/>
      <c r="R121" s="16"/>
      <c r="S121" s="18"/>
      <c r="T121" s="17"/>
      <c r="U121" s="16"/>
      <c r="V121" s="18"/>
      <c r="W121" s="17"/>
      <c r="X121" s="16"/>
      <c r="Y121" s="18"/>
      <c r="AF121" s="30" t="e">
        <f t="shared" si="25"/>
        <v>#REF!</v>
      </c>
      <c r="AG121" s="31" t="e">
        <f t="shared" si="5"/>
        <v>#REF!</v>
      </c>
      <c r="AH121" s="31" t="e">
        <f t="shared" si="6"/>
        <v>#REF!</v>
      </c>
      <c r="AI121" s="31" t="e">
        <f t="shared" si="7"/>
        <v>#REF!</v>
      </c>
      <c r="AJ121" s="32" t="e">
        <f t="shared" si="8"/>
        <v>#REF!</v>
      </c>
      <c r="AK121" s="30" t="e">
        <f t="shared" si="26"/>
        <v>#REF!</v>
      </c>
      <c r="AL121" s="31" t="e">
        <f t="shared" si="9"/>
        <v>#REF!</v>
      </c>
      <c r="AM121" s="31" t="e">
        <f t="shared" si="10"/>
        <v>#REF!</v>
      </c>
      <c r="AN121" s="31" t="e">
        <f t="shared" si="11"/>
        <v>#REF!</v>
      </c>
      <c r="AO121" s="32" t="e">
        <f t="shared" si="12"/>
        <v>#REF!</v>
      </c>
      <c r="AP121" s="30" t="e">
        <f t="shared" si="27"/>
        <v>#REF!</v>
      </c>
      <c r="AQ121" s="31" t="e">
        <f t="shared" si="13"/>
        <v>#REF!</v>
      </c>
      <c r="AR121" s="31" t="e">
        <f t="shared" si="14"/>
        <v>#REF!</v>
      </c>
      <c r="AS121" s="31" t="e">
        <f t="shared" si="15"/>
        <v>#REF!</v>
      </c>
      <c r="AT121" s="32" t="e">
        <f t="shared" si="16"/>
        <v>#REF!</v>
      </c>
      <c r="AU121" s="30" t="e">
        <f t="shared" si="28"/>
        <v>#REF!</v>
      </c>
      <c r="AV121" s="31" t="e">
        <f t="shared" si="17"/>
        <v>#REF!</v>
      </c>
      <c r="AW121" s="31" t="e">
        <f t="shared" si="18"/>
        <v>#REF!</v>
      </c>
      <c r="AX121" s="31" t="e">
        <f t="shared" si="19"/>
        <v>#REF!</v>
      </c>
      <c r="AY121" s="32" t="e">
        <f t="shared" si="20"/>
        <v>#REF!</v>
      </c>
      <c r="AZ121" s="30" t="e">
        <f t="shared" si="29"/>
        <v>#REF!</v>
      </c>
      <c r="BA121" s="31" t="e">
        <f t="shared" si="21"/>
        <v>#REF!</v>
      </c>
      <c r="BB121" s="31" t="e">
        <f t="shared" si="22"/>
        <v>#REF!</v>
      </c>
      <c r="BC121" s="31" t="e">
        <f t="shared" si="23"/>
        <v>#REF!</v>
      </c>
      <c r="BD121" s="32" t="e">
        <f t="shared" si="24"/>
        <v>#REF!</v>
      </c>
    </row>
    <row r="122" spans="3:56" ht="15.75" thickBot="1" x14ac:dyDescent="0.3">
      <c r="C122" s="26">
        <v>264</v>
      </c>
      <c r="D122" s="27" t="s">
        <v>383</v>
      </c>
      <c r="E122" s="26">
        <v>5169</v>
      </c>
      <c r="F122" s="28" t="s">
        <v>149</v>
      </c>
      <c r="G122" s="34">
        <v>4181</v>
      </c>
      <c r="H122" s="28" t="s">
        <v>169</v>
      </c>
      <c r="I122" s="29"/>
      <c r="K122" s="17">
        <f>SUMIF('RECAP PDV'!$E:$E,$G122,'RECAP PDV'!K:K)</f>
        <v>-21.172129999999996</v>
      </c>
      <c r="L122" s="17"/>
      <c r="M122" s="18"/>
      <c r="N122" s="17">
        <f>SUMIF('RECAP PDV'!$E:$E,$G122,'RECAP PDV'!N:N)</f>
        <v>0</v>
      </c>
      <c r="O122" s="17"/>
      <c r="P122" s="18"/>
      <c r="Q122" s="16"/>
      <c r="R122" s="16"/>
      <c r="S122" s="18"/>
      <c r="T122" s="17"/>
      <c r="U122" s="16"/>
      <c r="V122" s="18"/>
      <c r="W122" s="17"/>
      <c r="X122" s="16"/>
      <c r="Y122" s="18"/>
      <c r="AF122" s="30" t="e">
        <f t="shared" si="25"/>
        <v>#REF!</v>
      </c>
      <c r="AG122" s="31" t="e">
        <f t="shared" si="5"/>
        <v>#REF!</v>
      </c>
      <c r="AH122" s="31" t="e">
        <f t="shared" si="6"/>
        <v>#REF!</v>
      </c>
      <c r="AI122" s="31" t="e">
        <f t="shared" si="7"/>
        <v>#REF!</v>
      </c>
      <c r="AJ122" s="32" t="e">
        <f t="shared" si="8"/>
        <v>#REF!</v>
      </c>
      <c r="AK122" s="30" t="e">
        <f t="shared" si="26"/>
        <v>#REF!</v>
      </c>
      <c r="AL122" s="31" t="e">
        <f t="shared" si="9"/>
        <v>#REF!</v>
      </c>
      <c r="AM122" s="31" t="e">
        <f t="shared" si="10"/>
        <v>#REF!</v>
      </c>
      <c r="AN122" s="31" t="e">
        <f t="shared" si="11"/>
        <v>#REF!</v>
      </c>
      <c r="AO122" s="32" t="e">
        <f t="shared" si="12"/>
        <v>#REF!</v>
      </c>
      <c r="AP122" s="30" t="e">
        <f t="shared" si="27"/>
        <v>#REF!</v>
      </c>
      <c r="AQ122" s="31" t="e">
        <f t="shared" si="13"/>
        <v>#REF!</v>
      </c>
      <c r="AR122" s="31" t="e">
        <f t="shared" si="14"/>
        <v>#REF!</v>
      </c>
      <c r="AS122" s="31" t="e">
        <f t="shared" si="15"/>
        <v>#REF!</v>
      </c>
      <c r="AT122" s="32" t="e">
        <f t="shared" si="16"/>
        <v>#REF!</v>
      </c>
      <c r="AU122" s="30" t="e">
        <f t="shared" si="28"/>
        <v>#REF!</v>
      </c>
      <c r="AV122" s="31" t="e">
        <f t="shared" si="17"/>
        <v>#REF!</v>
      </c>
      <c r="AW122" s="31" t="e">
        <f t="shared" si="18"/>
        <v>#REF!</v>
      </c>
      <c r="AX122" s="31" t="e">
        <f t="shared" si="19"/>
        <v>#REF!</v>
      </c>
      <c r="AY122" s="32" t="e">
        <f t="shared" si="20"/>
        <v>#REF!</v>
      </c>
      <c r="AZ122" s="30" t="e">
        <f t="shared" si="29"/>
        <v>#REF!</v>
      </c>
      <c r="BA122" s="31" t="e">
        <f t="shared" si="21"/>
        <v>#REF!</v>
      </c>
      <c r="BB122" s="31" t="e">
        <f t="shared" si="22"/>
        <v>#REF!</v>
      </c>
      <c r="BC122" s="31" t="e">
        <f t="shared" si="23"/>
        <v>#REF!</v>
      </c>
      <c r="BD122" s="32" t="e">
        <f t="shared" si="24"/>
        <v>#REF!</v>
      </c>
    </row>
    <row r="123" spans="3:56" ht="15.75" thickBot="1" x14ac:dyDescent="0.3">
      <c r="C123" s="26">
        <v>264</v>
      </c>
      <c r="D123" s="27" t="s">
        <v>383</v>
      </c>
      <c r="E123" s="26">
        <v>5169</v>
      </c>
      <c r="F123" s="28" t="s">
        <v>149</v>
      </c>
      <c r="G123" s="34">
        <v>4183</v>
      </c>
      <c r="H123" s="28" t="s">
        <v>170</v>
      </c>
      <c r="I123" s="29"/>
      <c r="K123" s="17">
        <f>SUMIF('RECAP PDV'!$E:$E,$G123,'RECAP PDV'!K:K)</f>
        <v>116.57681000000001</v>
      </c>
      <c r="L123" s="17"/>
      <c r="M123" s="18"/>
      <c r="N123" s="17">
        <f>SUMIF('RECAP PDV'!$E:$E,$G123,'RECAP PDV'!N:N)</f>
        <v>11.38</v>
      </c>
      <c r="O123" s="17"/>
      <c r="P123" s="18"/>
      <c r="Q123" s="16"/>
      <c r="R123" s="16"/>
      <c r="S123" s="18"/>
      <c r="T123" s="17"/>
      <c r="U123" s="16"/>
      <c r="V123" s="18"/>
      <c r="W123" s="17"/>
      <c r="X123" s="16"/>
      <c r="Y123" s="18"/>
      <c r="AF123" s="30" t="e">
        <f t="shared" si="25"/>
        <v>#REF!</v>
      </c>
      <c r="AG123" s="31" t="e">
        <f t="shared" si="5"/>
        <v>#REF!</v>
      </c>
      <c r="AH123" s="31" t="e">
        <f t="shared" si="6"/>
        <v>#REF!</v>
      </c>
      <c r="AI123" s="31" t="e">
        <f t="shared" si="7"/>
        <v>#REF!</v>
      </c>
      <c r="AJ123" s="32" t="e">
        <f t="shared" si="8"/>
        <v>#REF!</v>
      </c>
      <c r="AK123" s="30" t="e">
        <f t="shared" si="26"/>
        <v>#REF!</v>
      </c>
      <c r="AL123" s="31" t="e">
        <f t="shared" si="9"/>
        <v>#REF!</v>
      </c>
      <c r="AM123" s="31" t="e">
        <f t="shared" si="10"/>
        <v>#REF!</v>
      </c>
      <c r="AN123" s="31" t="e">
        <f t="shared" si="11"/>
        <v>#REF!</v>
      </c>
      <c r="AO123" s="32" t="e">
        <f t="shared" si="12"/>
        <v>#REF!</v>
      </c>
      <c r="AP123" s="30" t="e">
        <f t="shared" si="27"/>
        <v>#REF!</v>
      </c>
      <c r="AQ123" s="31" t="e">
        <f t="shared" si="13"/>
        <v>#REF!</v>
      </c>
      <c r="AR123" s="31" t="e">
        <f t="shared" si="14"/>
        <v>#REF!</v>
      </c>
      <c r="AS123" s="31" t="e">
        <f t="shared" si="15"/>
        <v>#REF!</v>
      </c>
      <c r="AT123" s="32" t="e">
        <f t="shared" si="16"/>
        <v>#REF!</v>
      </c>
      <c r="AU123" s="30" t="e">
        <f t="shared" si="28"/>
        <v>#REF!</v>
      </c>
      <c r="AV123" s="31" t="e">
        <f t="shared" si="17"/>
        <v>#REF!</v>
      </c>
      <c r="AW123" s="31" t="e">
        <f t="shared" si="18"/>
        <v>#REF!</v>
      </c>
      <c r="AX123" s="31" t="e">
        <f t="shared" si="19"/>
        <v>#REF!</v>
      </c>
      <c r="AY123" s="32" t="e">
        <f t="shared" si="20"/>
        <v>#REF!</v>
      </c>
      <c r="AZ123" s="30" t="e">
        <f t="shared" si="29"/>
        <v>#REF!</v>
      </c>
      <c r="BA123" s="31" t="e">
        <f t="shared" si="21"/>
        <v>#REF!</v>
      </c>
      <c r="BB123" s="31" t="e">
        <f t="shared" si="22"/>
        <v>#REF!</v>
      </c>
      <c r="BC123" s="31" t="e">
        <f t="shared" si="23"/>
        <v>#REF!</v>
      </c>
      <c r="BD123" s="32" t="e">
        <f t="shared" si="24"/>
        <v>#REF!</v>
      </c>
    </row>
    <row r="124" spans="3:56" ht="15.75" thickBot="1" x14ac:dyDescent="0.3">
      <c r="C124" s="26">
        <v>30</v>
      </c>
      <c r="D124" s="27" t="s">
        <v>384</v>
      </c>
      <c r="E124" s="26">
        <v>6</v>
      </c>
      <c r="F124" s="28" t="s">
        <v>172</v>
      </c>
      <c r="G124" s="26">
        <v>551110</v>
      </c>
      <c r="H124" s="28" t="s">
        <v>173</v>
      </c>
      <c r="I124" s="29"/>
      <c r="K124" s="17">
        <f>SUMIF('RECAP PDV'!$E:$E,$G124,'RECAP PDV'!K:K)</f>
        <v>527.30878000000007</v>
      </c>
      <c r="L124" s="17"/>
      <c r="M124" s="18"/>
      <c r="N124" s="17">
        <f>SUMIF('RECAP PDV'!$E:$E,$G124,'RECAP PDV'!N:N)</f>
        <v>0</v>
      </c>
      <c r="O124" s="17"/>
      <c r="P124" s="18"/>
      <c r="Q124" s="16"/>
      <c r="R124" s="16"/>
      <c r="S124" s="18"/>
      <c r="T124" s="17"/>
      <c r="U124" s="16"/>
      <c r="V124" s="18"/>
      <c r="W124" s="17"/>
      <c r="X124" s="16"/>
      <c r="Y124" s="18"/>
      <c r="AF124" s="30" t="e">
        <f t="shared" si="25"/>
        <v>#REF!</v>
      </c>
      <c r="AG124" s="31" t="e">
        <f t="shared" si="5"/>
        <v>#REF!</v>
      </c>
      <c r="AH124" s="31" t="e">
        <f t="shared" si="6"/>
        <v>#REF!</v>
      </c>
      <c r="AI124" s="31" t="e">
        <f t="shared" si="7"/>
        <v>#REF!</v>
      </c>
      <c r="AJ124" s="32" t="e">
        <f t="shared" si="8"/>
        <v>#REF!</v>
      </c>
      <c r="AK124" s="30" t="e">
        <f t="shared" si="26"/>
        <v>#REF!</v>
      </c>
      <c r="AL124" s="31" t="e">
        <f t="shared" si="9"/>
        <v>#REF!</v>
      </c>
      <c r="AM124" s="31" t="e">
        <f t="shared" si="10"/>
        <v>#REF!</v>
      </c>
      <c r="AN124" s="31" t="e">
        <f t="shared" si="11"/>
        <v>#REF!</v>
      </c>
      <c r="AO124" s="32" t="e">
        <f t="shared" si="12"/>
        <v>#REF!</v>
      </c>
      <c r="AP124" s="30" t="e">
        <f t="shared" si="27"/>
        <v>#REF!</v>
      </c>
      <c r="AQ124" s="31" t="e">
        <f t="shared" si="13"/>
        <v>#REF!</v>
      </c>
      <c r="AR124" s="31" t="e">
        <f t="shared" si="14"/>
        <v>#REF!</v>
      </c>
      <c r="AS124" s="31" t="e">
        <f t="shared" si="15"/>
        <v>#REF!</v>
      </c>
      <c r="AT124" s="32" t="e">
        <f t="shared" si="16"/>
        <v>#REF!</v>
      </c>
      <c r="AU124" s="30" t="e">
        <f t="shared" si="28"/>
        <v>#REF!</v>
      </c>
      <c r="AV124" s="31" t="e">
        <f t="shared" si="17"/>
        <v>#REF!</v>
      </c>
      <c r="AW124" s="31" t="e">
        <f t="shared" si="18"/>
        <v>#REF!</v>
      </c>
      <c r="AX124" s="31" t="e">
        <f t="shared" si="19"/>
        <v>#REF!</v>
      </c>
      <c r="AY124" s="32" t="e">
        <f t="shared" si="20"/>
        <v>#REF!</v>
      </c>
      <c r="AZ124" s="30" t="e">
        <f t="shared" si="29"/>
        <v>#REF!</v>
      </c>
      <c r="BA124" s="31" t="e">
        <f t="shared" si="21"/>
        <v>#REF!</v>
      </c>
      <c r="BB124" s="31" t="e">
        <f t="shared" si="22"/>
        <v>#REF!</v>
      </c>
      <c r="BC124" s="31" t="e">
        <f t="shared" si="23"/>
        <v>#REF!</v>
      </c>
      <c r="BD124" s="32" t="e">
        <f t="shared" si="24"/>
        <v>#REF!</v>
      </c>
    </row>
    <row r="125" spans="3:56" ht="15.75" thickBot="1" x14ac:dyDescent="0.3">
      <c r="C125" s="26">
        <v>30</v>
      </c>
      <c r="D125" s="27" t="s">
        <v>384</v>
      </c>
      <c r="E125" s="26">
        <v>6</v>
      </c>
      <c r="F125" s="28" t="s">
        <v>172</v>
      </c>
      <c r="G125" s="26">
        <v>451101</v>
      </c>
      <c r="H125" s="28" t="s">
        <v>174</v>
      </c>
      <c r="I125" s="29"/>
      <c r="K125" s="17">
        <f>SUMIF('RECAP PDV'!$E:$E,$G125,'RECAP PDV'!K:K)</f>
        <v>864.72354999999993</v>
      </c>
      <c r="L125" s="17"/>
      <c r="M125" s="18"/>
      <c r="N125" s="17">
        <f>SUMIF('RECAP PDV'!$E:$E,$G125,'RECAP PDV'!N:N)</f>
        <v>0</v>
      </c>
      <c r="O125" s="17"/>
      <c r="P125" s="18"/>
      <c r="Q125" s="16"/>
      <c r="R125" s="16"/>
      <c r="S125" s="18"/>
      <c r="T125" s="17"/>
      <c r="U125" s="16"/>
      <c r="V125" s="18"/>
      <c r="W125" s="17"/>
      <c r="X125" s="16"/>
      <c r="Y125" s="18"/>
      <c r="AF125" s="30" t="e">
        <f t="shared" si="25"/>
        <v>#REF!</v>
      </c>
      <c r="AG125" s="31" t="e">
        <f t="shared" si="5"/>
        <v>#REF!</v>
      </c>
      <c r="AH125" s="31" t="e">
        <f t="shared" si="6"/>
        <v>#REF!</v>
      </c>
      <c r="AI125" s="31" t="e">
        <f t="shared" si="7"/>
        <v>#REF!</v>
      </c>
      <c r="AJ125" s="32" t="e">
        <f t="shared" si="8"/>
        <v>#REF!</v>
      </c>
      <c r="AK125" s="30" t="e">
        <f t="shared" si="26"/>
        <v>#REF!</v>
      </c>
      <c r="AL125" s="31" t="e">
        <f t="shared" si="9"/>
        <v>#REF!</v>
      </c>
      <c r="AM125" s="31" t="e">
        <f t="shared" si="10"/>
        <v>#REF!</v>
      </c>
      <c r="AN125" s="31" t="e">
        <f t="shared" si="11"/>
        <v>#REF!</v>
      </c>
      <c r="AO125" s="32" t="e">
        <f t="shared" si="12"/>
        <v>#REF!</v>
      </c>
      <c r="AP125" s="30" t="e">
        <f t="shared" si="27"/>
        <v>#REF!</v>
      </c>
      <c r="AQ125" s="31" t="e">
        <f t="shared" si="13"/>
        <v>#REF!</v>
      </c>
      <c r="AR125" s="31" t="e">
        <f t="shared" si="14"/>
        <v>#REF!</v>
      </c>
      <c r="AS125" s="31" t="e">
        <f t="shared" si="15"/>
        <v>#REF!</v>
      </c>
      <c r="AT125" s="32" t="e">
        <f t="shared" si="16"/>
        <v>#REF!</v>
      </c>
      <c r="AU125" s="30" t="e">
        <f t="shared" si="28"/>
        <v>#REF!</v>
      </c>
      <c r="AV125" s="31" t="e">
        <f t="shared" si="17"/>
        <v>#REF!</v>
      </c>
      <c r="AW125" s="31" t="e">
        <f t="shared" si="18"/>
        <v>#REF!</v>
      </c>
      <c r="AX125" s="31" t="e">
        <f t="shared" si="19"/>
        <v>#REF!</v>
      </c>
      <c r="AY125" s="32" t="e">
        <f t="shared" si="20"/>
        <v>#REF!</v>
      </c>
      <c r="AZ125" s="30" t="e">
        <f t="shared" si="29"/>
        <v>#REF!</v>
      </c>
      <c r="BA125" s="31" t="e">
        <f t="shared" si="21"/>
        <v>#REF!</v>
      </c>
      <c r="BB125" s="31" t="e">
        <f t="shared" si="22"/>
        <v>#REF!</v>
      </c>
      <c r="BC125" s="31" t="e">
        <f t="shared" si="23"/>
        <v>#REF!</v>
      </c>
      <c r="BD125" s="32" t="e">
        <f t="shared" si="24"/>
        <v>#REF!</v>
      </c>
    </row>
    <row r="126" spans="3:56" ht="15.75" thickBot="1" x14ac:dyDescent="0.3">
      <c r="C126" s="26">
        <v>30</v>
      </c>
      <c r="D126" s="27" t="s">
        <v>384</v>
      </c>
      <c r="E126" s="26">
        <v>6</v>
      </c>
      <c r="F126" s="28" t="s">
        <v>172</v>
      </c>
      <c r="G126" s="26">
        <v>551103</v>
      </c>
      <c r="H126" s="28" t="s">
        <v>175</v>
      </c>
      <c r="I126" s="29"/>
      <c r="K126" s="17">
        <f>SUMIF('RECAP PDV'!$E:$E,$G126,'RECAP PDV'!K:K)</f>
        <v>-215.60814999999999</v>
      </c>
      <c r="L126" s="17"/>
      <c r="M126" s="18"/>
      <c r="N126" s="17">
        <f>SUMIF('RECAP PDV'!$E:$E,$G126,'RECAP PDV'!N:N)</f>
        <v>0</v>
      </c>
      <c r="O126" s="17"/>
      <c r="P126" s="18"/>
      <c r="Q126" s="16"/>
      <c r="R126" s="16"/>
      <c r="S126" s="18"/>
      <c r="T126" s="17"/>
      <c r="U126" s="16"/>
      <c r="V126" s="18"/>
      <c r="W126" s="17"/>
      <c r="X126" s="16"/>
      <c r="Y126" s="18"/>
      <c r="AF126" s="30" t="e">
        <f t="shared" si="25"/>
        <v>#REF!</v>
      </c>
      <c r="AG126" s="31" t="e">
        <f t="shared" si="5"/>
        <v>#REF!</v>
      </c>
      <c r="AH126" s="31" t="e">
        <f t="shared" si="6"/>
        <v>#REF!</v>
      </c>
      <c r="AI126" s="31" t="e">
        <f t="shared" si="7"/>
        <v>#REF!</v>
      </c>
      <c r="AJ126" s="32" t="e">
        <f t="shared" si="8"/>
        <v>#REF!</v>
      </c>
      <c r="AK126" s="30" t="e">
        <f t="shared" si="26"/>
        <v>#REF!</v>
      </c>
      <c r="AL126" s="31" t="e">
        <f t="shared" si="9"/>
        <v>#REF!</v>
      </c>
      <c r="AM126" s="31" t="e">
        <f t="shared" si="10"/>
        <v>#REF!</v>
      </c>
      <c r="AN126" s="31" t="e">
        <f t="shared" si="11"/>
        <v>#REF!</v>
      </c>
      <c r="AO126" s="32" t="e">
        <f t="shared" si="12"/>
        <v>#REF!</v>
      </c>
      <c r="AP126" s="30" t="e">
        <f t="shared" si="27"/>
        <v>#REF!</v>
      </c>
      <c r="AQ126" s="31" t="e">
        <f t="shared" si="13"/>
        <v>#REF!</v>
      </c>
      <c r="AR126" s="31" t="e">
        <f t="shared" si="14"/>
        <v>#REF!</v>
      </c>
      <c r="AS126" s="31" t="e">
        <f t="shared" si="15"/>
        <v>#REF!</v>
      </c>
      <c r="AT126" s="32" t="e">
        <f t="shared" si="16"/>
        <v>#REF!</v>
      </c>
      <c r="AU126" s="30" t="e">
        <f t="shared" si="28"/>
        <v>#REF!</v>
      </c>
      <c r="AV126" s="31" t="e">
        <f t="shared" si="17"/>
        <v>#REF!</v>
      </c>
      <c r="AW126" s="31" t="e">
        <f t="shared" si="18"/>
        <v>#REF!</v>
      </c>
      <c r="AX126" s="31" t="e">
        <f t="shared" si="19"/>
        <v>#REF!</v>
      </c>
      <c r="AY126" s="32" t="e">
        <f t="shared" si="20"/>
        <v>#REF!</v>
      </c>
      <c r="AZ126" s="30" t="e">
        <f t="shared" si="29"/>
        <v>#REF!</v>
      </c>
      <c r="BA126" s="31" t="e">
        <f t="shared" si="21"/>
        <v>#REF!</v>
      </c>
      <c r="BB126" s="31" t="e">
        <f t="shared" si="22"/>
        <v>#REF!</v>
      </c>
      <c r="BC126" s="31" t="e">
        <f t="shared" si="23"/>
        <v>#REF!</v>
      </c>
      <c r="BD126" s="32" t="e">
        <f t="shared" si="24"/>
        <v>#REF!</v>
      </c>
    </row>
    <row r="127" spans="3:56" ht="15.75" thickBot="1" x14ac:dyDescent="0.3">
      <c r="C127" s="26">
        <v>30</v>
      </c>
      <c r="D127" s="27" t="s">
        <v>384</v>
      </c>
      <c r="E127" s="26">
        <v>6</v>
      </c>
      <c r="F127" s="28" t="s">
        <v>172</v>
      </c>
      <c r="G127" s="26">
        <v>551330</v>
      </c>
      <c r="H127" s="28" t="s">
        <v>176</v>
      </c>
      <c r="I127" s="29"/>
      <c r="K127" s="17">
        <f>SUMIF('RECAP PDV'!$E:$E,$G127,'RECAP PDV'!K:K)</f>
        <v>21.36936</v>
      </c>
      <c r="L127" s="17"/>
      <c r="M127" s="18"/>
      <c r="N127" s="17">
        <f>SUMIF('RECAP PDV'!$E:$E,$G127,'RECAP PDV'!N:N)</f>
        <v>0</v>
      </c>
      <c r="O127" s="17"/>
      <c r="P127" s="18"/>
      <c r="Q127" s="16"/>
      <c r="R127" s="16"/>
      <c r="S127" s="18"/>
      <c r="T127" s="17"/>
      <c r="U127" s="16"/>
      <c r="V127" s="18"/>
      <c r="W127" s="17"/>
      <c r="X127" s="16"/>
      <c r="Y127" s="18"/>
      <c r="AF127" s="30" t="e">
        <f t="shared" si="25"/>
        <v>#REF!</v>
      </c>
      <c r="AG127" s="31" t="e">
        <f t="shared" si="5"/>
        <v>#REF!</v>
      </c>
      <c r="AH127" s="31" t="e">
        <f t="shared" si="6"/>
        <v>#REF!</v>
      </c>
      <c r="AI127" s="31" t="e">
        <f t="shared" si="7"/>
        <v>#REF!</v>
      </c>
      <c r="AJ127" s="32" t="e">
        <f t="shared" si="8"/>
        <v>#REF!</v>
      </c>
      <c r="AK127" s="30" t="e">
        <f t="shared" si="26"/>
        <v>#REF!</v>
      </c>
      <c r="AL127" s="31" t="e">
        <f t="shared" si="9"/>
        <v>#REF!</v>
      </c>
      <c r="AM127" s="31" t="e">
        <f t="shared" si="10"/>
        <v>#REF!</v>
      </c>
      <c r="AN127" s="31" t="e">
        <f t="shared" si="11"/>
        <v>#REF!</v>
      </c>
      <c r="AO127" s="32" t="e">
        <f t="shared" si="12"/>
        <v>#REF!</v>
      </c>
      <c r="AP127" s="30" t="e">
        <f t="shared" si="27"/>
        <v>#REF!</v>
      </c>
      <c r="AQ127" s="31" t="e">
        <f t="shared" si="13"/>
        <v>#REF!</v>
      </c>
      <c r="AR127" s="31" t="e">
        <f t="shared" si="14"/>
        <v>#REF!</v>
      </c>
      <c r="AS127" s="31" t="e">
        <f t="shared" si="15"/>
        <v>#REF!</v>
      </c>
      <c r="AT127" s="32" t="e">
        <f t="shared" si="16"/>
        <v>#REF!</v>
      </c>
      <c r="AU127" s="30" t="e">
        <f t="shared" si="28"/>
        <v>#REF!</v>
      </c>
      <c r="AV127" s="31" t="e">
        <f t="shared" si="17"/>
        <v>#REF!</v>
      </c>
      <c r="AW127" s="31" t="e">
        <f t="shared" si="18"/>
        <v>#REF!</v>
      </c>
      <c r="AX127" s="31" t="e">
        <f t="shared" si="19"/>
        <v>#REF!</v>
      </c>
      <c r="AY127" s="32" t="e">
        <f t="shared" si="20"/>
        <v>#REF!</v>
      </c>
      <c r="AZ127" s="30" t="e">
        <f t="shared" si="29"/>
        <v>#REF!</v>
      </c>
      <c r="BA127" s="31" t="e">
        <f t="shared" si="21"/>
        <v>#REF!</v>
      </c>
      <c r="BB127" s="31" t="e">
        <f t="shared" si="22"/>
        <v>#REF!</v>
      </c>
      <c r="BC127" s="31" t="e">
        <f t="shared" si="23"/>
        <v>#REF!</v>
      </c>
      <c r="BD127" s="32" t="e">
        <f t="shared" si="24"/>
        <v>#REF!</v>
      </c>
    </row>
    <row r="128" spans="3:56" ht="15.75" thickBot="1" x14ac:dyDescent="0.3">
      <c r="C128" s="26">
        <v>30</v>
      </c>
      <c r="D128" s="27" t="s">
        <v>384</v>
      </c>
      <c r="E128" s="26">
        <v>6</v>
      </c>
      <c r="F128" s="28" t="s">
        <v>172</v>
      </c>
      <c r="G128" s="26">
        <v>451115</v>
      </c>
      <c r="H128" s="28" t="s">
        <v>177</v>
      </c>
      <c r="I128" s="29"/>
      <c r="K128" s="17">
        <f>SUMIF('RECAP PDV'!$E:$E,$G128,'RECAP PDV'!K:K)</f>
        <v>24.05501000000001</v>
      </c>
      <c r="L128" s="17"/>
      <c r="M128" s="18"/>
      <c r="N128" s="17">
        <f>SUMIF('RECAP PDV'!$E:$E,$G128,'RECAP PDV'!N:N)</f>
        <v>0</v>
      </c>
      <c r="O128" s="17"/>
      <c r="P128" s="18"/>
      <c r="Q128" s="16"/>
      <c r="R128" s="16"/>
      <c r="S128" s="18"/>
      <c r="T128" s="17"/>
      <c r="U128" s="16"/>
      <c r="V128" s="18"/>
      <c r="W128" s="17"/>
      <c r="X128" s="16"/>
      <c r="Y128" s="18"/>
      <c r="AF128" s="30" t="e">
        <f t="shared" si="25"/>
        <v>#REF!</v>
      </c>
      <c r="AG128" s="31" t="e">
        <f t="shared" si="5"/>
        <v>#REF!</v>
      </c>
      <c r="AH128" s="31" t="e">
        <f t="shared" si="6"/>
        <v>#REF!</v>
      </c>
      <c r="AI128" s="31" t="e">
        <f t="shared" si="7"/>
        <v>#REF!</v>
      </c>
      <c r="AJ128" s="32" t="e">
        <f t="shared" si="8"/>
        <v>#REF!</v>
      </c>
      <c r="AK128" s="30" t="e">
        <f t="shared" si="26"/>
        <v>#REF!</v>
      </c>
      <c r="AL128" s="31" t="e">
        <f t="shared" si="9"/>
        <v>#REF!</v>
      </c>
      <c r="AM128" s="31" t="e">
        <f t="shared" si="10"/>
        <v>#REF!</v>
      </c>
      <c r="AN128" s="31" t="e">
        <f t="shared" si="11"/>
        <v>#REF!</v>
      </c>
      <c r="AO128" s="32" t="e">
        <f t="shared" si="12"/>
        <v>#REF!</v>
      </c>
      <c r="AP128" s="30" t="e">
        <f t="shared" si="27"/>
        <v>#REF!</v>
      </c>
      <c r="AQ128" s="31" t="e">
        <f t="shared" si="13"/>
        <v>#REF!</v>
      </c>
      <c r="AR128" s="31" t="e">
        <f t="shared" si="14"/>
        <v>#REF!</v>
      </c>
      <c r="AS128" s="31" t="e">
        <f t="shared" si="15"/>
        <v>#REF!</v>
      </c>
      <c r="AT128" s="32" t="e">
        <f t="shared" si="16"/>
        <v>#REF!</v>
      </c>
      <c r="AU128" s="30" t="e">
        <f t="shared" si="28"/>
        <v>#REF!</v>
      </c>
      <c r="AV128" s="31" t="e">
        <f t="shared" si="17"/>
        <v>#REF!</v>
      </c>
      <c r="AW128" s="31" t="e">
        <f t="shared" si="18"/>
        <v>#REF!</v>
      </c>
      <c r="AX128" s="31" t="e">
        <f t="shared" si="19"/>
        <v>#REF!</v>
      </c>
      <c r="AY128" s="32" t="e">
        <f t="shared" si="20"/>
        <v>#REF!</v>
      </c>
      <c r="AZ128" s="30" t="e">
        <f t="shared" si="29"/>
        <v>#REF!</v>
      </c>
      <c r="BA128" s="31" t="e">
        <f t="shared" si="21"/>
        <v>#REF!</v>
      </c>
      <c r="BB128" s="31" t="e">
        <f t="shared" si="22"/>
        <v>#REF!</v>
      </c>
      <c r="BC128" s="31" t="e">
        <f t="shared" si="23"/>
        <v>#REF!</v>
      </c>
      <c r="BD128" s="32" t="e">
        <f t="shared" si="24"/>
        <v>#REF!</v>
      </c>
    </row>
    <row r="129" spans="3:56" ht="15.75" thickBot="1" x14ac:dyDescent="0.3">
      <c r="C129" s="26">
        <v>30</v>
      </c>
      <c r="D129" s="27" t="s">
        <v>384</v>
      </c>
      <c r="E129" s="26">
        <v>6</v>
      </c>
      <c r="F129" s="28" t="s">
        <v>172</v>
      </c>
      <c r="G129" s="26">
        <v>551128</v>
      </c>
      <c r="H129" s="28" t="s">
        <v>178</v>
      </c>
      <c r="I129" s="29"/>
      <c r="K129" s="17">
        <f>SUMIF('RECAP PDV'!$E:$E,$G129,'RECAP PDV'!K:K)</f>
        <v>242.45572999999999</v>
      </c>
      <c r="L129" s="17"/>
      <c r="M129" s="18"/>
      <c r="N129" s="17">
        <f>SUMIF('RECAP PDV'!$E:$E,$G129,'RECAP PDV'!N:N)</f>
        <v>0</v>
      </c>
      <c r="O129" s="17"/>
      <c r="P129" s="18"/>
      <c r="Q129" s="16"/>
      <c r="R129" s="16"/>
      <c r="S129" s="18"/>
      <c r="T129" s="17"/>
      <c r="U129" s="16"/>
      <c r="V129" s="18"/>
      <c r="W129" s="17"/>
      <c r="X129" s="16"/>
      <c r="Y129" s="18"/>
      <c r="AF129" s="30" t="e">
        <f t="shared" si="25"/>
        <v>#REF!</v>
      </c>
      <c r="AG129" s="31" t="e">
        <f t="shared" si="5"/>
        <v>#REF!</v>
      </c>
      <c r="AH129" s="31" t="e">
        <f t="shared" si="6"/>
        <v>#REF!</v>
      </c>
      <c r="AI129" s="31" t="e">
        <f t="shared" si="7"/>
        <v>#REF!</v>
      </c>
      <c r="AJ129" s="32" t="e">
        <f t="shared" si="8"/>
        <v>#REF!</v>
      </c>
      <c r="AK129" s="30" t="e">
        <f t="shared" si="26"/>
        <v>#REF!</v>
      </c>
      <c r="AL129" s="31" t="e">
        <f t="shared" si="9"/>
        <v>#REF!</v>
      </c>
      <c r="AM129" s="31" t="e">
        <f t="shared" si="10"/>
        <v>#REF!</v>
      </c>
      <c r="AN129" s="31" t="e">
        <f t="shared" si="11"/>
        <v>#REF!</v>
      </c>
      <c r="AO129" s="32" t="e">
        <f t="shared" si="12"/>
        <v>#REF!</v>
      </c>
      <c r="AP129" s="30" t="e">
        <f t="shared" si="27"/>
        <v>#REF!</v>
      </c>
      <c r="AQ129" s="31" t="e">
        <f t="shared" si="13"/>
        <v>#REF!</v>
      </c>
      <c r="AR129" s="31" t="e">
        <f t="shared" si="14"/>
        <v>#REF!</v>
      </c>
      <c r="AS129" s="31" t="e">
        <f t="shared" si="15"/>
        <v>#REF!</v>
      </c>
      <c r="AT129" s="32" t="e">
        <f t="shared" si="16"/>
        <v>#REF!</v>
      </c>
      <c r="AU129" s="30" t="e">
        <f t="shared" si="28"/>
        <v>#REF!</v>
      </c>
      <c r="AV129" s="31" t="e">
        <f t="shared" si="17"/>
        <v>#REF!</v>
      </c>
      <c r="AW129" s="31" t="e">
        <f t="shared" si="18"/>
        <v>#REF!</v>
      </c>
      <c r="AX129" s="31" t="e">
        <f t="shared" si="19"/>
        <v>#REF!</v>
      </c>
      <c r="AY129" s="32" t="e">
        <f t="shared" si="20"/>
        <v>#REF!</v>
      </c>
      <c r="AZ129" s="30" t="e">
        <f t="shared" si="29"/>
        <v>#REF!</v>
      </c>
      <c r="BA129" s="31" t="e">
        <f t="shared" si="21"/>
        <v>#REF!</v>
      </c>
      <c r="BB129" s="31" t="e">
        <f t="shared" si="22"/>
        <v>#REF!</v>
      </c>
      <c r="BC129" s="31" t="e">
        <f t="shared" si="23"/>
        <v>#REF!</v>
      </c>
      <c r="BD129" s="32" t="e">
        <f t="shared" si="24"/>
        <v>#REF!</v>
      </c>
    </row>
    <row r="130" spans="3:56" ht="15.75" thickBot="1" x14ac:dyDescent="0.3">
      <c r="C130" s="26">
        <v>30</v>
      </c>
      <c r="D130" s="27" t="s">
        <v>384</v>
      </c>
      <c r="E130" s="26">
        <v>6</v>
      </c>
      <c r="F130" s="28" t="s">
        <v>172</v>
      </c>
      <c r="G130" s="26">
        <v>451120</v>
      </c>
      <c r="H130" s="28" t="s">
        <v>179</v>
      </c>
      <c r="I130" s="29"/>
      <c r="K130" s="17">
        <f>SUMIF('RECAP PDV'!$E:$E,$G130,'RECAP PDV'!K:K)</f>
        <v>246.42918</v>
      </c>
      <c r="L130" s="17"/>
      <c r="M130" s="18"/>
      <c r="N130" s="17">
        <f>SUMIF('RECAP PDV'!$E:$E,$G130,'RECAP PDV'!N:N)</f>
        <v>0</v>
      </c>
      <c r="O130" s="17"/>
      <c r="P130" s="18"/>
      <c r="Q130" s="16"/>
      <c r="R130" s="16"/>
      <c r="S130" s="18"/>
      <c r="T130" s="17"/>
      <c r="U130" s="16"/>
      <c r="V130" s="18"/>
      <c r="W130" s="17"/>
      <c r="X130" s="16"/>
      <c r="Y130" s="18"/>
      <c r="AF130" s="30" t="e">
        <f t="shared" si="25"/>
        <v>#REF!</v>
      </c>
      <c r="AG130" s="31" t="e">
        <f t="shared" si="5"/>
        <v>#REF!</v>
      </c>
      <c r="AH130" s="31" t="e">
        <f t="shared" si="6"/>
        <v>#REF!</v>
      </c>
      <c r="AI130" s="31" t="e">
        <f t="shared" si="7"/>
        <v>#REF!</v>
      </c>
      <c r="AJ130" s="32" t="e">
        <f t="shared" si="8"/>
        <v>#REF!</v>
      </c>
      <c r="AK130" s="30" t="e">
        <f t="shared" si="26"/>
        <v>#REF!</v>
      </c>
      <c r="AL130" s="31" t="e">
        <f t="shared" si="9"/>
        <v>#REF!</v>
      </c>
      <c r="AM130" s="31" t="e">
        <f t="shared" si="10"/>
        <v>#REF!</v>
      </c>
      <c r="AN130" s="31" t="e">
        <f t="shared" si="11"/>
        <v>#REF!</v>
      </c>
      <c r="AO130" s="32" t="e">
        <f t="shared" si="12"/>
        <v>#REF!</v>
      </c>
      <c r="AP130" s="30" t="e">
        <f t="shared" si="27"/>
        <v>#REF!</v>
      </c>
      <c r="AQ130" s="31" t="e">
        <f t="shared" si="13"/>
        <v>#REF!</v>
      </c>
      <c r="AR130" s="31" t="e">
        <f t="shared" si="14"/>
        <v>#REF!</v>
      </c>
      <c r="AS130" s="31" t="e">
        <f t="shared" si="15"/>
        <v>#REF!</v>
      </c>
      <c r="AT130" s="32" t="e">
        <f t="shared" si="16"/>
        <v>#REF!</v>
      </c>
      <c r="AU130" s="30" t="e">
        <f t="shared" si="28"/>
        <v>#REF!</v>
      </c>
      <c r="AV130" s="31" t="e">
        <f t="shared" si="17"/>
        <v>#REF!</v>
      </c>
      <c r="AW130" s="31" t="e">
        <f t="shared" si="18"/>
        <v>#REF!</v>
      </c>
      <c r="AX130" s="31" t="e">
        <f t="shared" si="19"/>
        <v>#REF!</v>
      </c>
      <c r="AY130" s="32" t="e">
        <f t="shared" si="20"/>
        <v>#REF!</v>
      </c>
      <c r="AZ130" s="30" t="e">
        <f t="shared" si="29"/>
        <v>#REF!</v>
      </c>
      <c r="BA130" s="31" t="e">
        <f t="shared" si="21"/>
        <v>#REF!</v>
      </c>
      <c r="BB130" s="31" t="e">
        <f t="shared" si="22"/>
        <v>#REF!</v>
      </c>
      <c r="BC130" s="31" t="e">
        <f t="shared" si="23"/>
        <v>#REF!</v>
      </c>
      <c r="BD130" s="32" t="e">
        <f t="shared" si="24"/>
        <v>#REF!</v>
      </c>
    </row>
    <row r="131" spans="3:56" ht="15.75" thickBot="1" x14ac:dyDescent="0.3">
      <c r="C131" s="26">
        <v>30</v>
      </c>
      <c r="D131" s="27" t="s">
        <v>384</v>
      </c>
      <c r="E131" s="26">
        <v>6</v>
      </c>
      <c r="F131" s="28" t="s">
        <v>172</v>
      </c>
      <c r="G131" s="26">
        <v>451381</v>
      </c>
      <c r="H131" s="28" t="s">
        <v>180</v>
      </c>
      <c r="I131" s="29"/>
      <c r="K131" s="17">
        <f>SUMIF('RECAP PDV'!$E:$E,$G131,'RECAP PDV'!K:K)</f>
        <v>506.52831000000003</v>
      </c>
      <c r="L131" s="17"/>
      <c r="M131" s="18"/>
      <c r="N131" s="17">
        <f>SUMIF('RECAP PDV'!$E:$E,$G131,'RECAP PDV'!N:N)</f>
        <v>0</v>
      </c>
      <c r="O131" s="17"/>
      <c r="P131" s="18"/>
      <c r="Q131" s="16"/>
      <c r="R131" s="16"/>
      <c r="S131" s="18"/>
      <c r="T131" s="17"/>
      <c r="U131" s="16"/>
      <c r="V131" s="18"/>
      <c r="W131" s="17"/>
      <c r="X131" s="16"/>
      <c r="Y131" s="18"/>
      <c r="AF131" s="30" t="e">
        <f t="shared" si="25"/>
        <v>#REF!</v>
      </c>
      <c r="AG131" s="31" t="e">
        <f t="shared" si="5"/>
        <v>#REF!</v>
      </c>
      <c r="AH131" s="31" t="e">
        <f t="shared" si="6"/>
        <v>#REF!</v>
      </c>
      <c r="AI131" s="31" t="e">
        <f t="shared" si="7"/>
        <v>#REF!</v>
      </c>
      <c r="AJ131" s="32" t="e">
        <f t="shared" si="8"/>
        <v>#REF!</v>
      </c>
      <c r="AK131" s="30" t="e">
        <f t="shared" si="26"/>
        <v>#REF!</v>
      </c>
      <c r="AL131" s="31" t="e">
        <f t="shared" si="9"/>
        <v>#REF!</v>
      </c>
      <c r="AM131" s="31" t="e">
        <f t="shared" si="10"/>
        <v>#REF!</v>
      </c>
      <c r="AN131" s="31" t="e">
        <f t="shared" si="11"/>
        <v>#REF!</v>
      </c>
      <c r="AO131" s="32" t="e">
        <f t="shared" si="12"/>
        <v>#REF!</v>
      </c>
      <c r="AP131" s="30" t="e">
        <f t="shared" si="27"/>
        <v>#REF!</v>
      </c>
      <c r="AQ131" s="31" t="e">
        <f t="shared" si="13"/>
        <v>#REF!</v>
      </c>
      <c r="AR131" s="31" t="e">
        <f t="shared" si="14"/>
        <v>#REF!</v>
      </c>
      <c r="AS131" s="31" t="e">
        <f t="shared" si="15"/>
        <v>#REF!</v>
      </c>
      <c r="AT131" s="32" t="e">
        <f t="shared" si="16"/>
        <v>#REF!</v>
      </c>
      <c r="AU131" s="30" t="e">
        <f t="shared" si="28"/>
        <v>#REF!</v>
      </c>
      <c r="AV131" s="31" t="e">
        <f t="shared" si="17"/>
        <v>#REF!</v>
      </c>
      <c r="AW131" s="31" t="e">
        <f t="shared" si="18"/>
        <v>#REF!</v>
      </c>
      <c r="AX131" s="31" t="e">
        <f t="shared" si="19"/>
        <v>#REF!</v>
      </c>
      <c r="AY131" s="32" t="e">
        <f t="shared" si="20"/>
        <v>#REF!</v>
      </c>
      <c r="AZ131" s="30" t="e">
        <f t="shared" si="29"/>
        <v>#REF!</v>
      </c>
      <c r="BA131" s="31" t="e">
        <f t="shared" si="21"/>
        <v>#REF!</v>
      </c>
      <c r="BB131" s="31" t="e">
        <f t="shared" si="22"/>
        <v>#REF!</v>
      </c>
      <c r="BC131" s="31" t="e">
        <f t="shared" si="23"/>
        <v>#REF!</v>
      </c>
      <c r="BD131" s="32" t="e">
        <f t="shared" si="24"/>
        <v>#REF!</v>
      </c>
    </row>
    <row r="132" spans="3:56" ht="15.75" thickBot="1" x14ac:dyDescent="0.3">
      <c r="C132" s="26">
        <v>30</v>
      </c>
      <c r="D132" s="27" t="s">
        <v>384</v>
      </c>
      <c r="E132" s="26">
        <v>6</v>
      </c>
      <c r="F132" s="28" t="s">
        <v>172</v>
      </c>
      <c r="G132" s="26">
        <v>551354</v>
      </c>
      <c r="H132" s="28" t="s">
        <v>181</v>
      </c>
      <c r="I132" s="29"/>
      <c r="K132" s="17">
        <f>SUMIF('RECAP PDV'!$E:$E,$G132,'RECAP PDV'!K:K)</f>
        <v>309.55397999999991</v>
      </c>
      <c r="L132" s="17"/>
      <c r="M132" s="18"/>
      <c r="N132" s="17">
        <f>SUMIF('RECAP PDV'!$E:$E,$G132,'RECAP PDV'!N:N)</f>
        <v>0</v>
      </c>
      <c r="O132" s="17"/>
      <c r="P132" s="18"/>
      <c r="Q132" s="16"/>
      <c r="R132" s="16"/>
      <c r="S132" s="18"/>
      <c r="T132" s="17"/>
      <c r="U132" s="16"/>
      <c r="V132" s="18"/>
      <c r="W132" s="17"/>
      <c r="X132" s="16"/>
      <c r="Y132" s="18"/>
      <c r="AF132" s="30" t="e">
        <f t="shared" si="25"/>
        <v>#REF!</v>
      </c>
      <c r="AG132" s="31" t="e">
        <f t="shared" si="5"/>
        <v>#REF!</v>
      </c>
      <c r="AH132" s="31" t="e">
        <f t="shared" si="6"/>
        <v>#REF!</v>
      </c>
      <c r="AI132" s="31" t="e">
        <f t="shared" si="7"/>
        <v>#REF!</v>
      </c>
      <c r="AJ132" s="32" t="e">
        <f t="shared" si="8"/>
        <v>#REF!</v>
      </c>
      <c r="AK132" s="30" t="e">
        <f t="shared" si="26"/>
        <v>#REF!</v>
      </c>
      <c r="AL132" s="31" t="e">
        <f t="shared" si="9"/>
        <v>#REF!</v>
      </c>
      <c r="AM132" s="31" t="e">
        <f t="shared" si="10"/>
        <v>#REF!</v>
      </c>
      <c r="AN132" s="31" t="e">
        <f t="shared" si="11"/>
        <v>#REF!</v>
      </c>
      <c r="AO132" s="32" t="e">
        <f t="shared" si="12"/>
        <v>#REF!</v>
      </c>
      <c r="AP132" s="30" t="e">
        <f t="shared" si="27"/>
        <v>#REF!</v>
      </c>
      <c r="AQ132" s="31" t="e">
        <f t="shared" si="13"/>
        <v>#REF!</v>
      </c>
      <c r="AR132" s="31" t="e">
        <f t="shared" si="14"/>
        <v>#REF!</v>
      </c>
      <c r="AS132" s="31" t="e">
        <f t="shared" si="15"/>
        <v>#REF!</v>
      </c>
      <c r="AT132" s="32" t="e">
        <f t="shared" si="16"/>
        <v>#REF!</v>
      </c>
      <c r="AU132" s="30" t="e">
        <f t="shared" si="28"/>
        <v>#REF!</v>
      </c>
      <c r="AV132" s="31" t="e">
        <f t="shared" si="17"/>
        <v>#REF!</v>
      </c>
      <c r="AW132" s="31" t="e">
        <f t="shared" si="18"/>
        <v>#REF!</v>
      </c>
      <c r="AX132" s="31" t="e">
        <f t="shared" si="19"/>
        <v>#REF!</v>
      </c>
      <c r="AY132" s="32" t="e">
        <f t="shared" si="20"/>
        <v>#REF!</v>
      </c>
      <c r="AZ132" s="30" t="e">
        <f t="shared" si="29"/>
        <v>#REF!</v>
      </c>
      <c r="BA132" s="31" t="e">
        <f t="shared" si="21"/>
        <v>#REF!</v>
      </c>
      <c r="BB132" s="31" t="e">
        <f t="shared" si="22"/>
        <v>#REF!</v>
      </c>
      <c r="BC132" s="31" t="e">
        <f t="shared" si="23"/>
        <v>#REF!</v>
      </c>
      <c r="BD132" s="32" t="e">
        <f t="shared" si="24"/>
        <v>#REF!</v>
      </c>
    </row>
    <row r="133" spans="3:56" ht="15.75" thickBot="1" x14ac:dyDescent="0.3">
      <c r="C133" s="26">
        <v>30</v>
      </c>
      <c r="D133" s="27" t="s">
        <v>384</v>
      </c>
      <c r="E133" s="26">
        <v>6</v>
      </c>
      <c r="F133" s="28" t="s">
        <v>172</v>
      </c>
      <c r="G133" s="26">
        <v>451166</v>
      </c>
      <c r="H133" s="28" t="s">
        <v>182</v>
      </c>
      <c r="I133" s="29"/>
      <c r="K133" s="17">
        <f>SUMIF('RECAP PDV'!$E:$E,$G133,'RECAP PDV'!K:K)</f>
        <v>429.3515799999999</v>
      </c>
      <c r="L133" s="17"/>
      <c r="M133" s="18"/>
      <c r="N133" s="17">
        <f>SUMIF('RECAP PDV'!$E:$E,$G133,'RECAP PDV'!N:N)</f>
        <v>0</v>
      </c>
      <c r="O133" s="17"/>
      <c r="P133" s="18"/>
      <c r="Q133" s="16"/>
      <c r="R133" s="16"/>
      <c r="S133" s="18"/>
      <c r="T133" s="17"/>
      <c r="U133" s="16"/>
      <c r="V133" s="18"/>
      <c r="W133" s="17"/>
      <c r="X133" s="16"/>
      <c r="Y133" s="18"/>
      <c r="AF133" s="30" t="e">
        <f t="shared" si="25"/>
        <v>#REF!</v>
      </c>
      <c r="AG133" s="31" t="e">
        <f t="shared" si="5"/>
        <v>#REF!</v>
      </c>
      <c r="AH133" s="31" t="e">
        <f t="shared" si="6"/>
        <v>#REF!</v>
      </c>
      <c r="AI133" s="31" t="e">
        <f t="shared" si="7"/>
        <v>#REF!</v>
      </c>
      <c r="AJ133" s="32" t="e">
        <f t="shared" si="8"/>
        <v>#REF!</v>
      </c>
      <c r="AK133" s="30" t="e">
        <f t="shared" si="26"/>
        <v>#REF!</v>
      </c>
      <c r="AL133" s="31" t="e">
        <f t="shared" si="9"/>
        <v>#REF!</v>
      </c>
      <c r="AM133" s="31" t="e">
        <f t="shared" si="10"/>
        <v>#REF!</v>
      </c>
      <c r="AN133" s="31" t="e">
        <f t="shared" si="11"/>
        <v>#REF!</v>
      </c>
      <c r="AO133" s="32" t="e">
        <f t="shared" si="12"/>
        <v>#REF!</v>
      </c>
      <c r="AP133" s="30" t="e">
        <f t="shared" si="27"/>
        <v>#REF!</v>
      </c>
      <c r="AQ133" s="31" t="e">
        <f t="shared" si="13"/>
        <v>#REF!</v>
      </c>
      <c r="AR133" s="31" t="e">
        <f t="shared" si="14"/>
        <v>#REF!</v>
      </c>
      <c r="AS133" s="31" t="e">
        <f t="shared" si="15"/>
        <v>#REF!</v>
      </c>
      <c r="AT133" s="32" t="e">
        <f t="shared" si="16"/>
        <v>#REF!</v>
      </c>
      <c r="AU133" s="30" t="e">
        <f t="shared" si="28"/>
        <v>#REF!</v>
      </c>
      <c r="AV133" s="31" t="e">
        <f t="shared" si="17"/>
        <v>#REF!</v>
      </c>
      <c r="AW133" s="31" t="e">
        <f t="shared" si="18"/>
        <v>#REF!</v>
      </c>
      <c r="AX133" s="31" t="e">
        <f t="shared" si="19"/>
        <v>#REF!</v>
      </c>
      <c r="AY133" s="32" t="e">
        <f t="shared" si="20"/>
        <v>#REF!</v>
      </c>
      <c r="AZ133" s="30" t="e">
        <f t="shared" si="29"/>
        <v>#REF!</v>
      </c>
      <c r="BA133" s="31" t="e">
        <f t="shared" si="21"/>
        <v>#REF!</v>
      </c>
      <c r="BB133" s="31" t="e">
        <f t="shared" si="22"/>
        <v>#REF!</v>
      </c>
      <c r="BC133" s="31" t="e">
        <f t="shared" si="23"/>
        <v>#REF!</v>
      </c>
      <c r="BD133" s="32" t="e">
        <f t="shared" si="24"/>
        <v>#REF!</v>
      </c>
    </row>
    <row r="134" spans="3:56" ht="15.75" thickBot="1" x14ac:dyDescent="0.3">
      <c r="C134" s="26">
        <v>30</v>
      </c>
      <c r="D134" s="27" t="s">
        <v>384</v>
      </c>
      <c r="E134" s="26">
        <v>2</v>
      </c>
      <c r="F134" s="28" t="s">
        <v>183</v>
      </c>
      <c r="G134" s="26">
        <v>508815</v>
      </c>
      <c r="H134" s="28" t="s">
        <v>184</v>
      </c>
      <c r="I134" s="29"/>
      <c r="K134" s="17">
        <f>SUMIF('RECAP PDV'!$E:$E,$G134,'RECAP PDV'!K:K)</f>
        <v>112.76</v>
      </c>
      <c r="L134" s="17"/>
      <c r="M134" s="18"/>
      <c r="N134" s="17">
        <f>SUMIF('RECAP PDV'!$E:$E,$G134,'RECAP PDV'!N:N)</f>
        <v>0</v>
      </c>
      <c r="O134" s="17"/>
      <c r="P134" s="18"/>
      <c r="Q134" s="16"/>
      <c r="R134" s="16"/>
      <c r="S134" s="18"/>
      <c r="T134" s="17"/>
      <c r="U134" s="16"/>
      <c r="V134" s="18"/>
      <c r="W134" s="17"/>
      <c r="X134" s="16"/>
      <c r="Y134" s="18"/>
      <c r="AF134" s="30" t="e">
        <f t="shared" ref="AF134:AF197" si="30">M134/$M$4</f>
        <v>#REF!</v>
      </c>
      <c r="AG134" s="31" t="e">
        <f t="shared" si="5"/>
        <v>#REF!</v>
      </c>
      <c r="AH134" s="31" t="e">
        <f t="shared" si="6"/>
        <v>#REF!</v>
      </c>
      <c r="AI134" s="31" t="e">
        <f t="shared" si="7"/>
        <v>#REF!</v>
      </c>
      <c r="AJ134" s="32" t="e">
        <f t="shared" si="8"/>
        <v>#REF!</v>
      </c>
      <c r="AK134" s="30" t="e">
        <f t="shared" ref="AK134:AK197" si="31">P134/$P$4</f>
        <v>#REF!</v>
      </c>
      <c r="AL134" s="31" t="e">
        <f t="shared" si="9"/>
        <v>#REF!</v>
      </c>
      <c r="AM134" s="31" t="e">
        <f t="shared" si="10"/>
        <v>#REF!</v>
      </c>
      <c r="AN134" s="31" t="e">
        <f t="shared" si="11"/>
        <v>#REF!</v>
      </c>
      <c r="AO134" s="32" t="e">
        <f t="shared" si="12"/>
        <v>#REF!</v>
      </c>
      <c r="AP134" s="30" t="e">
        <f t="shared" ref="AP134:AP197" si="32">S134/$S$4</f>
        <v>#REF!</v>
      </c>
      <c r="AQ134" s="31" t="e">
        <f t="shared" si="13"/>
        <v>#REF!</v>
      </c>
      <c r="AR134" s="31" t="e">
        <f t="shared" si="14"/>
        <v>#REF!</v>
      </c>
      <c r="AS134" s="31" t="e">
        <f t="shared" si="15"/>
        <v>#REF!</v>
      </c>
      <c r="AT134" s="32" t="e">
        <f t="shared" si="16"/>
        <v>#REF!</v>
      </c>
      <c r="AU134" s="30" t="e">
        <f t="shared" ref="AU134:AU197" si="33">V134/$V$4</f>
        <v>#REF!</v>
      </c>
      <c r="AV134" s="31" t="e">
        <f t="shared" si="17"/>
        <v>#REF!</v>
      </c>
      <c r="AW134" s="31" t="e">
        <f t="shared" si="18"/>
        <v>#REF!</v>
      </c>
      <c r="AX134" s="31" t="e">
        <f t="shared" si="19"/>
        <v>#REF!</v>
      </c>
      <c r="AY134" s="32" t="e">
        <f t="shared" si="20"/>
        <v>#REF!</v>
      </c>
      <c r="AZ134" s="30" t="e">
        <f t="shared" ref="AZ134:AZ197" si="34">Y134/$Y$4</f>
        <v>#REF!</v>
      </c>
      <c r="BA134" s="31" t="e">
        <f t="shared" si="21"/>
        <v>#REF!</v>
      </c>
      <c r="BB134" s="31" t="e">
        <f t="shared" si="22"/>
        <v>#REF!</v>
      </c>
      <c r="BC134" s="31" t="e">
        <f t="shared" si="23"/>
        <v>#REF!</v>
      </c>
      <c r="BD134" s="32" t="e">
        <f t="shared" si="24"/>
        <v>#REF!</v>
      </c>
    </row>
    <row r="135" spans="3:56" ht="15.75" thickBot="1" x14ac:dyDescent="0.3">
      <c r="C135" s="26">
        <v>30</v>
      </c>
      <c r="D135" s="27" t="s">
        <v>384</v>
      </c>
      <c r="E135" s="26">
        <v>2</v>
      </c>
      <c r="F135" s="28" t="s">
        <v>183</v>
      </c>
      <c r="G135" s="26">
        <v>408801</v>
      </c>
      <c r="H135" s="28" t="s">
        <v>185</v>
      </c>
      <c r="I135" s="29"/>
      <c r="K135" s="17">
        <f>SUMIF('RECAP PDV'!$E:$E,$G135,'RECAP PDV'!K:K)</f>
        <v>1220.6228000000001</v>
      </c>
      <c r="L135" s="17"/>
      <c r="M135" s="18"/>
      <c r="N135" s="17">
        <f>SUMIF('RECAP PDV'!$E:$E,$G135,'RECAP PDV'!N:N)</f>
        <v>0</v>
      </c>
      <c r="O135" s="17"/>
      <c r="P135" s="18"/>
      <c r="Q135" s="16"/>
      <c r="R135" s="16"/>
      <c r="S135" s="18"/>
      <c r="T135" s="17"/>
      <c r="U135" s="16"/>
      <c r="V135" s="18"/>
      <c r="W135" s="17"/>
      <c r="X135" s="16"/>
      <c r="Y135" s="18"/>
      <c r="AF135" s="30" t="e">
        <f t="shared" si="30"/>
        <v>#REF!</v>
      </c>
      <c r="AG135" s="31" t="e">
        <f t="shared" si="5"/>
        <v>#REF!</v>
      </c>
      <c r="AH135" s="31" t="e">
        <f t="shared" si="6"/>
        <v>#REF!</v>
      </c>
      <c r="AI135" s="31" t="e">
        <f t="shared" si="7"/>
        <v>#REF!</v>
      </c>
      <c r="AJ135" s="32" t="e">
        <f t="shared" si="8"/>
        <v>#REF!</v>
      </c>
      <c r="AK135" s="30" t="e">
        <f t="shared" si="31"/>
        <v>#REF!</v>
      </c>
      <c r="AL135" s="31" t="e">
        <f t="shared" si="9"/>
        <v>#REF!</v>
      </c>
      <c r="AM135" s="31" t="e">
        <f t="shared" si="10"/>
        <v>#REF!</v>
      </c>
      <c r="AN135" s="31" t="e">
        <f t="shared" si="11"/>
        <v>#REF!</v>
      </c>
      <c r="AO135" s="32" t="e">
        <f t="shared" si="12"/>
        <v>#REF!</v>
      </c>
      <c r="AP135" s="30" t="e">
        <f t="shared" si="32"/>
        <v>#REF!</v>
      </c>
      <c r="AQ135" s="31" t="e">
        <f t="shared" si="13"/>
        <v>#REF!</v>
      </c>
      <c r="AR135" s="31" t="e">
        <f t="shared" si="14"/>
        <v>#REF!</v>
      </c>
      <c r="AS135" s="31" t="e">
        <f t="shared" si="15"/>
        <v>#REF!</v>
      </c>
      <c r="AT135" s="32" t="e">
        <f t="shared" si="16"/>
        <v>#REF!</v>
      </c>
      <c r="AU135" s="30" t="e">
        <f t="shared" si="33"/>
        <v>#REF!</v>
      </c>
      <c r="AV135" s="31" t="e">
        <f t="shared" si="17"/>
        <v>#REF!</v>
      </c>
      <c r="AW135" s="31" t="e">
        <f t="shared" si="18"/>
        <v>#REF!</v>
      </c>
      <c r="AX135" s="31" t="e">
        <f t="shared" si="19"/>
        <v>#REF!</v>
      </c>
      <c r="AY135" s="32" t="e">
        <f t="shared" si="20"/>
        <v>#REF!</v>
      </c>
      <c r="AZ135" s="30" t="e">
        <f t="shared" si="34"/>
        <v>#REF!</v>
      </c>
      <c r="BA135" s="31" t="e">
        <f t="shared" si="21"/>
        <v>#REF!</v>
      </c>
      <c r="BB135" s="31" t="e">
        <f t="shared" si="22"/>
        <v>#REF!</v>
      </c>
      <c r="BC135" s="31" t="e">
        <f t="shared" si="23"/>
        <v>#REF!</v>
      </c>
      <c r="BD135" s="32" t="e">
        <f t="shared" si="24"/>
        <v>#REF!</v>
      </c>
    </row>
    <row r="136" spans="3:56" ht="15.75" thickBot="1" x14ac:dyDescent="0.3">
      <c r="C136" s="26">
        <v>30</v>
      </c>
      <c r="D136" s="27" t="s">
        <v>384</v>
      </c>
      <c r="E136" s="26">
        <v>2</v>
      </c>
      <c r="F136" s="28" t="s">
        <v>183</v>
      </c>
      <c r="G136" s="26">
        <v>408822</v>
      </c>
      <c r="H136" s="33" t="s">
        <v>183</v>
      </c>
      <c r="I136" s="29"/>
      <c r="K136" s="17">
        <f>SUMIF('RECAP PDV'!$E:$E,$G136,'RECAP PDV'!K:K)</f>
        <v>561.85077000000001</v>
      </c>
      <c r="L136" s="17"/>
      <c r="M136" s="18"/>
      <c r="N136" s="17">
        <f>SUMIF('RECAP PDV'!$E:$E,$G136,'RECAP PDV'!N:N)</f>
        <v>0</v>
      </c>
      <c r="O136" s="17"/>
      <c r="P136" s="18"/>
      <c r="Q136" s="16"/>
      <c r="R136" s="16"/>
      <c r="S136" s="18"/>
      <c r="T136" s="17"/>
      <c r="U136" s="16"/>
      <c r="V136" s="18"/>
      <c r="W136" s="17"/>
      <c r="X136" s="16"/>
      <c r="Y136" s="18"/>
      <c r="AF136" s="30" t="e">
        <f t="shared" si="30"/>
        <v>#REF!</v>
      </c>
      <c r="AG136" s="31" t="e">
        <f t="shared" si="5"/>
        <v>#REF!</v>
      </c>
      <c r="AH136" s="31" t="e">
        <f t="shared" si="6"/>
        <v>#REF!</v>
      </c>
      <c r="AI136" s="31" t="e">
        <f t="shared" si="7"/>
        <v>#REF!</v>
      </c>
      <c r="AJ136" s="32" t="e">
        <f t="shared" si="8"/>
        <v>#REF!</v>
      </c>
      <c r="AK136" s="30" t="e">
        <f t="shared" si="31"/>
        <v>#REF!</v>
      </c>
      <c r="AL136" s="31" t="e">
        <f t="shared" si="9"/>
        <v>#REF!</v>
      </c>
      <c r="AM136" s="31" t="e">
        <f t="shared" si="10"/>
        <v>#REF!</v>
      </c>
      <c r="AN136" s="31" t="e">
        <f t="shared" si="11"/>
        <v>#REF!</v>
      </c>
      <c r="AO136" s="32" t="e">
        <f t="shared" si="12"/>
        <v>#REF!</v>
      </c>
      <c r="AP136" s="30" t="e">
        <f t="shared" si="32"/>
        <v>#REF!</v>
      </c>
      <c r="AQ136" s="31" t="e">
        <f t="shared" si="13"/>
        <v>#REF!</v>
      </c>
      <c r="AR136" s="31" t="e">
        <f t="shared" si="14"/>
        <v>#REF!</v>
      </c>
      <c r="AS136" s="31" t="e">
        <f t="shared" si="15"/>
        <v>#REF!</v>
      </c>
      <c r="AT136" s="32" t="e">
        <f t="shared" si="16"/>
        <v>#REF!</v>
      </c>
      <c r="AU136" s="30" t="e">
        <f t="shared" si="33"/>
        <v>#REF!</v>
      </c>
      <c r="AV136" s="31" t="e">
        <f t="shared" si="17"/>
        <v>#REF!</v>
      </c>
      <c r="AW136" s="31" t="e">
        <f t="shared" si="18"/>
        <v>#REF!</v>
      </c>
      <c r="AX136" s="31" t="e">
        <f t="shared" si="19"/>
        <v>#REF!</v>
      </c>
      <c r="AY136" s="32" t="e">
        <f t="shared" si="20"/>
        <v>#REF!</v>
      </c>
      <c r="AZ136" s="30" t="e">
        <f t="shared" si="34"/>
        <v>#REF!</v>
      </c>
      <c r="BA136" s="31" t="e">
        <f t="shared" si="21"/>
        <v>#REF!</v>
      </c>
      <c r="BB136" s="31" t="e">
        <f t="shared" si="22"/>
        <v>#REF!</v>
      </c>
      <c r="BC136" s="31" t="e">
        <f t="shared" si="23"/>
        <v>#REF!</v>
      </c>
      <c r="BD136" s="32" t="e">
        <f t="shared" si="24"/>
        <v>#REF!</v>
      </c>
    </row>
    <row r="137" spans="3:56" ht="15.75" thickBot="1" x14ac:dyDescent="0.3">
      <c r="C137" s="26">
        <v>30</v>
      </c>
      <c r="D137" s="27" t="s">
        <v>384</v>
      </c>
      <c r="E137" s="26">
        <v>2</v>
      </c>
      <c r="F137" s="28" t="s">
        <v>183</v>
      </c>
      <c r="G137" s="26">
        <v>508817</v>
      </c>
      <c r="H137" s="28" t="s">
        <v>186</v>
      </c>
      <c r="I137" s="29"/>
      <c r="K137" s="17">
        <f>SUMIF('RECAP PDV'!$E:$E,$G137,'RECAP PDV'!K:K)</f>
        <v>93.969390000000004</v>
      </c>
      <c r="L137" s="17"/>
      <c r="M137" s="18"/>
      <c r="N137" s="17">
        <f>SUMIF('RECAP PDV'!$E:$E,$G137,'RECAP PDV'!N:N)</f>
        <v>0</v>
      </c>
      <c r="O137" s="17"/>
      <c r="P137" s="18"/>
      <c r="Q137" s="16"/>
      <c r="R137" s="16"/>
      <c r="S137" s="18"/>
      <c r="T137" s="17"/>
      <c r="U137" s="16"/>
      <c r="V137" s="18"/>
      <c r="W137" s="17"/>
      <c r="X137" s="16"/>
      <c r="Y137" s="18"/>
      <c r="AF137" s="30" t="e">
        <f t="shared" si="30"/>
        <v>#REF!</v>
      </c>
      <c r="AG137" s="31" t="e">
        <f t="shared" si="5"/>
        <v>#REF!</v>
      </c>
      <c r="AH137" s="31" t="e">
        <f t="shared" si="6"/>
        <v>#REF!</v>
      </c>
      <c r="AI137" s="31" t="e">
        <f t="shared" si="7"/>
        <v>#REF!</v>
      </c>
      <c r="AJ137" s="32" t="e">
        <f t="shared" si="8"/>
        <v>#REF!</v>
      </c>
      <c r="AK137" s="30" t="e">
        <f t="shared" si="31"/>
        <v>#REF!</v>
      </c>
      <c r="AL137" s="31" t="e">
        <f t="shared" si="9"/>
        <v>#REF!</v>
      </c>
      <c r="AM137" s="31" t="e">
        <f t="shared" si="10"/>
        <v>#REF!</v>
      </c>
      <c r="AN137" s="31" t="e">
        <f t="shared" si="11"/>
        <v>#REF!</v>
      </c>
      <c r="AO137" s="32" t="e">
        <f t="shared" si="12"/>
        <v>#REF!</v>
      </c>
      <c r="AP137" s="30" t="e">
        <f t="shared" si="32"/>
        <v>#REF!</v>
      </c>
      <c r="AQ137" s="31" t="e">
        <f t="shared" si="13"/>
        <v>#REF!</v>
      </c>
      <c r="AR137" s="31" t="e">
        <f t="shared" si="14"/>
        <v>#REF!</v>
      </c>
      <c r="AS137" s="31" t="e">
        <f t="shared" si="15"/>
        <v>#REF!</v>
      </c>
      <c r="AT137" s="32" t="e">
        <f t="shared" si="16"/>
        <v>#REF!</v>
      </c>
      <c r="AU137" s="30" t="e">
        <f t="shared" si="33"/>
        <v>#REF!</v>
      </c>
      <c r="AV137" s="31" t="e">
        <f t="shared" si="17"/>
        <v>#REF!</v>
      </c>
      <c r="AW137" s="31" t="e">
        <f t="shared" si="18"/>
        <v>#REF!</v>
      </c>
      <c r="AX137" s="31" t="e">
        <f t="shared" si="19"/>
        <v>#REF!</v>
      </c>
      <c r="AY137" s="32" t="e">
        <f t="shared" si="20"/>
        <v>#REF!</v>
      </c>
      <c r="AZ137" s="30" t="e">
        <f t="shared" si="34"/>
        <v>#REF!</v>
      </c>
      <c r="BA137" s="31" t="e">
        <f t="shared" si="21"/>
        <v>#REF!</v>
      </c>
      <c r="BB137" s="31" t="e">
        <f t="shared" si="22"/>
        <v>#REF!</v>
      </c>
      <c r="BC137" s="31" t="e">
        <f t="shared" si="23"/>
        <v>#REF!</v>
      </c>
      <c r="BD137" s="32" t="e">
        <f t="shared" si="24"/>
        <v>#REF!</v>
      </c>
    </row>
    <row r="138" spans="3:56" ht="15.75" thickBot="1" x14ac:dyDescent="0.3">
      <c r="C138" s="26">
        <v>30</v>
      </c>
      <c r="D138" s="27" t="s">
        <v>384</v>
      </c>
      <c r="E138" s="26">
        <v>2</v>
      </c>
      <c r="F138" s="28" t="s">
        <v>183</v>
      </c>
      <c r="G138" s="26">
        <v>508802</v>
      </c>
      <c r="H138" s="28" t="s">
        <v>187</v>
      </c>
      <c r="I138" s="29"/>
      <c r="K138" s="17">
        <f>SUMIF('RECAP PDV'!$E:$E,$G138,'RECAP PDV'!K:K)</f>
        <v>-26.650030000000001</v>
      </c>
      <c r="L138" s="17"/>
      <c r="M138" s="18"/>
      <c r="N138" s="17">
        <f>SUMIF('RECAP PDV'!$E:$E,$G138,'RECAP PDV'!N:N)</f>
        <v>0</v>
      </c>
      <c r="O138" s="17"/>
      <c r="P138" s="18"/>
      <c r="Q138" s="16"/>
      <c r="R138" s="16"/>
      <c r="S138" s="18"/>
      <c r="T138" s="17"/>
      <c r="U138" s="16"/>
      <c r="V138" s="18"/>
      <c r="W138" s="17"/>
      <c r="X138" s="16"/>
      <c r="Y138" s="18"/>
      <c r="AF138" s="30" t="e">
        <f t="shared" si="30"/>
        <v>#REF!</v>
      </c>
      <c r="AG138" s="31" t="e">
        <f t="shared" si="5"/>
        <v>#REF!</v>
      </c>
      <c r="AH138" s="31" t="e">
        <f t="shared" si="6"/>
        <v>#REF!</v>
      </c>
      <c r="AI138" s="31" t="e">
        <f t="shared" si="7"/>
        <v>#REF!</v>
      </c>
      <c r="AJ138" s="32" t="e">
        <f t="shared" si="8"/>
        <v>#REF!</v>
      </c>
      <c r="AK138" s="30" t="e">
        <f t="shared" si="31"/>
        <v>#REF!</v>
      </c>
      <c r="AL138" s="31" t="e">
        <f t="shared" si="9"/>
        <v>#REF!</v>
      </c>
      <c r="AM138" s="31" t="e">
        <f t="shared" si="10"/>
        <v>#REF!</v>
      </c>
      <c r="AN138" s="31" t="e">
        <f t="shared" si="11"/>
        <v>#REF!</v>
      </c>
      <c r="AO138" s="32" t="e">
        <f t="shared" si="12"/>
        <v>#REF!</v>
      </c>
      <c r="AP138" s="30" t="e">
        <f t="shared" si="32"/>
        <v>#REF!</v>
      </c>
      <c r="AQ138" s="31" t="e">
        <f t="shared" si="13"/>
        <v>#REF!</v>
      </c>
      <c r="AR138" s="31" t="e">
        <f t="shared" si="14"/>
        <v>#REF!</v>
      </c>
      <c r="AS138" s="31" t="e">
        <f t="shared" si="15"/>
        <v>#REF!</v>
      </c>
      <c r="AT138" s="32" t="e">
        <f t="shared" si="16"/>
        <v>#REF!</v>
      </c>
      <c r="AU138" s="30" t="e">
        <f t="shared" si="33"/>
        <v>#REF!</v>
      </c>
      <c r="AV138" s="31" t="e">
        <f t="shared" si="17"/>
        <v>#REF!</v>
      </c>
      <c r="AW138" s="31" t="e">
        <f t="shared" si="18"/>
        <v>#REF!</v>
      </c>
      <c r="AX138" s="31" t="e">
        <f t="shared" si="19"/>
        <v>#REF!</v>
      </c>
      <c r="AY138" s="32" t="e">
        <f t="shared" si="20"/>
        <v>#REF!</v>
      </c>
      <c r="AZ138" s="30" t="e">
        <f t="shared" si="34"/>
        <v>#REF!</v>
      </c>
      <c r="BA138" s="31" t="e">
        <f t="shared" si="21"/>
        <v>#REF!</v>
      </c>
      <c r="BB138" s="31" t="e">
        <f t="shared" si="22"/>
        <v>#REF!</v>
      </c>
      <c r="BC138" s="31" t="e">
        <f t="shared" si="23"/>
        <v>#REF!</v>
      </c>
      <c r="BD138" s="32" t="e">
        <f t="shared" si="24"/>
        <v>#REF!</v>
      </c>
    </row>
    <row r="139" spans="3:56" ht="15.75" thickBot="1" x14ac:dyDescent="0.3">
      <c r="C139" s="26">
        <v>30</v>
      </c>
      <c r="D139" s="27" t="s">
        <v>384</v>
      </c>
      <c r="E139" s="26">
        <v>2</v>
      </c>
      <c r="F139" s="28" t="s">
        <v>183</v>
      </c>
      <c r="G139" s="26">
        <v>508839</v>
      </c>
      <c r="H139" s="28" t="s">
        <v>188</v>
      </c>
      <c r="I139" s="29"/>
      <c r="K139" s="17">
        <f>SUMIF('RECAP PDV'!$E:$E,$G139,'RECAP PDV'!K:K)</f>
        <v>-2420.4566699999996</v>
      </c>
      <c r="L139" s="17"/>
      <c r="M139" s="18"/>
      <c r="N139" s="17">
        <f>SUMIF('RECAP PDV'!$E:$E,$G139,'RECAP PDV'!N:N)</f>
        <v>0</v>
      </c>
      <c r="O139" s="17"/>
      <c r="P139" s="18"/>
      <c r="Q139" s="16"/>
      <c r="R139" s="16"/>
      <c r="S139" s="18"/>
      <c r="T139" s="17"/>
      <c r="U139" s="16"/>
      <c r="V139" s="18"/>
      <c r="W139" s="17"/>
      <c r="X139" s="16"/>
      <c r="Y139" s="18"/>
      <c r="AF139" s="30" t="e">
        <f t="shared" si="30"/>
        <v>#REF!</v>
      </c>
      <c r="AG139" s="31" t="e">
        <f t="shared" si="5"/>
        <v>#REF!</v>
      </c>
      <c r="AH139" s="31" t="e">
        <f t="shared" si="6"/>
        <v>#REF!</v>
      </c>
      <c r="AI139" s="31" t="e">
        <f t="shared" si="7"/>
        <v>#REF!</v>
      </c>
      <c r="AJ139" s="32" t="e">
        <f t="shared" si="8"/>
        <v>#REF!</v>
      </c>
      <c r="AK139" s="30" t="e">
        <f t="shared" si="31"/>
        <v>#REF!</v>
      </c>
      <c r="AL139" s="31" t="e">
        <f t="shared" si="9"/>
        <v>#REF!</v>
      </c>
      <c r="AM139" s="31" t="e">
        <f t="shared" si="10"/>
        <v>#REF!</v>
      </c>
      <c r="AN139" s="31" t="e">
        <f t="shared" si="11"/>
        <v>#REF!</v>
      </c>
      <c r="AO139" s="32" t="e">
        <f t="shared" si="12"/>
        <v>#REF!</v>
      </c>
      <c r="AP139" s="30" t="e">
        <f t="shared" si="32"/>
        <v>#REF!</v>
      </c>
      <c r="AQ139" s="31" t="e">
        <f t="shared" si="13"/>
        <v>#REF!</v>
      </c>
      <c r="AR139" s="31" t="e">
        <f t="shared" si="14"/>
        <v>#REF!</v>
      </c>
      <c r="AS139" s="31" t="e">
        <f t="shared" si="15"/>
        <v>#REF!</v>
      </c>
      <c r="AT139" s="32" t="e">
        <f t="shared" si="16"/>
        <v>#REF!</v>
      </c>
      <c r="AU139" s="30" t="e">
        <f t="shared" si="33"/>
        <v>#REF!</v>
      </c>
      <c r="AV139" s="31" t="e">
        <f t="shared" si="17"/>
        <v>#REF!</v>
      </c>
      <c r="AW139" s="31" t="e">
        <f t="shared" si="18"/>
        <v>#REF!</v>
      </c>
      <c r="AX139" s="31" t="e">
        <f t="shared" si="19"/>
        <v>#REF!</v>
      </c>
      <c r="AY139" s="32" t="e">
        <f t="shared" si="20"/>
        <v>#REF!</v>
      </c>
      <c r="AZ139" s="30" t="e">
        <f t="shared" si="34"/>
        <v>#REF!</v>
      </c>
      <c r="BA139" s="31" t="e">
        <f t="shared" si="21"/>
        <v>#REF!</v>
      </c>
      <c r="BB139" s="31" t="e">
        <f t="shared" si="22"/>
        <v>#REF!</v>
      </c>
      <c r="BC139" s="31" t="e">
        <f t="shared" si="23"/>
        <v>#REF!</v>
      </c>
      <c r="BD139" s="32" t="e">
        <f t="shared" si="24"/>
        <v>#REF!</v>
      </c>
    </row>
    <row r="140" spans="3:56" ht="15.75" thickBot="1" x14ac:dyDescent="0.3">
      <c r="C140" s="26">
        <v>30</v>
      </c>
      <c r="D140" s="27" t="s">
        <v>384</v>
      </c>
      <c r="E140" s="26">
        <v>2</v>
      </c>
      <c r="F140" s="28" t="s">
        <v>183</v>
      </c>
      <c r="G140" s="26">
        <v>508819</v>
      </c>
      <c r="H140" s="28" t="s">
        <v>189</v>
      </c>
      <c r="I140" s="29"/>
      <c r="K140" s="17">
        <f>SUMIF('RECAP PDV'!$E:$E,$G140,'RECAP PDV'!K:K)</f>
        <v>130.76224999999999</v>
      </c>
      <c r="L140" s="17"/>
      <c r="M140" s="18"/>
      <c r="N140" s="17">
        <f>SUMIF('RECAP PDV'!$E:$E,$G140,'RECAP PDV'!N:N)</f>
        <v>0</v>
      </c>
      <c r="O140" s="17"/>
      <c r="P140" s="18"/>
      <c r="Q140" s="16"/>
      <c r="R140" s="16"/>
      <c r="S140" s="18"/>
      <c r="T140" s="17"/>
      <c r="U140" s="16"/>
      <c r="V140" s="18"/>
      <c r="W140" s="17"/>
      <c r="X140" s="16"/>
      <c r="Y140" s="18"/>
      <c r="AF140" s="30" t="e">
        <f t="shared" si="30"/>
        <v>#REF!</v>
      </c>
      <c r="AG140" s="31" t="e">
        <f t="shared" si="5"/>
        <v>#REF!</v>
      </c>
      <c r="AH140" s="31" t="e">
        <f t="shared" si="6"/>
        <v>#REF!</v>
      </c>
      <c r="AI140" s="31" t="e">
        <f t="shared" si="7"/>
        <v>#REF!</v>
      </c>
      <c r="AJ140" s="32" t="e">
        <f t="shared" si="8"/>
        <v>#REF!</v>
      </c>
      <c r="AK140" s="30" t="e">
        <f t="shared" si="31"/>
        <v>#REF!</v>
      </c>
      <c r="AL140" s="31" t="e">
        <f t="shared" si="9"/>
        <v>#REF!</v>
      </c>
      <c r="AM140" s="31" t="e">
        <f t="shared" si="10"/>
        <v>#REF!</v>
      </c>
      <c r="AN140" s="31" t="e">
        <f t="shared" si="11"/>
        <v>#REF!</v>
      </c>
      <c r="AO140" s="32" t="e">
        <f t="shared" si="12"/>
        <v>#REF!</v>
      </c>
      <c r="AP140" s="30" t="e">
        <f t="shared" si="32"/>
        <v>#REF!</v>
      </c>
      <c r="AQ140" s="31" t="e">
        <f t="shared" si="13"/>
        <v>#REF!</v>
      </c>
      <c r="AR140" s="31" t="e">
        <f t="shared" si="14"/>
        <v>#REF!</v>
      </c>
      <c r="AS140" s="31" t="e">
        <f t="shared" si="15"/>
        <v>#REF!</v>
      </c>
      <c r="AT140" s="32" t="e">
        <f t="shared" si="16"/>
        <v>#REF!</v>
      </c>
      <c r="AU140" s="30" t="e">
        <f t="shared" si="33"/>
        <v>#REF!</v>
      </c>
      <c r="AV140" s="31" t="e">
        <f t="shared" si="17"/>
        <v>#REF!</v>
      </c>
      <c r="AW140" s="31" t="e">
        <f t="shared" si="18"/>
        <v>#REF!</v>
      </c>
      <c r="AX140" s="31" t="e">
        <f t="shared" si="19"/>
        <v>#REF!</v>
      </c>
      <c r="AY140" s="32" t="e">
        <f t="shared" si="20"/>
        <v>#REF!</v>
      </c>
      <c r="AZ140" s="30" t="e">
        <f t="shared" si="34"/>
        <v>#REF!</v>
      </c>
      <c r="BA140" s="31" t="e">
        <f t="shared" si="21"/>
        <v>#REF!</v>
      </c>
      <c r="BB140" s="31" t="e">
        <f t="shared" si="22"/>
        <v>#REF!</v>
      </c>
      <c r="BC140" s="31" t="e">
        <f t="shared" si="23"/>
        <v>#REF!</v>
      </c>
      <c r="BD140" s="32" t="e">
        <f t="shared" si="24"/>
        <v>#REF!</v>
      </c>
    </row>
    <row r="141" spans="3:56" ht="15.75" thickBot="1" x14ac:dyDescent="0.3">
      <c r="C141" s="26">
        <v>30</v>
      </c>
      <c r="D141" s="27" t="s">
        <v>384</v>
      </c>
      <c r="E141" s="26">
        <v>2</v>
      </c>
      <c r="F141" s="28" t="s">
        <v>183</v>
      </c>
      <c r="G141" s="26">
        <v>408840</v>
      </c>
      <c r="H141" s="28" t="s">
        <v>190</v>
      </c>
      <c r="I141" s="29"/>
      <c r="K141" s="17">
        <f>SUMIF('RECAP PDV'!$E:$E,$G141,'RECAP PDV'!K:K)</f>
        <v>195.82970000000006</v>
      </c>
      <c r="L141" s="17"/>
      <c r="M141" s="18"/>
      <c r="N141" s="17">
        <f>SUMIF('RECAP PDV'!$E:$E,$G141,'RECAP PDV'!N:N)</f>
        <v>0</v>
      </c>
      <c r="O141" s="17"/>
      <c r="P141" s="18"/>
      <c r="Q141" s="16"/>
      <c r="R141" s="16"/>
      <c r="S141" s="18"/>
      <c r="T141" s="17"/>
      <c r="U141" s="16"/>
      <c r="V141" s="18"/>
      <c r="W141" s="17"/>
      <c r="X141" s="16"/>
      <c r="Y141" s="18"/>
      <c r="AF141" s="30" t="e">
        <f t="shared" si="30"/>
        <v>#REF!</v>
      </c>
      <c r="AG141" s="31" t="e">
        <f t="shared" si="5"/>
        <v>#REF!</v>
      </c>
      <c r="AH141" s="31" t="e">
        <f t="shared" si="6"/>
        <v>#REF!</v>
      </c>
      <c r="AI141" s="31" t="e">
        <f t="shared" si="7"/>
        <v>#REF!</v>
      </c>
      <c r="AJ141" s="32" t="e">
        <f t="shared" si="8"/>
        <v>#REF!</v>
      </c>
      <c r="AK141" s="30" t="e">
        <f t="shared" si="31"/>
        <v>#REF!</v>
      </c>
      <c r="AL141" s="31" t="e">
        <f t="shared" si="9"/>
        <v>#REF!</v>
      </c>
      <c r="AM141" s="31" t="e">
        <f t="shared" si="10"/>
        <v>#REF!</v>
      </c>
      <c r="AN141" s="31" t="e">
        <f t="shared" si="11"/>
        <v>#REF!</v>
      </c>
      <c r="AO141" s="32" t="e">
        <f t="shared" si="12"/>
        <v>#REF!</v>
      </c>
      <c r="AP141" s="30" t="e">
        <f t="shared" si="32"/>
        <v>#REF!</v>
      </c>
      <c r="AQ141" s="31" t="e">
        <f t="shared" si="13"/>
        <v>#REF!</v>
      </c>
      <c r="AR141" s="31" t="e">
        <f t="shared" si="14"/>
        <v>#REF!</v>
      </c>
      <c r="AS141" s="31" t="e">
        <f t="shared" si="15"/>
        <v>#REF!</v>
      </c>
      <c r="AT141" s="32" t="e">
        <f t="shared" si="16"/>
        <v>#REF!</v>
      </c>
      <c r="AU141" s="30" t="e">
        <f t="shared" si="33"/>
        <v>#REF!</v>
      </c>
      <c r="AV141" s="31" t="e">
        <f t="shared" si="17"/>
        <v>#REF!</v>
      </c>
      <c r="AW141" s="31" t="e">
        <f t="shared" si="18"/>
        <v>#REF!</v>
      </c>
      <c r="AX141" s="31" t="e">
        <f t="shared" si="19"/>
        <v>#REF!</v>
      </c>
      <c r="AY141" s="32" t="e">
        <f t="shared" si="20"/>
        <v>#REF!</v>
      </c>
      <c r="AZ141" s="30" t="e">
        <f t="shared" si="34"/>
        <v>#REF!</v>
      </c>
      <c r="BA141" s="31" t="e">
        <f t="shared" si="21"/>
        <v>#REF!</v>
      </c>
      <c r="BB141" s="31" t="e">
        <f t="shared" si="22"/>
        <v>#REF!</v>
      </c>
      <c r="BC141" s="31" t="e">
        <f t="shared" si="23"/>
        <v>#REF!</v>
      </c>
      <c r="BD141" s="32" t="e">
        <f t="shared" si="24"/>
        <v>#REF!</v>
      </c>
    </row>
    <row r="142" spans="3:56" ht="15.75" thickBot="1" x14ac:dyDescent="0.3">
      <c r="C142" s="26">
        <v>30</v>
      </c>
      <c r="D142" s="27" t="s">
        <v>384</v>
      </c>
      <c r="E142" s="26">
        <v>2</v>
      </c>
      <c r="F142" s="28" t="s">
        <v>183</v>
      </c>
      <c r="G142" s="26">
        <v>408862</v>
      </c>
      <c r="H142" s="28" t="s">
        <v>191</v>
      </c>
      <c r="I142" s="29"/>
      <c r="K142" s="17">
        <f>SUMIF('RECAP PDV'!$E:$E,$G142,'RECAP PDV'!K:K)</f>
        <v>60.30556</v>
      </c>
      <c r="L142" s="17"/>
      <c r="M142" s="18"/>
      <c r="N142" s="17">
        <f>SUMIF('RECAP PDV'!$E:$E,$G142,'RECAP PDV'!N:N)</f>
        <v>0</v>
      </c>
      <c r="O142" s="17"/>
      <c r="P142" s="18"/>
      <c r="Q142" s="16"/>
      <c r="R142" s="16"/>
      <c r="S142" s="18"/>
      <c r="T142" s="17"/>
      <c r="U142" s="16"/>
      <c r="V142" s="18"/>
      <c r="W142" s="17"/>
      <c r="X142" s="16"/>
      <c r="Y142" s="18"/>
      <c r="AF142" s="30" t="e">
        <f t="shared" si="30"/>
        <v>#REF!</v>
      </c>
      <c r="AG142" s="31" t="e">
        <f t="shared" si="5"/>
        <v>#REF!</v>
      </c>
      <c r="AH142" s="31" t="e">
        <f t="shared" si="6"/>
        <v>#REF!</v>
      </c>
      <c r="AI142" s="31" t="e">
        <f t="shared" si="7"/>
        <v>#REF!</v>
      </c>
      <c r="AJ142" s="32" t="e">
        <f t="shared" si="8"/>
        <v>#REF!</v>
      </c>
      <c r="AK142" s="30" t="e">
        <f t="shared" si="31"/>
        <v>#REF!</v>
      </c>
      <c r="AL142" s="31" t="e">
        <f t="shared" si="9"/>
        <v>#REF!</v>
      </c>
      <c r="AM142" s="31" t="e">
        <f t="shared" si="10"/>
        <v>#REF!</v>
      </c>
      <c r="AN142" s="31" t="e">
        <f t="shared" si="11"/>
        <v>#REF!</v>
      </c>
      <c r="AO142" s="32" t="e">
        <f t="shared" si="12"/>
        <v>#REF!</v>
      </c>
      <c r="AP142" s="30" t="e">
        <f t="shared" si="32"/>
        <v>#REF!</v>
      </c>
      <c r="AQ142" s="31" t="e">
        <f t="shared" si="13"/>
        <v>#REF!</v>
      </c>
      <c r="AR142" s="31" t="e">
        <f t="shared" si="14"/>
        <v>#REF!</v>
      </c>
      <c r="AS142" s="31" t="e">
        <f t="shared" si="15"/>
        <v>#REF!</v>
      </c>
      <c r="AT142" s="32" t="e">
        <f t="shared" si="16"/>
        <v>#REF!</v>
      </c>
      <c r="AU142" s="30" t="e">
        <f t="shared" si="33"/>
        <v>#REF!</v>
      </c>
      <c r="AV142" s="31" t="e">
        <f t="shared" si="17"/>
        <v>#REF!</v>
      </c>
      <c r="AW142" s="31" t="e">
        <f t="shared" si="18"/>
        <v>#REF!</v>
      </c>
      <c r="AX142" s="31" t="e">
        <f t="shared" si="19"/>
        <v>#REF!</v>
      </c>
      <c r="AY142" s="32" t="e">
        <f t="shared" si="20"/>
        <v>#REF!</v>
      </c>
      <c r="AZ142" s="30" t="e">
        <f t="shared" si="34"/>
        <v>#REF!</v>
      </c>
      <c r="BA142" s="31" t="e">
        <f t="shared" si="21"/>
        <v>#REF!</v>
      </c>
      <c r="BB142" s="31" t="e">
        <f t="shared" si="22"/>
        <v>#REF!</v>
      </c>
      <c r="BC142" s="31" t="e">
        <f t="shared" si="23"/>
        <v>#REF!</v>
      </c>
      <c r="BD142" s="32" t="e">
        <f t="shared" si="24"/>
        <v>#REF!</v>
      </c>
    </row>
    <row r="143" spans="3:56" ht="15.75" thickBot="1" x14ac:dyDescent="0.3">
      <c r="C143" s="26">
        <v>30</v>
      </c>
      <c r="D143" s="27" t="s">
        <v>384</v>
      </c>
      <c r="E143" s="26">
        <v>2</v>
      </c>
      <c r="F143" s="28" t="s">
        <v>183</v>
      </c>
      <c r="G143" s="26">
        <v>508860</v>
      </c>
      <c r="H143" s="33" t="s">
        <v>192</v>
      </c>
      <c r="I143" s="29"/>
      <c r="K143" s="17">
        <f>SUMIF('RECAP PDV'!$E:$E,$G143,'RECAP PDV'!K:K)</f>
        <v>187.43162000000001</v>
      </c>
      <c r="L143" s="17"/>
      <c r="M143" s="18"/>
      <c r="N143" s="17">
        <f>SUMIF('RECAP PDV'!$E:$E,$G143,'RECAP PDV'!N:N)</f>
        <v>0</v>
      </c>
      <c r="O143" s="17"/>
      <c r="P143" s="18"/>
      <c r="Q143" s="16"/>
      <c r="R143" s="16"/>
      <c r="S143" s="18"/>
      <c r="T143" s="17"/>
      <c r="U143" s="16"/>
      <c r="V143" s="18"/>
      <c r="W143" s="17"/>
      <c r="X143" s="16"/>
      <c r="Y143" s="18"/>
      <c r="AF143" s="30" t="e">
        <f t="shared" si="30"/>
        <v>#REF!</v>
      </c>
      <c r="AG143" s="31" t="e">
        <f t="shared" si="5"/>
        <v>#REF!</v>
      </c>
      <c r="AH143" s="31" t="e">
        <f t="shared" si="6"/>
        <v>#REF!</v>
      </c>
      <c r="AI143" s="31" t="e">
        <f t="shared" si="7"/>
        <v>#REF!</v>
      </c>
      <c r="AJ143" s="32" t="e">
        <f t="shared" si="8"/>
        <v>#REF!</v>
      </c>
      <c r="AK143" s="30" t="e">
        <f t="shared" si="31"/>
        <v>#REF!</v>
      </c>
      <c r="AL143" s="31" t="e">
        <f t="shared" si="9"/>
        <v>#REF!</v>
      </c>
      <c r="AM143" s="31" t="e">
        <f t="shared" si="10"/>
        <v>#REF!</v>
      </c>
      <c r="AN143" s="31" t="e">
        <f t="shared" si="11"/>
        <v>#REF!</v>
      </c>
      <c r="AO143" s="32" t="e">
        <f t="shared" si="12"/>
        <v>#REF!</v>
      </c>
      <c r="AP143" s="30" t="e">
        <f t="shared" si="32"/>
        <v>#REF!</v>
      </c>
      <c r="AQ143" s="31" t="e">
        <f t="shared" si="13"/>
        <v>#REF!</v>
      </c>
      <c r="AR143" s="31" t="e">
        <f t="shared" si="14"/>
        <v>#REF!</v>
      </c>
      <c r="AS143" s="31" t="e">
        <f t="shared" si="15"/>
        <v>#REF!</v>
      </c>
      <c r="AT143" s="32" t="e">
        <f t="shared" si="16"/>
        <v>#REF!</v>
      </c>
      <c r="AU143" s="30" t="e">
        <f t="shared" si="33"/>
        <v>#REF!</v>
      </c>
      <c r="AV143" s="31" t="e">
        <f t="shared" si="17"/>
        <v>#REF!</v>
      </c>
      <c r="AW143" s="31" t="e">
        <f t="shared" si="18"/>
        <v>#REF!</v>
      </c>
      <c r="AX143" s="31" t="e">
        <f t="shared" si="19"/>
        <v>#REF!</v>
      </c>
      <c r="AY143" s="32" t="e">
        <f t="shared" si="20"/>
        <v>#REF!</v>
      </c>
      <c r="AZ143" s="30" t="e">
        <f t="shared" si="34"/>
        <v>#REF!</v>
      </c>
      <c r="BA143" s="31" t="e">
        <f t="shared" si="21"/>
        <v>#REF!</v>
      </c>
      <c r="BB143" s="31" t="e">
        <f t="shared" si="22"/>
        <v>#REF!</v>
      </c>
      <c r="BC143" s="31" t="e">
        <f t="shared" si="23"/>
        <v>#REF!</v>
      </c>
      <c r="BD143" s="32" t="e">
        <f t="shared" si="24"/>
        <v>#REF!</v>
      </c>
    </row>
    <row r="144" spans="3:56" ht="15.75" thickBot="1" x14ac:dyDescent="0.3">
      <c r="C144" s="26">
        <v>30</v>
      </c>
      <c r="D144" s="27" t="s">
        <v>384</v>
      </c>
      <c r="E144" s="26">
        <v>2</v>
      </c>
      <c r="F144" s="28" t="s">
        <v>183</v>
      </c>
      <c r="G144" s="26">
        <v>408806</v>
      </c>
      <c r="H144" s="28" t="s">
        <v>193</v>
      </c>
      <c r="I144" s="29"/>
      <c r="K144" s="17">
        <f>SUMIF('RECAP PDV'!$E:$E,$G144,'RECAP PDV'!K:K)</f>
        <v>660.07561999999996</v>
      </c>
      <c r="L144" s="17"/>
      <c r="M144" s="18"/>
      <c r="N144" s="17">
        <f>SUMIF('RECAP PDV'!$E:$E,$G144,'RECAP PDV'!N:N)</f>
        <v>0</v>
      </c>
      <c r="O144" s="17"/>
      <c r="P144" s="18"/>
      <c r="Q144" s="16"/>
      <c r="R144" s="16"/>
      <c r="S144" s="18"/>
      <c r="T144" s="17"/>
      <c r="U144" s="16"/>
      <c r="V144" s="18"/>
      <c r="W144" s="17"/>
      <c r="X144" s="16"/>
      <c r="Y144" s="18"/>
      <c r="AF144" s="30" t="e">
        <f t="shared" si="30"/>
        <v>#REF!</v>
      </c>
      <c r="AG144" s="31" t="e">
        <f t="shared" si="5"/>
        <v>#REF!</v>
      </c>
      <c r="AH144" s="31" t="e">
        <f t="shared" si="6"/>
        <v>#REF!</v>
      </c>
      <c r="AI144" s="31" t="e">
        <f t="shared" si="7"/>
        <v>#REF!</v>
      </c>
      <c r="AJ144" s="32" t="e">
        <f t="shared" si="8"/>
        <v>#REF!</v>
      </c>
      <c r="AK144" s="30" t="e">
        <f t="shared" si="31"/>
        <v>#REF!</v>
      </c>
      <c r="AL144" s="31" t="e">
        <f t="shared" si="9"/>
        <v>#REF!</v>
      </c>
      <c r="AM144" s="31" t="e">
        <f t="shared" si="10"/>
        <v>#REF!</v>
      </c>
      <c r="AN144" s="31" t="e">
        <f t="shared" si="11"/>
        <v>#REF!</v>
      </c>
      <c r="AO144" s="32" t="e">
        <f t="shared" si="12"/>
        <v>#REF!</v>
      </c>
      <c r="AP144" s="30" t="e">
        <f t="shared" si="32"/>
        <v>#REF!</v>
      </c>
      <c r="AQ144" s="31" t="e">
        <f t="shared" si="13"/>
        <v>#REF!</v>
      </c>
      <c r="AR144" s="31" t="e">
        <f t="shared" si="14"/>
        <v>#REF!</v>
      </c>
      <c r="AS144" s="31" t="e">
        <f t="shared" si="15"/>
        <v>#REF!</v>
      </c>
      <c r="AT144" s="32" t="e">
        <f t="shared" si="16"/>
        <v>#REF!</v>
      </c>
      <c r="AU144" s="30" t="e">
        <f t="shared" si="33"/>
        <v>#REF!</v>
      </c>
      <c r="AV144" s="31" t="e">
        <f t="shared" si="17"/>
        <v>#REF!</v>
      </c>
      <c r="AW144" s="31" t="e">
        <f t="shared" si="18"/>
        <v>#REF!</v>
      </c>
      <c r="AX144" s="31" t="e">
        <f t="shared" si="19"/>
        <v>#REF!</v>
      </c>
      <c r="AY144" s="32" t="e">
        <f t="shared" si="20"/>
        <v>#REF!</v>
      </c>
      <c r="AZ144" s="30" t="e">
        <f t="shared" si="34"/>
        <v>#REF!</v>
      </c>
      <c r="BA144" s="31" t="e">
        <f t="shared" si="21"/>
        <v>#REF!</v>
      </c>
      <c r="BB144" s="31" t="e">
        <f t="shared" si="22"/>
        <v>#REF!</v>
      </c>
      <c r="BC144" s="31" t="e">
        <f t="shared" si="23"/>
        <v>#REF!</v>
      </c>
      <c r="BD144" s="32" t="e">
        <f t="shared" si="24"/>
        <v>#REF!</v>
      </c>
    </row>
    <row r="145" spans="3:56" ht="15.75" thickBot="1" x14ac:dyDescent="0.3">
      <c r="C145" s="26">
        <v>30</v>
      </c>
      <c r="D145" s="27" t="s">
        <v>384</v>
      </c>
      <c r="E145" s="26">
        <v>2</v>
      </c>
      <c r="F145" s="28" t="s">
        <v>183</v>
      </c>
      <c r="G145" s="26">
        <v>508833</v>
      </c>
      <c r="H145" s="28" t="s">
        <v>194</v>
      </c>
      <c r="I145" s="29"/>
      <c r="K145" s="17">
        <f>SUMIF('RECAP PDV'!$E:$E,$G145,'RECAP PDV'!K:K)</f>
        <v>95.6</v>
      </c>
      <c r="L145" s="17"/>
      <c r="M145" s="18"/>
      <c r="N145" s="17">
        <f>SUMIF('RECAP PDV'!$E:$E,$G145,'RECAP PDV'!N:N)</f>
        <v>0</v>
      </c>
      <c r="O145" s="17"/>
      <c r="P145" s="18"/>
      <c r="Q145" s="16"/>
      <c r="R145" s="16"/>
      <c r="S145" s="18"/>
      <c r="T145" s="17"/>
      <c r="U145" s="16"/>
      <c r="V145" s="18"/>
      <c r="W145" s="17"/>
      <c r="X145" s="16"/>
      <c r="Y145" s="18"/>
      <c r="AF145" s="30" t="e">
        <f t="shared" si="30"/>
        <v>#REF!</v>
      </c>
      <c r="AG145" s="31" t="e">
        <f t="shared" si="5"/>
        <v>#REF!</v>
      </c>
      <c r="AH145" s="31" t="e">
        <f t="shared" si="6"/>
        <v>#REF!</v>
      </c>
      <c r="AI145" s="31" t="e">
        <f t="shared" si="7"/>
        <v>#REF!</v>
      </c>
      <c r="AJ145" s="32" t="e">
        <f t="shared" si="8"/>
        <v>#REF!</v>
      </c>
      <c r="AK145" s="30" t="e">
        <f t="shared" si="31"/>
        <v>#REF!</v>
      </c>
      <c r="AL145" s="31" t="e">
        <f t="shared" si="9"/>
        <v>#REF!</v>
      </c>
      <c r="AM145" s="31" t="e">
        <f t="shared" si="10"/>
        <v>#REF!</v>
      </c>
      <c r="AN145" s="31" t="e">
        <f t="shared" si="11"/>
        <v>#REF!</v>
      </c>
      <c r="AO145" s="32" t="e">
        <f t="shared" si="12"/>
        <v>#REF!</v>
      </c>
      <c r="AP145" s="30" t="e">
        <f t="shared" si="32"/>
        <v>#REF!</v>
      </c>
      <c r="AQ145" s="31" t="e">
        <f t="shared" si="13"/>
        <v>#REF!</v>
      </c>
      <c r="AR145" s="31" t="e">
        <f t="shared" si="14"/>
        <v>#REF!</v>
      </c>
      <c r="AS145" s="31" t="e">
        <f t="shared" si="15"/>
        <v>#REF!</v>
      </c>
      <c r="AT145" s="32" t="e">
        <f t="shared" si="16"/>
        <v>#REF!</v>
      </c>
      <c r="AU145" s="30" t="e">
        <f t="shared" si="33"/>
        <v>#REF!</v>
      </c>
      <c r="AV145" s="31" t="e">
        <f t="shared" si="17"/>
        <v>#REF!</v>
      </c>
      <c r="AW145" s="31" t="e">
        <f t="shared" si="18"/>
        <v>#REF!</v>
      </c>
      <c r="AX145" s="31" t="e">
        <f t="shared" si="19"/>
        <v>#REF!</v>
      </c>
      <c r="AY145" s="32" t="e">
        <f t="shared" si="20"/>
        <v>#REF!</v>
      </c>
      <c r="AZ145" s="30" t="e">
        <f t="shared" si="34"/>
        <v>#REF!</v>
      </c>
      <c r="BA145" s="31" t="e">
        <f t="shared" si="21"/>
        <v>#REF!</v>
      </c>
      <c r="BB145" s="31" t="e">
        <f t="shared" si="22"/>
        <v>#REF!</v>
      </c>
      <c r="BC145" s="31" t="e">
        <f t="shared" si="23"/>
        <v>#REF!</v>
      </c>
      <c r="BD145" s="32" t="e">
        <f t="shared" si="24"/>
        <v>#REF!</v>
      </c>
    </row>
    <row r="146" spans="3:56" ht="15.75" thickBot="1" x14ac:dyDescent="0.3">
      <c r="C146" s="26">
        <v>30</v>
      </c>
      <c r="D146" s="27" t="s">
        <v>384</v>
      </c>
      <c r="E146" s="26">
        <v>2</v>
      </c>
      <c r="F146" s="33" t="s">
        <v>183</v>
      </c>
      <c r="G146" s="26">
        <v>508820</v>
      </c>
      <c r="H146" s="28" t="s">
        <v>195</v>
      </c>
      <c r="I146" s="29"/>
      <c r="K146" s="17">
        <f>SUMIF('RECAP PDV'!$E:$E,$G146,'RECAP PDV'!K:K)</f>
        <v>409.13446000000005</v>
      </c>
      <c r="L146" s="17"/>
      <c r="M146" s="18"/>
      <c r="N146" s="17">
        <f>SUMIF('RECAP PDV'!$E:$E,$G146,'RECAP PDV'!N:N)</f>
        <v>0</v>
      </c>
      <c r="O146" s="17"/>
      <c r="P146" s="18"/>
      <c r="Q146" s="16"/>
      <c r="R146" s="16"/>
      <c r="S146" s="18"/>
      <c r="T146" s="17"/>
      <c r="U146" s="16"/>
      <c r="V146" s="18"/>
      <c r="W146" s="17"/>
      <c r="X146" s="16"/>
      <c r="Y146" s="18"/>
      <c r="AF146" s="30" t="e">
        <f t="shared" si="30"/>
        <v>#REF!</v>
      </c>
      <c r="AG146" s="31" t="e">
        <f t="shared" si="5"/>
        <v>#REF!</v>
      </c>
      <c r="AH146" s="31" t="e">
        <f t="shared" si="6"/>
        <v>#REF!</v>
      </c>
      <c r="AI146" s="31" t="e">
        <f t="shared" si="7"/>
        <v>#REF!</v>
      </c>
      <c r="AJ146" s="32" t="e">
        <f t="shared" si="8"/>
        <v>#REF!</v>
      </c>
      <c r="AK146" s="30" t="e">
        <f t="shared" si="31"/>
        <v>#REF!</v>
      </c>
      <c r="AL146" s="31" t="e">
        <f t="shared" si="9"/>
        <v>#REF!</v>
      </c>
      <c r="AM146" s="31" t="e">
        <f t="shared" si="10"/>
        <v>#REF!</v>
      </c>
      <c r="AN146" s="31" t="e">
        <f t="shared" si="11"/>
        <v>#REF!</v>
      </c>
      <c r="AO146" s="32" t="e">
        <f t="shared" si="12"/>
        <v>#REF!</v>
      </c>
      <c r="AP146" s="30" t="e">
        <f t="shared" si="32"/>
        <v>#REF!</v>
      </c>
      <c r="AQ146" s="31" t="e">
        <f t="shared" si="13"/>
        <v>#REF!</v>
      </c>
      <c r="AR146" s="31" t="e">
        <f t="shared" si="14"/>
        <v>#REF!</v>
      </c>
      <c r="AS146" s="31" t="e">
        <f t="shared" si="15"/>
        <v>#REF!</v>
      </c>
      <c r="AT146" s="32" t="e">
        <f t="shared" si="16"/>
        <v>#REF!</v>
      </c>
      <c r="AU146" s="30" t="e">
        <f t="shared" si="33"/>
        <v>#REF!</v>
      </c>
      <c r="AV146" s="31" t="e">
        <f t="shared" si="17"/>
        <v>#REF!</v>
      </c>
      <c r="AW146" s="31" t="e">
        <f t="shared" si="18"/>
        <v>#REF!</v>
      </c>
      <c r="AX146" s="31" t="e">
        <f t="shared" si="19"/>
        <v>#REF!</v>
      </c>
      <c r="AY146" s="32" t="e">
        <f t="shared" si="20"/>
        <v>#REF!</v>
      </c>
      <c r="AZ146" s="30" t="e">
        <f t="shared" si="34"/>
        <v>#REF!</v>
      </c>
      <c r="BA146" s="31" t="e">
        <f t="shared" si="21"/>
        <v>#REF!</v>
      </c>
      <c r="BB146" s="31" t="e">
        <f t="shared" si="22"/>
        <v>#REF!</v>
      </c>
      <c r="BC146" s="31" t="e">
        <f t="shared" si="23"/>
        <v>#REF!</v>
      </c>
      <c r="BD146" s="32" t="e">
        <f t="shared" si="24"/>
        <v>#REF!</v>
      </c>
    </row>
    <row r="147" spans="3:56" ht="15.75" thickBot="1" x14ac:dyDescent="0.3">
      <c r="C147" s="26">
        <v>30</v>
      </c>
      <c r="D147" s="27" t="s">
        <v>384</v>
      </c>
      <c r="E147" s="26">
        <v>2</v>
      </c>
      <c r="F147" s="33" t="s">
        <v>183</v>
      </c>
      <c r="G147" s="26">
        <v>408814</v>
      </c>
      <c r="H147" s="33" t="s">
        <v>196</v>
      </c>
      <c r="I147" s="29"/>
      <c r="K147" s="17">
        <f>SUMIF('RECAP PDV'!$E:$E,$G147,'RECAP PDV'!K:K)</f>
        <v>-55.331580000000002</v>
      </c>
      <c r="L147" s="17"/>
      <c r="M147" s="18"/>
      <c r="N147" s="17">
        <f>SUMIF('RECAP PDV'!$E:$E,$G147,'RECAP PDV'!N:N)</f>
        <v>0</v>
      </c>
      <c r="O147" s="17"/>
      <c r="P147" s="18"/>
      <c r="Q147" s="16"/>
      <c r="R147" s="16"/>
      <c r="S147" s="18"/>
      <c r="T147" s="17"/>
      <c r="U147" s="16"/>
      <c r="V147" s="18"/>
      <c r="W147" s="17"/>
      <c r="X147" s="16"/>
      <c r="Y147" s="18"/>
      <c r="AF147" s="30" t="e">
        <f t="shared" si="30"/>
        <v>#REF!</v>
      </c>
      <c r="AG147" s="31" t="e">
        <f t="shared" si="5"/>
        <v>#REF!</v>
      </c>
      <c r="AH147" s="31" t="e">
        <f t="shared" si="6"/>
        <v>#REF!</v>
      </c>
      <c r="AI147" s="31" t="e">
        <f t="shared" si="7"/>
        <v>#REF!</v>
      </c>
      <c r="AJ147" s="32" t="e">
        <f t="shared" si="8"/>
        <v>#REF!</v>
      </c>
      <c r="AK147" s="30" t="e">
        <f t="shared" si="31"/>
        <v>#REF!</v>
      </c>
      <c r="AL147" s="31" t="e">
        <f t="shared" si="9"/>
        <v>#REF!</v>
      </c>
      <c r="AM147" s="31" t="e">
        <f t="shared" si="10"/>
        <v>#REF!</v>
      </c>
      <c r="AN147" s="31" t="e">
        <f t="shared" si="11"/>
        <v>#REF!</v>
      </c>
      <c r="AO147" s="32" t="e">
        <f t="shared" si="12"/>
        <v>#REF!</v>
      </c>
      <c r="AP147" s="30" t="e">
        <f t="shared" si="32"/>
        <v>#REF!</v>
      </c>
      <c r="AQ147" s="31" t="e">
        <f t="shared" si="13"/>
        <v>#REF!</v>
      </c>
      <c r="AR147" s="31" t="e">
        <f t="shared" si="14"/>
        <v>#REF!</v>
      </c>
      <c r="AS147" s="31" t="e">
        <f t="shared" si="15"/>
        <v>#REF!</v>
      </c>
      <c r="AT147" s="32" t="e">
        <f t="shared" si="16"/>
        <v>#REF!</v>
      </c>
      <c r="AU147" s="30" t="e">
        <f t="shared" si="33"/>
        <v>#REF!</v>
      </c>
      <c r="AV147" s="31" t="e">
        <f t="shared" si="17"/>
        <v>#REF!</v>
      </c>
      <c r="AW147" s="31" t="e">
        <f t="shared" si="18"/>
        <v>#REF!</v>
      </c>
      <c r="AX147" s="31" t="e">
        <f t="shared" si="19"/>
        <v>#REF!</v>
      </c>
      <c r="AY147" s="32" t="e">
        <f t="shared" si="20"/>
        <v>#REF!</v>
      </c>
      <c r="AZ147" s="30" t="e">
        <f t="shared" si="34"/>
        <v>#REF!</v>
      </c>
      <c r="BA147" s="31" t="e">
        <f t="shared" si="21"/>
        <v>#REF!</v>
      </c>
      <c r="BB147" s="31" t="e">
        <f t="shared" si="22"/>
        <v>#REF!</v>
      </c>
      <c r="BC147" s="31" t="e">
        <f t="shared" si="23"/>
        <v>#REF!</v>
      </c>
      <c r="BD147" s="32" t="e">
        <f t="shared" si="24"/>
        <v>#REF!</v>
      </c>
    </row>
    <row r="148" spans="3:56" ht="15.75" thickBot="1" x14ac:dyDescent="0.3">
      <c r="C148" s="26">
        <v>30</v>
      </c>
      <c r="D148" s="27" t="s">
        <v>384</v>
      </c>
      <c r="E148" s="26">
        <v>11</v>
      </c>
      <c r="F148" s="33" t="s">
        <v>197</v>
      </c>
      <c r="G148" s="26">
        <v>551367</v>
      </c>
      <c r="H148" s="28" t="s">
        <v>198</v>
      </c>
      <c r="I148" s="29"/>
      <c r="K148" s="17">
        <f>SUMIF('RECAP PDV'!$E:$E,$G148,'RECAP PDV'!K:K)</f>
        <v>375.27095999999995</v>
      </c>
      <c r="L148" s="17"/>
      <c r="M148" s="18"/>
      <c r="N148" s="17">
        <f>SUMIF('RECAP PDV'!$E:$E,$G148,'RECAP PDV'!N:N)</f>
        <v>0</v>
      </c>
      <c r="O148" s="17"/>
      <c r="P148" s="18"/>
      <c r="Q148" s="16"/>
      <c r="R148" s="16"/>
      <c r="S148" s="18"/>
      <c r="T148" s="17"/>
      <c r="U148" s="16"/>
      <c r="V148" s="18"/>
      <c r="W148" s="17"/>
      <c r="X148" s="16"/>
      <c r="Y148" s="18"/>
      <c r="AF148" s="30" t="e">
        <f t="shared" si="30"/>
        <v>#REF!</v>
      </c>
      <c r="AG148" s="31" t="e">
        <f t="shared" si="5"/>
        <v>#REF!</v>
      </c>
      <c r="AH148" s="31" t="e">
        <f t="shared" si="6"/>
        <v>#REF!</v>
      </c>
      <c r="AI148" s="31" t="e">
        <f t="shared" si="7"/>
        <v>#REF!</v>
      </c>
      <c r="AJ148" s="32" t="e">
        <f t="shared" si="8"/>
        <v>#REF!</v>
      </c>
      <c r="AK148" s="30" t="e">
        <f t="shared" si="31"/>
        <v>#REF!</v>
      </c>
      <c r="AL148" s="31" t="e">
        <f t="shared" si="9"/>
        <v>#REF!</v>
      </c>
      <c r="AM148" s="31" t="e">
        <f t="shared" si="10"/>
        <v>#REF!</v>
      </c>
      <c r="AN148" s="31" t="e">
        <f t="shared" si="11"/>
        <v>#REF!</v>
      </c>
      <c r="AO148" s="32" t="e">
        <f t="shared" si="12"/>
        <v>#REF!</v>
      </c>
      <c r="AP148" s="30" t="e">
        <f t="shared" si="32"/>
        <v>#REF!</v>
      </c>
      <c r="AQ148" s="31" t="e">
        <f t="shared" si="13"/>
        <v>#REF!</v>
      </c>
      <c r="AR148" s="31" t="e">
        <f t="shared" si="14"/>
        <v>#REF!</v>
      </c>
      <c r="AS148" s="31" t="e">
        <f t="shared" si="15"/>
        <v>#REF!</v>
      </c>
      <c r="AT148" s="32" t="e">
        <f t="shared" si="16"/>
        <v>#REF!</v>
      </c>
      <c r="AU148" s="30" t="e">
        <f t="shared" si="33"/>
        <v>#REF!</v>
      </c>
      <c r="AV148" s="31" t="e">
        <f t="shared" si="17"/>
        <v>#REF!</v>
      </c>
      <c r="AW148" s="31" t="e">
        <f t="shared" si="18"/>
        <v>#REF!</v>
      </c>
      <c r="AX148" s="31" t="e">
        <f t="shared" si="19"/>
        <v>#REF!</v>
      </c>
      <c r="AY148" s="32" t="e">
        <f t="shared" si="20"/>
        <v>#REF!</v>
      </c>
      <c r="AZ148" s="30" t="e">
        <f t="shared" si="34"/>
        <v>#REF!</v>
      </c>
      <c r="BA148" s="31" t="e">
        <f t="shared" si="21"/>
        <v>#REF!</v>
      </c>
      <c r="BB148" s="31" t="e">
        <f t="shared" si="22"/>
        <v>#REF!</v>
      </c>
      <c r="BC148" s="31" t="e">
        <f t="shared" si="23"/>
        <v>#REF!</v>
      </c>
      <c r="BD148" s="32" t="e">
        <f t="shared" si="24"/>
        <v>#REF!</v>
      </c>
    </row>
    <row r="149" spans="3:56" ht="15.75" thickBot="1" x14ac:dyDescent="0.3">
      <c r="C149" s="26">
        <v>30</v>
      </c>
      <c r="D149" s="27" t="s">
        <v>384</v>
      </c>
      <c r="E149" s="26">
        <v>11</v>
      </c>
      <c r="F149" s="33" t="s">
        <v>197</v>
      </c>
      <c r="G149" s="26">
        <v>551340</v>
      </c>
      <c r="H149" s="28" t="s">
        <v>199</v>
      </c>
      <c r="I149" s="29"/>
      <c r="K149" s="17">
        <f>SUMIF('RECAP PDV'!$E:$E,$G149,'RECAP PDV'!K:K)</f>
        <v>1047.3027100000002</v>
      </c>
      <c r="L149" s="17"/>
      <c r="M149" s="18"/>
      <c r="N149" s="17">
        <f>SUMIF('RECAP PDV'!$E:$E,$G149,'RECAP PDV'!N:N)</f>
        <v>0</v>
      </c>
      <c r="O149" s="17"/>
      <c r="P149" s="18"/>
      <c r="Q149" s="16"/>
      <c r="R149" s="16"/>
      <c r="S149" s="18"/>
      <c r="T149" s="17"/>
      <c r="U149" s="16"/>
      <c r="V149" s="18"/>
      <c r="W149" s="17"/>
      <c r="X149" s="16"/>
      <c r="Y149" s="18"/>
      <c r="AF149" s="30" t="e">
        <f t="shared" si="30"/>
        <v>#REF!</v>
      </c>
      <c r="AG149" s="31" t="e">
        <f t="shared" si="5"/>
        <v>#REF!</v>
      </c>
      <c r="AH149" s="31" t="e">
        <f t="shared" si="6"/>
        <v>#REF!</v>
      </c>
      <c r="AI149" s="31" t="e">
        <f t="shared" si="7"/>
        <v>#REF!</v>
      </c>
      <c r="AJ149" s="32" t="e">
        <f t="shared" si="8"/>
        <v>#REF!</v>
      </c>
      <c r="AK149" s="30" t="e">
        <f t="shared" si="31"/>
        <v>#REF!</v>
      </c>
      <c r="AL149" s="31" t="e">
        <f t="shared" si="9"/>
        <v>#REF!</v>
      </c>
      <c r="AM149" s="31" t="e">
        <f t="shared" si="10"/>
        <v>#REF!</v>
      </c>
      <c r="AN149" s="31" t="e">
        <f t="shared" si="11"/>
        <v>#REF!</v>
      </c>
      <c r="AO149" s="32" t="e">
        <f t="shared" si="12"/>
        <v>#REF!</v>
      </c>
      <c r="AP149" s="30" t="e">
        <f t="shared" si="32"/>
        <v>#REF!</v>
      </c>
      <c r="AQ149" s="31" t="e">
        <f t="shared" si="13"/>
        <v>#REF!</v>
      </c>
      <c r="AR149" s="31" t="e">
        <f t="shared" si="14"/>
        <v>#REF!</v>
      </c>
      <c r="AS149" s="31" t="e">
        <f t="shared" si="15"/>
        <v>#REF!</v>
      </c>
      <c r="AT149" s="32" t="e">
        <f t="shared" si="16"/>
        <v>#REF!</v>
      </c>
      <c r="AU149" s="30" t="e">
        <f t="shared" si="33"/>
        <v>#REF!</v>
      </c>
      <c r="AV149" s="31" t="e">
        <f t="shared" si="17"/>
        <v>#REF!</v>
      </c>
      <c r="AW149" s="31" t="e">
        <f t="shared" si="18"/>
        <v>#REF!</v>
      </c>
      <c r="AX149" s="31" t="e">
        <f t="shared" si="19"/>
        <v>#REF!</v>
      </c>
      <c r="AY149" s="32" t="e">
        <f t="shared" si="20"/>
        <v>#REF!</v>
      </c>
      <c r="AZ149" s="30" t="e">
        <f t="shared" si="34"/>
        <v>#REF!</v>
      </c>
      <c r="BA149" s="31" t="e">
        <f t="shared" si="21"/>
        <v>#REF!</v>
      </c>
      <c r="BB149" s="31" t="e">
        <f t="shared" si="22"/>
        <v>#REF!</v>
      </c>
      <c r="BC149" s="31" t="e">
        <f t="shared" si="23"/>
        <v>#REF!</v>
      </c>
      <c r="BD149" s="32" t="e">
        <f t="shared" si="24"/>
        <v>#REF!</v>
      </c>
    </row>
    <row r="150" spans="3:56" ht="15.75" thickBot="1" x14ac:dyDescent="0.3">
      <c r="C150" s="26">
        <v>30</v>
      </c>
      <c r="D150" s="27" t="s">
        <v>384</v>
      </c>
      <c r="E150" s="26">
        <v>11</v>
      </c>
      <c r="F150" s="28" t="s">
        <v>197</v>
      </c>
      <c r="G150" s="26">
        <v>551369</v>
      </c>
      <c r="H150" s="28" t="s">
        <v>200</v>
      </c>
      <c r="I150" s="29"/>
      <c r="K150" s="17">
        <f>SUMIF('RECAP PDV'!$E:$E,$G150,'RECAP PDV'!K:K)</f>
        <v>1672.20128</v>
      </c>
      <c r="L150" s="17"/>
      <c r="M150" s="18"/>
      <c r="N150" s="17">
        <f>SUMIF('RECAP PDV'!$E:$E,$G150,'RECAP PDV'!N:N)</f>
        <v>0</v>
      </c>
      <c r="O150" s="17"/>
      <c r="P150" s="18"/>
      <c r="Q150" s="16"/>
      <c r="R150" s="16"/>
      <c r="S150" s="18"/>
      <c r="T150" s="17"/>
      <c r="U150" s="16"/>
      <c r="V150" s="18"/>
      <c r="W150" s="17"/>
      <c r="X150" s="16"/>
      <c r="Y150" s="18"/>
      <c r="AF150" s="30" t="e">
        <f t="shared" si="30"/>
        <v>#REF!</v>
      </c>
      <c r="AG150" s="31" t="e">
        <f t="shared" si="5"/>
        <v>#REF!</v>
      </c>
      <c r="AH150" s="31" t="e">
        <f t="shared" si="6"/>
        <v>#REF!</v>
      </c>
      <c r="AI150" s="31" t="e">
        <f t="shared" si="7"/>
        <v>#REF!</v>
      </c>
      <c r="AJ150" s="32" t="e">
        <f t="shared" si="8"/>
        <v>#REF!</v>
      </c>
      <c r="AK150" s="30" t="e">
        <f t="shared" si="31"/>
        <v>#REF!</v>
      </c>
      <c r="AL150" s="31" t="e">
        <f t="shared" si="9"/>
        <v>#REF!</v>
      </c>
      <c r="AM150" s="31" t="e">
        <f t="shared" si="10"/>
        <v>#REF!</v>
      </c>
      <c r="AN150" s="31" t="e">
        <f t="shared" si="11"/>
        <v>#REF!</v>
      </c>
      <c r="AO150" s="32" t="e">
        <f t="shared" si="12"/>
        <v>#REF!</v>
      </c>
      <c r="AP150" s="30" t="e">
        <f t="shared" si="32"/>
        <v>#REF!</v>
      </c>
      <c r="AQ150" s="31" t="e">
        <f t="shared" si="13"/>
        <v>#REF!</v>
      </c>
      <c r="AR150" s="31" t="e">
        <f t="shared" si="14"/>
        <v>#REF!</v>
      </c>
      <c r="AS150" s="31" t="e">
        <f t="shared" si="15"/>
        <v>#REF!</v>
      </c>
      <c r="AT150" s="32" t="e">
        <f t="shared" si="16"/>
        <v>#REF!</v>
      </c>
      <c r="AU150" s="30" t="e">
        <f t="shared" si="33"/>
        <v>#REF!</v>
      </c>
      <c r="AV150" s="31" t="e">
        <f t="shared" si="17"/>
        <v>#REF!</v>
      </c>
      <c r="AW150" s="31" t="e">
        <f t="shared" si="18"/>
        <v>#REF!</v>
      </c>
      <c r="AX150" s="31" t="e">
        <f t="shared" si="19"/>
        <v>#REF!</v>
      </c>
      <c r="AY150" s="32" t="e">
        <f t="shared" si="20"/>
        <v>#REF!</v>
      </c>
      <c r="AZ150" s="30" t="e">
        <f t="shared" si="34"/>
        <v>#REF!</v>
      </c>
      <c r="BA150" s="31" t="e">
        <f t="shared" si="21"/>
        <v>#REF!</v>
      </c>
      <c r="BB150" s="31" t="e">
        <f t="shared" si="22"/>
        <v>#REF!</v>
      </c>
      <c r="BC150" s="31" t="e">
        <f t="shared" si="23"/>
        <v>#REF!</v>
      </c>
      <c r="BD150" s="32" t="e">
        <f t="shared" si="24"/>
        <v>#REF!</v>
      </c>
    </row>
    <row r="151" spans="3:56" ht="15.75" thickBot="1" x14ac:dyDescent="0.3">
      <c r="C151" s="26">
        <v>30</v>
      </c>
      <c r="D151" s="27" t="s">
        <v>384</v>
      </c>
      <c r="E151" s="26">
        <v>11</v>
      </c>
      <c r="F151" s="28" t="s">
        <v>197</v>
      </c>
      <c r="G151" s="26">
        <v>551365</v>
      </c>
      <c r="H151" s="28" t="s">
        <v>201</v>
      </c>
      <c r="I151" s="29"/>
      <c r="K151" s="17">
        <f>SUMIF('RECAP PDV'!$E:$E,$G151,'RECAP PDV'!K:K)</f>
        <v>125.77016999999999</v>
      </c>
      <c r="L151" s="17"/>
      <c r="M151" s="18"/>
      <c r="N151" s="17">
        <f>SUMIF('RECAP PDV'!$E:$E,$G151,'RECAP PDV'!N:N)</f>
        <v>0</v>
      </c>
      <c r="O151" s="17"/>
      <c r="P151" s="18"/>
      <c r="Q151" s="16"/>
      <c r="R151" s="16"/>
      <c r="S151" s="18"/>
      <c r="T151" s="17"/>
      <c r="U151" s="16"/>
      <c r="V151" s="18"/>
      <c r="W151" s="17"/>
      <c r="X151" s="16"/>
      <c r="Y151" s="18"/>
      <c r="AF151" s="30" t="e">
        <f t="shared" si="30"/>
        <v>#REF!</v>
      </c>
      <c r="AG151" s="31" t="e">
        <f t="shared" si="5"/>
        <v>#REF!</v>
      </c>
      <c r="AH151" s="31" t="e">
        <f t="shared" si="6"/>
        <v>#REF!</v>
      </c>
      <c r="AI151" s="31" t="e">
        <f t="shared" si="7"/>
        <v>#REF!</v>
      </c>
      <c r="AJ151" s="32" t="e">
        <f t="shared" si="8"/>
        <v>#REF!</v>
      </c>
      <c r="AK151" s="30" t="e">
        <f t="shared" si="31"/>
        <v>#REF!</v>
      </c>
      <c r="AL151" s="31" t="e">
        <f t="shared" si="9"/>
        <v>#REF!</v>
      </c>
      <c r="AM151" s="31" t="e">
        <f t="shared" si="10"/>
        <v>#REF!</v>
      </c>
      <c r="AN151" s="31" t="e">
        <f t="shared" si="11"/>
        <v>#REF!</v>
      </c>
      <c r="AO151" s="32" t="e">
        <f t="shared" si="12"/>
        <v>#REF!</v>
      </c>
      <c r="AP151" s="30" t="e">
        <f t="shared" si="32"/>
        <v>#REF!</v>
      </c>
      <c r="AQ151" s="31" t="e">
        <f t="shared" si="13"/>
        <v>#REF!</v>
      </c>
      <c r="AR151" s="31" t="e">
        <f t="shared" si="14"/>
        <v>#REF!</v>
      </c>
      <c r="AS151" s="31" t="e">
        <f t="shared" si="15"/>
        <v>#REF!</v>
      </c>
      <c r="AT151" s="32" t="e">
        <f t="shared" si="16"/>
        <v>#REF!</v>
      </c>
      <c r="AU151" s="30" t="e">
        <f t="shared" si="33"/>
        <v>#REF!</v>
      </c>
      <c r="AV151" s="31" t="e">
        <f t="shared" si="17"/>
        <v>#REF!</v>
      </c>
      <c r="AW151" s="31" t="e">
        <f t="shared" si="18"/>
        <v>#REF!</v>
      </c>
      <c r="AX151" s="31" t="e">
        <f t="shared" si="19"/>
        <v>#REF!</v>
      </c>
      <c r="AY151" s="32" t="e">
        <f t="shared" si="20"/>
        <v>#REF!</v>
      </c>
      <c r="AZ151" s="30" t="e">
        <f t="shared" si="34"/>
        <v>#REF!</v>
      </c>
      <c r="BA151" s="31" t="e">
        <f t="shared" si="21"/>
        <v>#REF!</v>
      </c>
      <c r="BB151" s="31" t="e">
        <f t="shared" si="22"/>
        <v>#REF!</v>
      </c>
      <c r="BC151" s="31" t="e">
        <f t="shared" si="23"/>
        <v>#REF!</v>
      </c>
      <c r="BD151" s="32" t="e">
        <f t="shared" si="24"/>
        <v>#REF!</v>
      </c>
    </row>
    <row r="152" spans="3:56" ht="15.75" thickBot="1" x14ac:dyDescent="0.3">
      <c r="C152" s="26">
        <v>30</v>
      </c>
      <c r="D152" s="27" t="s">
        <v>384</v>
      </c>
      <c r="E152" s="26">
        <v>11</v>
      </c>
      <c r="F152" s="28" t="s">
        <v>197</v>
      </c>
      <c r="G152" s="26">
        <v>451370</v>
      </c>
      <c r="H152" s="28" t="s">
        <v>202</v>
      </c>
      <c r="I152" s="29"/>
      <c r="K152" s="17">
        <f>SUMIF('RECAP PDV'!$E:$E,$G152,'RECAP PDV'!K:K)</f>
        <v>1280.8060700000001</v>
      </c>
      <c r="L152" s="17"/>
      <c r="M152" s="18"/>
      <c r="N152" s="17">
        <f>SUMIF('RECAP PDV'!$E:$E,$G152,'RECAP PDV'!N:N)</f>
        <v>0</v>
      </c>
      <c r="O152" s="17"/>
      <c r="P152" s="18"/>
      <c r="Q152" s="16"/>
      <c r="R152" s="16"/>
      <c r="S152" s="18"/>
      <c r="T152" s="17"/>
      <c r="U152" s="16"/>
      <c r="V152" s="18"/>
      <c r="W152" s="17"/>
      <c r="X152" s="16"/>
      <c r="Y152" s="18"/>
      <c r="AF152" s="30" t="e">
        <f t="shared" si="30"/>
        <v>#REF!</v>
      </c>
      <c r="AG152" s="31" t="e">
        <f t="shared" si="5"/>
        <v>#REF!</v>
      </c>
      <c r="AH152" s="31" t="e">
        <f t="shared" si="6"/>
        <v>#REF!</v>
      </c>
      <c r="AI152" s="31" t="e">
        <f t="shared" si="7"/>
        <v>#REF!</v>
      </c>
      <c r="AJ152" s="32" t="e">
        <f t="shared" si="8"/>
        <v>#REF!</v>
      </c>
      <c r="AK152" s="30" t="e">
        <f t="shared" si="31"/>
        <v>#REF!</v>
      </c>
      <c r="AL152" s="31" t="e">
        <f t="shared" si="9"/>
        <v>#REF!</v>
      </c>
      <c r="AM152" s="31" t="e">
        <f t="shared" si="10"/>
        <v>#REF!</v>
      </c>
      <c r="AN152" s="31" t="e">
        <f t="shared" si="11"/>
        <v>#REF!</v>
      </c>
      <c r="AO152" s="32" t="e">
        <f t="shared" si="12"/>
        <v>#REF!</v>
      </c>
      <c r="AP152" s="30" t="e">
        <f t="shared" si="32"/>
        <v>#REF!</v>
      </c>
      <c r="AQ152" s="31" t="e">
        <f t="shared" si="13"/>
        <v>#REF!</v>
      </c>
      <c r="AR152" s="31" t="e">
        <f t="shared" si="14"/>
        <v>#REF!</v>
      </c>
      <c r="AS152" s="31" t="e">
        <f t="shared" si="15"/>
        <v>#REF!</v>
      </c>
      <c r="AT152" s="32" t="e">
        <f t="shared" si="16"/>
        <v>#REF!</v>
      </c>
      <c r="AU152" s="30" t="e">
        <f t="shared" si="33"/>
        <v>#REF!</v>
      </c>
      <c r="AV152" s="31" t="e">
        <f t="shared" si="17"/>
        <v>#REF!</v>
      </c>
      <c r="AW152" s="31" t="e">
        <f t="shared" si="18"/>
        <v>#REF!</v>
      </c>
      <c r="AX152" s="31" t="e">
        <f t="shared" si="19"/>
        <v>#REF!</v>
      </c>
      <c r="AY152" s="32" t="e">
        <f t="shared" si="20"/>
        <v>#REF!</v>
      </c>
      <c r="AZ152" s="30" t="e">
        <f t="shared" si="34"/>
        <v>#REF!</v>
      </c>
      <c r="BA152" s="31" t="e">
        <f t="shared" si="21"/>
        <v>#REF!</v>
      </c>
      <c r="BB152" s="31" t="e">
        <f t="shared" si="22"/>
        <v>#REF!</v>
      </c>
      <c r="BC152" s="31" t="e">
        <f t="shared" si="23"/>
        <v>#REF!</v>
      </c>
      <c r="BD152" s="32" t="e">
        <f t="shared" si="24"/>
        <v>#REF!</v>
      </c>
    </row>
    <row r="153" spans="3:56" ht="15.75" thickBot="1" x14ac:dyDescent="0.3">
      <c r="C153" s="26">
        <v>30</v>
      </c>
      <c r="D153" s="27" t="s">
        <v>384</v>
      </c>
      <c r="E153" s="26">
        <v>11</v>
      </c>
      <c r="F153" s="28" t="s">
        <v>197</v>
      </c>
      <c r="G153" s="26">
        <v>551314</v>
      </c>
      <c r="H153" s="28" t="s">
        <v>203</v>
      </c>
      <c r="I153" s="29"/>
      <c r="K153" s="17">
        <f>SUMIF('RECAP PDV'!$E:$E,$G153,'RECAP PDV'!K:K)</f>
        <v>48.8</v>
      </c>
      <c r="L153" s="17"/>
      <c r="M153" s="18"/>
      <c r="N153" s="17">
        <f>SUMIF('RECAP PDV'!$E:$E,$G153,'RECAP PDV'!N:N)</f>
        <v>0</v>
      </c>
      <c r="O153" s="17"/>
      <c r="P153" s="18"/>
      <c r="Q153" s="16"/>
      <c r="R153" s="16"/>
      <c r="S153" s="18"/>
      <c r="T153" s="17"/>
      <c r="U153" s="16"/>
      <c r="V153" s="18"/>
      <c r="W153" s="17"/>
      <c r="X153" s="16"/>
      <c r="Y153" s="18"/>
      <c r="AF153" s="30" t="e">
        <f t="shared" si="30"/>
        <v>#REF!</v>
      </c>
      <c r="AG153" s="31" t="e">
        <f t="shared" si="5"/>
        <v>#REF!</v>
      </c>
      <c r="AH153" s="31" t="e">
        <f t="shared" si="6"/>
        <v>#REF!</v>
      </c>
      <c r="AI153" s="31" t="e">
        <f t="shared" si="7"/>
        <v>#REF!</v>
      </c>
      <c r="AJ153" s="32" t="e">
        <f t="shared" si="8"/>
        <v>#REF!</v>
      </c>
      <c r="AK153" s="30" t="e">
        <f t="shared" si="31"/>
        <v>#REF!</v>
      </c>
      <c r="AL153" s="31" t="e">
        <f t="shared" si="9"/>
        <v>#REF!</v>
      </c>
      <c r="AM153" s="31" t="e">
        <f t="shared" si="10"/>
        <v>#REF!</v>
      </c>
      <c r="AN153" s="31" t="e">
        <f t="shared" si="11"/>
        <v>#REF!</v>
      </c>
      <c r="AO153" s="32" t="e">
        <f t="shared" si="12"/>
        <v>#REF!</v>
      </c>
      <c r="AP153" s="30" t="e">
        <f t="shared" si="32"/>
        <v>#REF!</v>
      </c>
      <c r="AQ153" s="31" t="e">
        <f t="shared" si="13"/>
        <v>#REF!</v>
      </c>
      <c r="AR153" s="31" t="e">
        <f t="shared" si="14"/>
        <v>#REF!</v>
      </c>
      <c r="AS153" s="31" t="e">
        <f t="shared" si="15"/>
        <v>#REF!</v>
      </c>
      <c r="AT153" s="32" t="e">
        <f t="shared" si="16"/>
        <v>#REF!</v>
      </c>
      <c r="AU153" s="30" t="e">
        <f t="shared" si="33"/>
        <v>#REF!</v>
      </c>
      <c r="AV153" s="31" t="e">
        <f t="shared" si="17"/>
        <v>#REF!</v>
      </c>
      <c r="AW153" s="31" t="e">
        <f t="shared" si="18"/>
        <v>#REF!</v>
      </c>
      <c r="AX153" s="31" t="e">
        <f t="shared" si="19"/>
        <v>#REF!</v>
      </c>
      <c r="AY153" s="32" t="e">
        <f t="shared" si="20"/>
        <v>#REF!</v>
      </c>
      <c r="AZ153" s="30" t="e">
        <f t="shared" si="34"/>
        <v>#REF!</v>
      </c>
      <c r="BA153" s="31" t="e">
        <f t="shared" si="21"/>
        <v>#REF!</v>
      </c>
      <c r="BB153" s="31" t="e">
        <f t="shared" si="22"/>
        <v>#REF!</v>
      </c>
      <c r="BC153" s="31" t="e">
        <f t="shared" si="23"/>
        <v>#REF!</v>
      </c>
      <c r="BD153" s="32" t="e">
        <f t="shared" si="24"/>
        <v>#REF!</v>
      </c>
    </row>
    <row r="154" spans="3:56" ht="15.75" thickBot="1" x14ac:dyDescent="0.3">
      <c r="C154" s="26">
        <v>30</v>
      </c>
      <c r="D154" s="27" t="s">
        <v>384</v>
      </c>
      <c r="E154" s="26">
        <v>11</v>
      </c>
      <c r="F154" s="28" t="s">
        <v>197</v>
      </c>
      <c r="G154" s="26">
        <v>451361</v>
      </c>
      <c r="H154" s="28" t="s">
        <v>204</v>
      </c>
      <c r="I154" s="29"/>
      <c r="K154" s="17">
        <f>SUMIF('RECAP PDV'!$E:$E,$G154,'RECAP PDV'!K:K)</f>
        <v>128.79870000000003</v>
      </c>
      <c r="L154" s="17"/>
      <c r="M154" s="18"/>
      <c r="N154" s="17">
        <f>SUMIF('RECAP PDV'!$E:$E,$G154,'RECAP PDV'!N:N)</f>
        <v>0</v>
      </c>
      <c r="O154" s="17"/>
      <c r="P154" s="18"/>
      <c r="Q154" s="16"/>
      <c r="R154" s="16"/>
      <c r="S154" s="18"/>
      <c r="T154" s="17"/>
      <c r="U154" s="16"/>
      <c r="V154" s="18"/>
      <c r="W154" s="17"/>
      <c r="X154" s="16"/>
      <c r="Y154" s="18"/>
      <c r="AF154" s="30" t="e">
        <f t="shared" si="30"/>
        <v>#REF!</v>
      </c>
      <c r="AG154" s="31" t="e">
        <f t="shared" si="5"/>
        <v>#REF!</v>
      </c>
      <c r="AH154" s="31" t="e">
        <f t="shared" si="6"/>
        <v>#REF!</v>
      </c>
      <c r="AI154" s="31" t="e">
        <f t="shared" si="7"/>
        <v>#REF!</v>
      </c>
      <c r="AJ154" s="32" t="e">
        <f t="shared" si="8"/>
        <v>#REF!</v>
      </c>
      <c r="AK154" s="30" t="e">
        <f t="shared" si="31"/>
        <v>#REF!</v>
      </c>
      <c r="AL154" s="31" t="e">
        <f t="shared" si="9"/>
        <v>#REF!</v>
      </c>
      <c r="AM154" s="31" t="e">
        <f t="shared" si="10"/>
        <v>#REF!</v>
      </c>
      <c r="AN154" s="31" t="e">
        <f t="shared" si="11"/>
        <v>#REF!</v>
      </c>
      <c r="AO154" s="32" t="e">
        <f t="shared" si="12"/>
        <v>#REF!</v>
      </c>
      <c r="AP154" s="30" t="e">
        <f t="shared" si="32"/>
        <v>#REF!</v>
      </c>
      <c r="AQ154" s="31" t="e">
        <f t="shared" si="13"/>
        <v>#REF!</v>
      </c>
      <c r="AR154" s="31" t="e">
        <f t="shared" si="14"/>
        <v>#REF!</v>
      </c>
      <c r="AS154" s="31" t="e">
        <f t="shared" si="15"/>
        <v>#REF!</v>
      </c>
      <c r="AT154" s="32" t="e">
        <f t="shared" si="16"/>
        <v>#REF!</v>
      </c>
      <c r="AU154" s="30" t="e">
        <f t="shared" si="33"/>
        <v>#REF!</v>
      </c>
      <c r="AV154" s="31" t="e">
        <f t="shared" si="17"/>
        <v>#REF!</v>
      </c>
      <c r="AW154" s="31" t="e">
        <f t="shared" si="18"/>
        <v>#REF!</v>
      </c>
      <c r="AX154" s="31" t="e">
        <f t="shared" si="19"/>
        <v>#REF!</v>
      </c>
      <c r="AY154" s="32" t="e">
        <f t="shared" si="20"/>
        <v>#REF!</v>
      </c>
      <c r="AZ154" s="30" t="e">
        <f t="shared" si="34"/>
        <v>#REF!</v>
      </c>
      <c r="BA154" s="31" t="e">
        <f t="shared" si="21"/>
        <v>#REF!</v>
      </c>
      <c r="BB154" s="31" t="e">
        <f t="shared" si="22"/>
        <v>#REF!</v>
      </c>
      <c r="BC154" s="31" t="e">
        <f t="shared" si="23"/>
        <v>#REF!</v>
      </c>
      <c r="BD154" s="32" t="e">
        <f t="shared" si="24"/>
        <v>#REF!</v>
      </c>
    </row>
    <row r="155" spans="3:56" ht="15.75" thickBot="1" x14ac:dyDescent="0.3">
      <c r="C155" s="26">
        <v>30</v>
      </c>
      <c r="D155" s="27" t="s">
        <v>384</v>
      </c>
      <c r="E155" s="26">
        <v>11</v>
      </c>
      <c r="F155" s="28" t="s">
        <v>197</v>
      </c>
      <c r="G155" s="26">
        <v>451350</v>
      </c>
      <c r="H155" s="28" t="s">
        <v>205</v>
      </c>
      <c r="I155" s="29"/>
      <c r="K155" s="17">
        <f>SUMIF('RECAP PDV'!$E:$E,$G155,'RECAP PDV'!K:K)</f>
        <v>1467.7334799999999</v>
      </c>
      <c r="L155" s="17"/>
      <c r="M155" s="18"/>
      <c r="N155" s="17">
        <f>SUMIF('RECAP PDV'!$E:$E,$G155,'RECAP PDV'!N:N)</f>
        <v>0</v>
      </c>
      <c r="O155" s="17"/>
      <c r="P155" s="18"/>
      <c r="Q155" s="16"/>
      <c r="R155" s="16"/>
      <c r="S155" s="18"/>
      <c r="T155" s="17"/>
      <c r="U155" s="16"/>
      <c r="V155" s="18"/>
      <c r="W155" s="17"/>
      <c r="X155" s="16"/>
      <c r="Y155" s="18"/>
      <c r="AF155" s="30" t="e">
        <f t="shared" si="30"/>
        <v>#REF!</v>
      </c>
      <c r="AG155" s="31" t="e">
        <f t="shared" si="5"/>
        <v>#REF!</v>
      </c>
      <c r="AH155" s="31" t="e">
        <f t="shared" si="6"/>
        <v>#REF!</v>
      </c>
      <c r="AI155" s="31" t="e">
        <f t="shared" si="7"/>
        <v>#REF!</v>
      </c>
      <c r="AJ155" s="32" t="e">
        <f t="shared" si="8"/>
        <v>#REF!</v>
      </c>
      <c r="AK155" s="30" t="e">
        <f t="shared" si="31"/>
        <v>#REF!</v>
      </c>
      <c r="AL155" s="31" t="e">
        <f t="shared" si="9"/>
        <v>#REF!</v>
      </c>
      <c r="AM155" s="31" t="e">
        <f t="shared" si="10"/>
        <v>#REF!</v>
      </c>
      <c r="AN155" s="31" t="e">
        <f t="shared" si="11"/>
        <v>#REF!</v>
      </c>
      <c r="AO155" s="32" t="e">
        <f t="shared" si="12"/>
        <v>#REF!</v>
      </c>
      <c r="AP155" s="30" t="e">
        <f t="shared" si="32"/>
        <v>#REF!</v>
      </c>
      <c r="AQ155" s="31" t="e">
        <f t="shared" si="13"/>
        <v>#REF!</v>
      </c>
      <c r="AR155" s="31" t="e">
        <f t="shared" si="14"/>
        <v>#REF!</v>
      </c>
      <c r="AS155" s="31" t="e">
        <f t="shared" si="15"/>
        <v>#REF!</v>
      </c>
      <c r="AT155" s="32" t="e">
        <f t="shared" si="16"/>
        <v>#REF!</v>
      </c>
      <c r="AU155" s="30" t="e">
        <f t="shared" si="33"/>
        <v>#REF!</v>
      </c>
      <c r="AV155" s="31" t="e">
        <f t="shared" si="17"/>
        <v>#REF!</v>
      </c>
      <c r="AW155" s="31" t="e">
        <f t="shared" si="18"/>
        <v>#REF!</v>
      </c>
      <c r="AX155" s="31" t="e">
        <f t="shared" si="19"/>
        <v>#REF!</v>
      </c>
      <c r="AY155" s="32" t="e">
        <f t="shared" si="20"/>
        <v>#REF!</v>
      </c>
      <c r="AZ155" s="30" t="e">
        <f t="shared" si="34"/>
        <v>#REF!</v>
      </c>
      <c r="BA155" s="31" t="e">
        <f t="shared" si="21"/>
        <v>#REF!</v>
      </c>
      <c r="BB155" s="31" t="e">
        <f t="shared" si="22"/>
        <v>#REF!</v>
      </c>
      <c r="BC155" s="31" t="e">
        <f t="shared" si="23"/>
        <v>#REF!</v>
      </c>
      <c r="BD155" s="32" t="e">
        <f t="shared" si="24"/>
        <v>#REF!</v>
      </c>
    </row>
    <row r="156" spans="3:56" ht="15.75" thickBot="1" x14ac:dyDescent="0.3">
      <c r="C156" s="26">
        <v>30</v>
      </c>
      <c r="D156" s="27" t="s">
        <v>384</v>
      </c>
      <c r="E156" s="26">
        <v>11</v>
      </c>
      <c r="F156" s="28" t="s">
        <v>197</v>
      </c>
      <c r="G156" s="26">
        <v>551310</v>
      </c>
      <c r="H156" s="28" t="s">
        <v>206</v>
      </c>
      <c r="I156" s="29"/>
      <c r="K156" s="17">
        <f>SUMIF('RECAP PDV'!$E:$E,$G156,'RECAP PDV'!K:K)</f>
        <v>699.63300000000004</v>
      </c>
      <c r="L156" s="17"/>
      <c r="M156" s="18"/>
      <c r="N156" s="17">
        <f>SUMIF('RECAP PDV'!$E:$E,$G156,'RECAP PDV'!N:N)</f>
        <v>0</v>
      </c>
      <c r="O156" s="17"/>
      <c r="P156" s="18"/>
      <c r="Q156" s="16"/>
      <c r="R156" s="16"/>
      <c r="S156" s="18"/>
      <c r="T156" s="17"/>
      <c r="U156" s="16"/>
      <c r="V156" s="18"/>
      <c r="W156" s="17"/>
      <c r="X156" s="16"/>
      <c r="Y156" s="18"/>
      <c r="AF156" s="30" t="e">
        <f t="shared" si="30"/>
        <v>#REF!</v>
      </c>
      <c r="AG156" s="31" t="e">
        <f t="shared" si="5"/>
        <v>#REF!</v>
      </c>
      <c r="AH156" s="31" t="e">
        <f t="shared" si="6"/>
        <v>#REF!</v>
      </c>
      <c r="AI156" s="31" t="e">
        <f t="shared" si="7"/>
        <v>#REF!</v>
      </c>
      <c r="AJ156" s="32" t="e">
        <f t="shared" si="8"/>
        <v>#REF!</v>
      </c>
      <c r="AK156" s="30" t="e">
        <f t="shared" si="31"/>
        <v>#REF!</v>
      </c>
      <c r="AL156" s="31" t="e">
        <f t="shared" si="9"/>
        <v>#REF!</v>
      </c>
      <c r="AM156" s="31" t="e">
        <f t="shared" si="10"/>
        <v>#REF!</v>
      </c>
      <c r="AN156" s="31" t="e">
        <f t="shared" si="11"/>
        <v>#REF!</v>
      </c>
      <c r="AO156" s="32" t="e">
        <f t="shared" si="12"/>
        <v>#REF!</v>
      </c>
      <c r="AP156" s="30" t="e">
        <f t="shared" si="32"/>
        <v>#REF!</v>
      </c>
      <c r="AQ156" s="31" t="e">
        <f t="shared" si="13"/>
        <v>#REF!</v>
      </c>
      <c r="AR156" s="31" t="e">
        <f t="shared" si="14"/>
        <v>#REF!</v>
      </c>
      <c r="AS156" s="31" t="e">
        <f t="shared" si="15"/>
        <v>#REF!</v>
      </c>
      <c r="AT156" s="32" t="e">
        <f t="shared" si="16"/>
        <v>#REF!</v>
      </c>
      <c r="AU156" s="30" t="e">
        <f t="shared" si="33"/>
        <v>#REF!</v>
      </c>
      <c r="AV156" s="31" t="e">
        <f t="shared" si="17"/>
        <v>#REF!</v>
      </c>
      <c r="AW156" s="31" t="e">
        <f t="shared" si="18"/>
        <v>#REF!</v>
      </c>
      <c r="AX156" s="31" t="e">
        <f t="shared" si="19"/>
        <v>#REF!</v>
      </c>
      <c r="AY156" s="32" t="e">
        <f t="shared" si="20"/>
        <v>#REF!</v>
      </c>
      <c r="AZ156" s="30" t="e">
        <f t="shared" si="34"/>
        <v>#REF!</v>
      </c>
      <c r="BA156" s="31" t="e">
        <f t="shared" si="21"/>
        <v>#REF!</v>
      </c>
      <c r="BB156" s="31" t="e">
        <f t="shared" si="22"/>
        <v>#REF!</v>
      </c>
      <c r="BC156" s="31" t="e">
        <f t="shared" si="23"/>
        <v>#REF!</v>
      </c>
      <c r="BD156" s="32" t="e">
        <f t="shared" si="24"/>
        <v>#REF!</v>
      </c>
    </row>
    <row r="157" spans="3:56" ht="15.75" thickBot="1" x14ac:dyDescent="0.3">
      <c r="C157" s="26">
        <v>30</v>
      </c>
      <c r="D157" s="27" t="s">
        <v>384</v>
      </c>
      <c r="E157" s="26">
        <v>11</v>
      </c>
      <c r="F157" s="28" t="s">
        <v>197</v>
      </c>
      <c r="G157" s="26">
        <v>551309</v>
      </c>
      <c r="H157" s="28" t="s">
        <v>207</v>
      </c>
      <c r="I157" s="29"/>
      <c r="K157" s="17">
        <f>SUMIF('RECAP PDV'!$E:$E,$G157,'RECAP PDV'!K:K)</f>
        <v>561.72776999999996</v>
      </c>
      <c r="L157" s="17"/>
      <c r="M157" s="18"/>
      <c r="N157" s="17">
        <f>SUMIF('RECAP PDV'!$E:$E,$G157,'RECAP PDV'!N:N)</f>
        <v>0</v>
      </c>
      <c r="O157" s="17"/>
      <c r="P157" s="18"/>
      <c r="Q157" s="16"/>
      <c r="R157" s="16"/>
      <c r="S157" s="18"/>
      <c r="T157" s="17"/>
      <c r="U157" s="16"/>
      <c r="V157" s="18"/>
      <c r="W157" s="17"/>
      <c r="X157" s="16"/>
      <c r="Y157" s="18"/>
      <c r="AF157" s="30" t="e">
        <f t="shared" si="30"/>
        <v>#REF!</v>
      </c>
      <c r="AG157" s="31" t="e">
        <f t="shared" si="5"/>
        <v>#REF!</v>
      </c>
      <c r="AH157" s="31" t="e">
        <f t="shared" si="6"/>
        <v>#REF!</v>
      </c>
      <c r="AI157" s="31" t="e">
        <f t="shared" si="7"/>
        <v>#REF!</v>
      </c>
      <c r="AJ157" s="32" t="e">
        <f t="shared" si="8"/>
        <v>#REF!</v>
      </c>
      <c r="AK157" s="30" t="e">
        <f t="shared" si="31"/>
        <v>#REF!</v>
      </c>
      <c r="AL157" s="31" t="e">
        <f t="shared" si="9"/>
        <v>#REF!</v>
      </c>
      <c r="AM157" s="31" t="e">
        <f t="shared" si="10"/>
        <v>#REF!</v>
      </c>
      <c r="AN157" s="31" t="e">
        <f t="shared" si="11"/>
        <v>#REF!</v>
      </c>
      <c r="AO157" s="32" t="e">
        <f t="shared" si="12"/>
        <v>#REF!</v>
      </c>
      <c r="AP157" s="30" t="e">
        <f t="shared" si="32"/>
        <v>#REF!</v>
      </c>
      <c r="AQ157" s="31" t="e">
        <f t="shared" si="13"/>
        <v>#REF!</v>
      </c>
      <c r="AR157" s="31" t="e">
        <f t="shared" si="14"/>
        <v>#REF!</v>
      </c>
      <c r="AS157" s="31" t="e">
        <f t="shared" si="15"/>
        <v>#REF!</v>
      </c>
      <c r="AT157" s="32" t="e">
        <f t="shared" si="16"/>
        <v>#REF!</v>
      </c>
      <c r="AU157" s="30" t="e">
        <f t="shared" si="33"/>
        <v>#REF!</v>
      </c>
      <c r="AV157" s="31" t="e">
        <f t="shared" si="17"/>
        <v>#REF!</v>
      </c>
      <c r="AW157" s="31" t="e">
        <f t="shared" si="18"/>
        <v>#REF!</v>
      </c>
      <c r="AX157" s="31" t="e">
        <f t="shared" si="19"/>
        <v>#REF!</v>
      </c>
      <c r="AY157" s="32" t="e">
        <f t="shared" si="20"/>
        <v>#REF!</v>
      </c>
      <c r="AZ157" s="30" t="e">
        <f t="shared" si="34"/>
        <v>#REF!</v>
      </c>
      <c r="BA157" s="31" t="e">
        <f t="shared" si="21"/>
        <v>#REF!</v>
      </c>
      <c r="BB157" s="31" t="e">
        <f t="shared" si="22"/>
        <v>#REF!</v>
      </c>
      <c r="BC157" s="31" t="e">
        <f t="shared" si="23"/>
        <v>#REF!</v>
      </c>
      <c r="BD157" s="32" t="e">
        <f t="shared" si="24"/>
        <v>#REF!</v>
      </c>
    </row>
    <row r="158" spans="3:56" ht="15.75" thickBot="1" x14ac:dyDescent="0.3">
      <c r="C158" s="26">
        <v>30</v>
      </c>
      <c r="D158" s="27" t="s">
        <v>384</v>
      </c>
      <c r="E158" s="26">
        <v>11</v>
      </c>
      <c r="F158" s="28" t="s">
        <v>197</v>
      </c>
      <c r="G158" s="26">
        <v>551305</v>
      </c>
      <c r="H158" s="28" t="s">
        <v>208</v>
      </c>
      <c r="I158" s="29"/>
      <c r="K158" s="17">
        <f>SUMIF('RECAP PDV'!$E:$E,$G158,'RECAP PDV'!K:K)</f>
        <v>202.94896</v>
      </c>
      <c r="L158" s="17"/>
      <c r="M158" s="18"/>
      <c r="N158" s="17">
        <f>SUMIF('RECAP PDV'!$E:$E,$G158,'RECAP PDV'!N:N)</f>
        <v>0</v>
      </c>
      <c r="O158" s="17"/>
      <c r="P158" s="18"/>
      <c r="Q158" s="16"/>
      <c r="R158" s="16"/>
      <c r="S158" s="18"/>
      <c r="T158" s="17"/>
      <c r="U158" s="16"/>
      <c r="V158" s="18"/>
      <c r="W158" s="17"/>
      <c r="X158" s="16"/>
      <c r="Y158" s="18"/>
      <c r="AF158" s="30" t="e">
        <f t="shared" si="30"/>
        <v>#REF!</v>
      </c>
      <c r="AG158" s="31" t="e">
        <f t="shared" si="5"/>
        <v>#REF!</v>
      </c>
      <c r="AH158" s="31" t="e">
        <f t="shared" si="6"/>
        <v>#REF!</v>
      </c>
      <c r="AI158" s="31" t="e">
        <f t="shared" si="7"/>
        <v>#REF!</v>
      </c>
      <c r="AJ158" s="32" t="e">
        <f t="shared" si="8"/>
        <v>#REF!</v>
      </c>
      <c r="AK158" s="30" t="e">
        <f t="shared" si="31"/>
        <v>#REF!</v>
      </c>
      <c r="AL158" s="31" t="e">
        <f t="shared" si="9"/>
        <v>#REF!</v>
      </c>
      <c r="AM158" s="31" t="e">
        <f t="shared" si="10"/>
        <v>#REF!</v>
      </c>
      <c r="AN158" s="31" t="e">
        <f t="shared" si="11"/>
        <v>#REF!</v>
      </c>
      <c r="AO158" s="32" t="e">
        <f t="shared" si="12"/>
        <v>#REF!</v>
      </c>
      <c r="AP158" s="30" t="e">
        <f t="shared" si="32"/>
        <v>#REF!</v>
      </c>
      <c r="AQ158" s="31" t="e">
        <f t="shared" si="13"/>
        <v>#REF!</v>
      </c>
      <c r="AR158" s="31" t="e">
        <f t="shared" si="14"/>
        <v>#REF!</v>
      </c>
      <c r="AS158" s="31" t="e">
        <f t="shared" si="15"/>
        <v>#REF!</v>
      </c>
      <c r="AT158" s="32" t="e">
        <f t="shared" si="16"/>
        <v>#REF!</v>
      </c>
      <c r="AU158" s="30" t="e">
        <f t="shared" si="33"/>
        <v>#REF!</v>
      </c>
      <c r="AV158" s="31" t="e">
        <f t="shared" si="17"/>
        <v>#REF!</v>
      </c>
      <c r="AW158" s="31" t="e">
        <f t="shared" si="18"/>
        <v>#REF!</v>
      </c>
      <c r="AX158" s="31" t="e">
        <f t="shared" si="19"/>
        <v>#REF!</v>
      </c>
      <c r="AY158" s="32" t="e">
        <f t="shared" si="20"/>
        <v>#REF!</v>
      </c>
      <c r="AZ158" s="30" t="e">
        <f t="shared" si="34"/>
        <v>#REF!</v>
      </c>
      <c r="BA158" s="31" t="e">
        <f t="shared" si="21"/>
        <v>#REF!</v>
      </c>
      <c r="BB158" s="31" t="e">
        <f t="shared" si="22"/>
        <v>#REF!</v>
      </c>
      <c r="BC158" s="31" t="e">
        <f t="shared" si="23"/>
        <v>#REF!</v>
      </c>
      <c r="BD158" s="32" t="e">
        <f t="shared" si="24"/>
        <v>#REF!</v>
      </c>
    </row>
    <row r="159" spans="3:56" ht="15.75" thickBot="1" x14ac:dyDescent="0.3">
      <c r="C159" s="26">
        <v>30</v>
      </c>
      <c r="D159" s="27" t="s">
        <v>384</v>
      </c>
      <c r="E159" s="26">
        <v>11</v>
      </c>
      <c r="F159" s="28" t="s">
        <v>197</v>
      </c>
      <c r="G159" s="26">
        <v>451301</v>
      </c>
      <c r="H159" s="28" t="s">
        <v>209</v>
      </c>
      <c r="I159" s="29"/>
      <c r="K159" s="17">
        <f>SUMIF('RECAP PDV'!$E:$E,$G159,'RECAP PDV'!K:K)</f>
        <v>1314.9890699999999</v>
      </c>
      <c r="L159" s="17"/>
      <c r="M159" s="18"/>
      <c r="N159" s="17">
        <f>SUMIF('RECAP PDV'!$E:$E,$G159,'RECAP PDV'!N:N)</f>
        <v>0</v>
      </c>
      <c r="O159" s="17"/>
      <c r="P159" s="18"/>
      <c r="Q159" s="16"/>
      <c r="R159" s="16"/>
      <c r="S159" s="18"/>
      <c r="T159" s="17"/>
      <c r="U159" s="16"/>
      <c r="V159" s="18"/>
      <c r="W159" s="17"/>
      <c r="X159" s="16"/>
      <c r="Y159" s="18"/>
      <c r="AF159" s="30" t="e">
        <f t="shared" si="30"/>
        <v>#REF!</v>
      </c>
      <c r="AG159" s="31" t="e">
        <f t="shared" si="5"/>
        <v>#REF!</v>
      </c>
      <c r="AH159" s="31" t="e">
        <f t="shared" si="6"/>
        <v>#REF!</v>
      </c>
      <c r="AI159" s="31" t="e">
        <f t="shared" si="7"/>
        <v>#REF!</v>
      </c>
      <c r="AJ159" s="32" t="e">
        <f t="shared" si="8"/>
        <v>#REF!</v>
      </c>
      <c r="AK159" s="30" t="e">
        <f t="shared" si="31"/>
        <v>#REF!</v>
      </c>
      <c r="AL159" s="31" t="e">
        <f t="shared" si="9"/>
        <v>#REF!</v>
      </c>
      <c r="AM159" s="31" t="e">
        <f t="shared" si="10"/>
        <v>#REF!</v>
      </c>
      <c r="AN159" s="31" t="e">
        <f t="shared" si="11"/>
        <v>#REF!</v>
      </c>
      <c r="AO159" s="32" t="e">
        <f t="shared" si="12"/>
        <v>#REF!</v>
      </c>
      <c r="AP159" s="30" t="e">
        <f t="shared" si="32"/>
        <v>#REF!</v>
      </c>
      <c r="AQ159" s="31" t="e">
        <f t="shared" si="13"/>
        <v>#REF!</v>
      </c>
      <c r="AR159" s="31" t="e">
        <f t="shared" si="14"/>
        <v>#REF!</v>
      </c>
      <c r="AS159" s="31" t="e">
        <f t="shared" si="15"/>
        <v>#REF!</v>
      </c>
      <c r="AT159" s="32" t="e">
        <f t="shared" si="16"/>
        <v>#REF!</v>
      </c>
      <c r="AU159" s="30" t="e">
        <f t="shared" si="33"/>
        <v>#REF!</v>
      </c>
      <c r="AV159" s="31" t="e">
        <f t="shared" si="17"/>
        <v>#REF!</v>
      </c>
      <c r="AW159" s="31" t="e">
        <f t="shared" si="18"/>
        <v>#REF!</v>
      </c>
      <c r="AX159" s="31" t="e">
        <f t="shared" si="19"/>
        <v>#REF!</v>
      </c>
      <c r="AY159" s="32" t="e">
        <f t="shared" si="20"/>
        <v>#REF!</v>
      </c>
      <c r="AZ159" s="30" t="e">
        <f t="shared" si="34"/>
        <v>#REF!</v>
      </c>
      <c r="BA159" s="31" t="e">
        <f t="shared" si="21"/>
        <v>#REF!</v>
      </c>
      <c r="BB159" s="31" t="e">
        <f t="shared" si="22"/>
        <v>#REF!</v>
      </c>
      <c r="BC159" s="31" t="e">
        <f t="shared" si="23"/>
        <v>#REF!</v>
      </c>
      <c r="BD159" s="32" t="e">
        <f t="shared" si="24"/>
        <v>#REF!</v>
      </c>
    </row>
    <row r="160" spans="3:56" ht="15.75" thickBot="1" x14ac:dyDescent="0.3">
      <c r="C160" s="26">
        <v>30</v>
      </c>
      <c r="D160" s="27" t="s">
        <v>384</v>
      </c>
      <c r="E160" s="26">
        <v>11</v>
      </c>
      <c r="F160" s="28" t="s">
        <v>197</v>
      </c>
      <c r="G160" s="26">
        <v>551341</v>
      </c>
      <c r="H160" s="28" t="s">
        <v>210</v>
      </c>
      <c r="I160" s="29"/>
      <c r="K160" s="17">
        <f>SUMIF('RECAP PDV'!$E:$E,$G160,'RECAP PDV'!K:K)</f>
        <v>146.34789000000001</v>
      </c>
      <c r="L160" s="17"/>
      <c r="M160" s="18"/>
      <c r="N160" s="17">
        <f>SUMIF('RECAP PDV'!$E:$E,$G160,'RECAP PDV'!N:N)</f>
        <v>0</v>
      </c>
      <c r="O160" s="17"/>
      <c r="P160" s="18"/>
      <c r="Q160" s="16"/>
      <c r="R160" s="16"/>
      <c r="S160" s="18"/>
      <c r="T160" s="17"/>
      <c r="U160" s="16"/>
      <c r="V160" s="18"/>
      <c r="W160" s="17"/>
      <c r="X160" s="16"/>
      <c r="Y160" s="18"/>
      <c r="AF160" s="30" t="e">
        <f t="shared" si="30"/>
        <v>#REF!</v>
      </c>
      <c r="AG160" s="31" t="e">
        <f t="shared" si="5"/>
        <v>#REF!</v>
      </c>
      <c r="AH160" s="31" t="e">
        <f t="shared" si="6"/>
        <v>#REF!</v>
      </c>
      <c r="AI160" s="31" t="e">
        <f t="shared" si="7"/>
        <v>#REF!</v>
      </c>
      <c r="AJ160" s="32" t="e">
        <f t="shared" si="8"/>
        <v>#REF!</v>
      </c>
      <c r="AK160" s="30" t="e">
        <f t="shared" si="31"/>
        <v>#REF!</v>
      </c>
      <c r="AL160" s="31" t="e">
        <f t="shared" si="9"/>
        <v>#REF!</v>
      </c>
      <c r="AM160" s="31" t="e">
        <f t="shared" si="10"/>
        <v>#REF!</v>
      </c>
      <c r="AN160" s="31" t="e">
        <f t="shared" si="11"/>
        <v>#REF!</v>
      </c>
      <c r="AO160" s="32" t="e">
        <f t="shared" si="12"/>
        <v>#REF!</v>
      </c>
      <c r="AP160" s="30" t="e">
        <f t="shared" si="32"/>
        <v>#REF!</v>
      </c>
      <c r="AQ160" s="31" t="e">
        <f t="shared" si="13"/>
        <v>#REF!</v>
      </c>
      <c r="AR160" s="31" t="e">
        <f t="shared" si="14"/>
        <v>#REF!</v>
      </c>
      <c r="AS160" s="31" t="e">
        <f t="shared" si="15"/>
        <v>#REF!</v>
      </c>
      <c r="AT160" s="32" t="e">
        <f t="shared" si="16"/>
        <v>#REF!</v>
      </c>
      <c r="AU160" s="30" t="e">
        <f t="shared" si="33"/>
        <v>#REF!</v>
      </c>
      <c r="AV160" s="31" t="e">
        <f t="shared" si="17"/>
        <v>#REF!</v>
      </c>
      <c r="AW160" s="31" t="e">
        <f t="shared" si="18"/>
        <v>#REF!</v>
      </c>
      <c r="AX160" s="31" t="e">
        <f t="shared" si="19"/>
        <v>#REF!</v>
      </c>
      <c r="AY160" s="32" t="e">
        <f t="shared" si="20"/>
        <v>#REF!</v>
      </c>
      <c r="AZ160" s="30" t="e">
        <f t="shared" si="34"/>
        <v>#REF!</v>
      </c>
      <c r="BA160" s="31" t="e">
        <f t="shared" si="21"/>
        <v>#REF!</v>
      </c>
      <c r="BB160" s="31" t="e">
        <f t="shared" si="22"/>
        <v>#REF!</v>
      </c>
      <c r="BC160" s="31" t="e">
        <f t="shared" si="23"/>
        <v>#REF!</v>
      </c>
      <c r="BD160" s="32" t="e">
        <f t="shared" si="24"/>
        <v>#REF!</v>
      </c>
    </row>
    <row r="161" spans="3:56" ht="15.75" thickBot="1" x14ac:dyDescent="0.3">
      <c r="C161" s="26">
        <v>30</v>
      </c>
      <c r="D161" s="27" t="s">
        <v>384</v>
      </c>
      <c r="E161" s="26">
        <v>11</v>
      </c>
      <c r="F161" s="28" t="s">
        <v>197</v>
      </c>
      <c r="G161" s="26">
        <v>551306</v>
      </c>
      <c r="H161" s="28" t="s">
        <v>211</v>
      </c>
      <c r="I161" s="29"/>
      <c r="K161" s="17">
        <f>SUMIF('RECAP PDV'!$E:$E,$G161,'RECAP PDV'!K:K)</f>
        <v>730.16047999999978</v>
      </c>
      <c r="L161" s="17"/>
      <c r="M161" s="18"/>
      <c r="N161" s="17">
        <f>SUMIF('RECAP PDV'!$E:$E,$G161,'RECAP PDV'!N:N)</f>
        <v>0</v>
      </c>
      <c r="O161" s="17"/>
      <c r="P161" s="18"/>
      <c r="Q161" s="16"/>
      <c r="R161" s="16"/>
      <c r="S161" s="18"/>
      <c r="T161" s="17"/>
      <c r="U161" s="16"/>
      <c r="V161" s="18"/>
      <c r="W161" s="17"/>
      <c r="X161" s="16"/>
      <c r="Y161" s="18"/>
      <c r="AF161" s="30" t="e">
        <f t="shared" si="30"/>
        <v>#REF!</v>
      </c>
      <c r="AG161" s="31" t="e">
        <f t="shared" si="5"/>
        <v>#REF!</v>
      </c>
      <c r="AH161" s="31" t="e">
        <f t="shared" si="6"/>
        <v>#REF!</v>
      </c>
      <c r="AI161" s="31" t="e">
        <f t="shared" si="7"/>
        <v>#REF!</v>
      </c>
      <c r="AJ161" s="32" t="e">
        <f t="shared" si="8"/>
        <v>#REF!</v>
      </c>
      <c r="AK161" s="30" t="e">
        <f t="shared" si="31"/>
        <v>#REF!</v>
      </c>
      <c r="AL161" s="31" t="e">
        <f t="shared" si="9"/>
        <v>#REF!</v>
      </c>
      <c r="AM161" s="31" t="e">
        <f t="shared" si="10"/>
        <v>#REF!</v>
      </c>
      <c r="AN161" s="31" t="e">
        <f t="shared" si="11"/>
        <v>#REF!</v>
      </c>
      <c r="AO161" s="32" t="e">
        <f t="shared" si="12"/>
        <v>#REF!</v>
      </c>
      <c r="AP161" s="30" t="e">
        <f t="shared" si="32"/>
        <v>#REF!</v>
      </c>
      <c r="AQ161" s="31" t="e">
        <f t="shared" si="13"/>
        <v>#REF!</v>
      </c>
      <c r="AR161" s="31" t="e">
        <f t="shared" si="14"/>
        <v>#REF!</v>
      </c>
      <c r="AS161" s="31" t="e">
        <f t="shared" si="15"/>
        <v>#REF!</v>
      </c>
      <c r="AT161" s="32" t="e">
        <f t="shared" si="16"/>
        <v>#REF!</v>
      </c>
      <c r="AU161" s="30" t="e">
        <f t="shared" si="33"/>
        <v>#REF!</v>
      </c>
      <c r="AV161" s="31" t="e">
        <f t="shared" si="17"/>
        <v>#REF!</v>
      </c>
      <c r="AW161" s="31" t="e">
        <f t="shared" si="18"/>
        <v>#REF!</v>
      </c>
      <c r="AX161" s="31" t="e">
        <f t="shared" si="19"/>
        <v>#REF!</v>
      </c>
      <c r="AY161" s="32" t="e">
        <f t="shared" si="20"/>
        <v>#REF!</v>
      </c>
      <c r="AZ161" s="30" t="e">
        <f t="shared" si="34"/>
        <v>#REF!</v>
      </c>
      <c r="BA161" s="31" t="e">
        <f t="shared" si="21"/>
        <v>#REF!</v>
      </c>
      <c r="BB161" s="31" t="e">
        <f t="shared" si="22"/>
        <v>#REF!</v>
      </c>
      <c r="BC161" s="31" t="e">
        <f t="shared" si="23"/>
        <v>#REF!</v>
      </c>
      <c r="BD161" s="32" t="e">
        <f t="shared" si="24"/>
        <v>#REF!</v>
      </c>
    </row>
    <row r="162" spans="3:56" ht="15.75" thickBot="1" x14ac:dyDescent="0.3">
      <c r="C162" s="26">
        <v>30</v>
      </c>
      <c r="D162" s="27" t="s">
        <v>384</v>
      </c>
      <c r="E162" s="26">
        <v>11</v>
      </c>
      <c r="F162" s="28" t="s">
        <v>197</v>
      </c>
      <c r="G162" s="26">
        <v>551349</v>
      </c>
      <c r="H162" s="28" t="s">
        <v>212</v>
      </c>
      <c r="I162" s="29"/>
      <c r="K162" s="17">
        <f>SUMIF('RECAP PDV'!$E:$E,$G162,'RECAP PDV'!K:K)</f>
        <v>150.87925000000001</v>
      </c>
      <c r="L162" s="17"/>
      <c r="M162" s="18"/>
      <c r="N162" s="17">
        <f>SUMIF('RECAP PDV'!$E:$E,$G162,'RECAP PDV'!N:N)</f>
        <v>0</v>
      </c>
      <c r="O162" s="17"/>
      <c r="P162" s="18"/>
      <c r="Q162" s="16"/>
      <c r="R162" s="16"/>
      <c r="S162" s="18"/>
      <c r="T162" s="17"/>
      <c r="U162" s="16"/>
      <c r="V162" s="18"/>
      <c r="W162" s="17"/>
      <c r="X162" s="16"/>
      <c r="Y162" s="18"/>
      <c r="AF162" s="30" t="e">
        <f t="shared" si="30"/>
        <v>#REF!</v>
      </c>
      <c r="AG162" s="31" t="e">
        <f t="shared" si="5"/>
        <v>#REF!</v>
      </c>
      <c r="AH162" s="31" t="e">
        <f t="shared" si="6"/>
        <v>#REF!</v>
      </c>
      <c r="AI162" s="31" t="e">
        <f t="shared" si="7"/>
        <v>#REF!</v>
      </c>
      <c r="AJ162" s="32" t="e">
        <f t="shared" si="8"/>
        <v>#REF!</v>
      </c>
      <c r="AK162" s="30" t="e">
        <f t="shared" si="31"/>
        <v>#REF!</v>
      </c>
      <c r="AL162" s="31" t="e">
        <f t="shared" si="9"/>
        <v>#REF!</v>
      </c>
      <c r="AM162" s="31" t="e">
        <f t="shared" si="10"/>
        <v>#REF!</v>
      </c>
      <c r="AN162" s="31" t="e">
        <f t="shared" si="11"/>
        <v>#REF!</v>
      </c>
      <c r="AO162" s="32" t="e">
        <f t="shared" si="12"/>
        <v>#REF!</v>
      </c>
      <c r="AP162" s="30" t="e">
        <f t="shared" si="32"/>
        <v>#REF!</v>
      </c>
      <c r="AQ162" s="31" t="e">
        <f t="shared" si="13"/>
        <v>#REF!</v>
      </c>
      <c r="AR162" s="31" t="e">
        <f t="shared" si="14"/>
        <v>#REF!</v>
      </c>
      <c r="AS162" s="31" t="e">
        <f t="shared" si="15"/>
        <v>#REF!</v>
      </c>
      <c r="AT162" s="32" t="e">
        <f t="shared" si="16"/>
        <v>#REF!</v>
      </c>
      <c r="AU162" s="30" t="e">
        <f t="shared" si="33"/>
        <v>#REF!</v>
      </c>
      <c r="AV162" s="31" t="e">
        <f t="shared" si="17"/>
        <v>#REF!</v>
      </c>
      <c r="AW162" s="31" t="e">
        <f t="shared" si="18"/>
        <v>#REF!</v>
      </c>
      <c r="AX162" s="31" t="e">
        <f t="shared" si="19"/>
        <v>#REF!</v>
      </c>
      <c r="AY162" s="32" t="e">
        <f t="shared" si="20"/>
        <v>#REF!</v>
      </c>
      <c r="AZ162" s="30" t="e">
        <f t="shared" si="34"/>
        <v>#REF!</v>
      </c>
      <c r="BA162" s="31" t="e">
        <f t="shared" si="21"/>
        <v>#REF!</v>
      </c>
      <c r="BB162" s="31" t="e">
        <f t="shared" si="22"/>
        <v>#REF!</v>
      </c>
      <c r="BC162" s="31" t="e">
        <f t="shared" si="23"/>
        <v>#REF!</v>
      </c>
      <c r="BD162" s="32" t="e">
        <f t="shared" si="24"/>
        <v>#REF!</v>
      </c>
    </row>
    <row r="163" spans="3:56" ht="15.75" thickBot="1" x14ac:dyDescent="0.3">
      <c r="C163" s="26">
        <v>30</v>
      </c>
      <c r="D163" s="27" t="s">
        <v>384</v>
      </c>
      <c r="E163" s="26">
        <v>11</v>
      </c>
      <c r="F163" s="28" t="s">
        <v>197</v>
      </c>
      <c r="G163" s="26">
        <v>451308</v>
      </c>
      <c r="H163" s="28" t="s">
        <v>213</v>
      </c>
      <c r="I163" s="29"/>
      <c r="K163" s="17">
        <f>SUMIF('RECAP PDV'!$E:$E,$G163,'RECAP PDV'!K:K)</f>
        <v>1067.5560699999999</v>
      </c>
      <c r="L163" s="17"/>
      <c r="M163" s="18"/>
      <c r="N163" s="17">
        <f>SUMIF('RECAP PDV'!$E:$E,$G163,'RECAP PDV'!N:N)</f>
        <v>0</v>
      </c>
      <c r="O163" s="17"/>
      <c r="P163" s="18"/>
      <c r="Q163" s="16"/>
      <c r="R163" s="16"/>
      <c r="S163" s="18"/>
      <c r="T163" s="17"/>
      <c r="U163" s="16"/>
      <c r="V163" s="18"/>
      <c r="W163" s="17"/>
      <c r="X163" s="16"/>
      <c r="Y163" s="18"/>
      <c r="AF163" s="30" t="e">
        <f t="shared" si="30"/>
        <v>#REF!</v>
      </c>
      <c r="AG163" s="31" t="e">
        <f t="shared" si="5"/>
        <v>#REF!</v>
      </c>
      <c r="AH163" s="31" t="e">
        <f t="shared" si="6"/>
        <v>#REF!</v>
      </c>
      <c r="AI163" s="31" t="e">
        <f t="shared" si="7"/>
        <v>#REF!</v>
      </c>
      <c r="AJ163" s="32" t="e">
        <f t="shared" si="8"/>
        <v>#REF!</v>
      </c>
      <c r="AK163" s="30" t="e">
        <f t="shared" si="31"/>
        <v>#REF!</v>
      </c>
      <c r="AL163" s="31" t="e">
        <f t="shared" si="9"/>
        <v>#REF!</v>
      </c>
      <c r="AM163" s="31" t="e">
        <f t="shared" si="10"/>
        <v>#REF!</v>
      </c>
      <c r="AN163" s="31" t="e">
        <f t="shared" si="11"/>
        <v>#REF!</v>
      </c>
      <c r="AO163" s="32" t="e">
        <f t="shared" si="12"/>
        <v>#REF!</v>
      </c>
      <c r="AP163" s="30" t="e">
        <f t="shared" si="32"/>
        <v>#REF!</v>
      </c>
      <c r="AQ163" s="31" t="e">
        <f t="shared" si="13"/>
        <v>#REF!</v>
      </c>
      <c r="AR163" s="31" t="e">
        <f t="shared" si="14"/>
        <v>#REF!</v>
      </c>
      <c r="AS163" s="31" t="e">
        <f t="shared" si="15"/>
        <v>#REF!</v>
      </c>
      <c r="AT163" s="32" t="e">
        <f t="shared" si="16"/>
        <v>#REF!</v>
      </c>
      <c r="AU163" s="30" t="e">
        <f t="shared" si="33"/>
        <v>#REF!</v>
      </c>
      <c r="AV163" s="31" t="e">
        <f t="shared" si="17"/>
        <v>#REF!</v>
      </c>
      <c r="AW163" s="31" t="e">
        <f t="shared" si="18"/>
        <v>#REF!</v>
      </c>
      <c r="AX163" s="31" t="e">
        <f t="shared" si="19"/>
        <v>#REF!</v>
      </c>
      <c r="AY163" s="32" t="e">
        <f t="shared" si="20"/>
        <v>#REF!</v>
      </c>
      <c r="AZ163" s="30" t="e">
        <f t="shared" si="34"/>
        <v>#REF!</v>
      </c>
      <c r="BA163" s="31" t="e">
        <f t="shared" si="21"/>
        <v>#REF!</v>
      </c>
      <c r="BB163" s="31" t="e">
        <f t="shared" si="22"/>
        <v>#REF!</v>
      </c>
      <c r="BC163" s="31" t="e">
        <f t="shared" si="23"/>
        <v>#REF!</v>
      </c>
      <c r="BD163" s="32" t="e">
        <f t="shared" si="24"/>
        <v>#REF!</v>
      </c>
    </row>
    <row r="164" spans="3:56" ht="15.75" thickBot="1" x14ac:dyDescent="0.3">
      <c r="C164" s="26">
        <v>30</v>
      </c>
      <c r="D164" s="27" t="s">
        <v>384</v>
      </c>
      <c r="E164" s="26">
        <v>11</v>
      </c>
      <c r="F164" s="28" t="s">
        <v>197</v>
      </c>
      <c r="G164" s="26">
        <v>551307</v>
      </c>
      <c r="H164" s="28" t="s">
        <v>214</v>
      </c>
      <c r="I164" s="29"/>
      <c r="K164" s="17">
        <f>SUMIF('RECAP PDV'!$E:$E,$G164,'RECAP PDV'!K:K)</f>
        <v>621.07680000000005</v>
      </c>
      <c r="L164" s="17"/>
      <c r="M164" s="18"/>
      <c r="N164" s="17">
        <f>SUMIF('RECAP PDV'!$E:$E,$G164,'RECAP PDV'!N:N)</f>
        <v>0</v>
      </c>
      <c r="O164" s="17"/>
      <c r="P164" s="18"/>
      <c r="Q164" s="16"/>
      <c r="R164" s="16"/>
      <c r="S164" s="18"/>
      <c r="T164" s="17"/>
      <c r="U164" s="16"/>
      <c r="V164" s="18"/>
      <c r="W164" s="17"/>
      <c r="X164" s="16"/>
      <c r="Y164" s="18"/>
      <c r="AF164" s="30" t="e">
        <f t="shared" si="30"/>
        <v>#REF!</v>
      </c>
      <c r="AG164" s="31" t="e">
        <f t="shared" si="5"/>
        <v>#REF!</v>
      </c>
      <c r="AH164" s="31" t="e">
        <f t="shared" si="6"/>
        <v>#REF!</v>
      </c>
      <c r="AI164" s="31" t="e">
        <f t="shared" si="7"/>
        <v>#REF!</v>
      </c>
      <c r="AJ164" s="32" t="e">
        <f t="shared" si="8"/>
        <v>#REF!</v>
      </c>
      <c r="AK164" s="30" t="e">
        <f t="shared" si="31"/>
        <v>#REF!</v>
      </c>
      <c r="AL164" s="31" t="e">
        <f t="shared" si="9"/>
        <v>#REF!</v>
      </c>
      <c r="AM164" s="31" t="e">
        <f t="shared" si="10"/>
        <v>#REF!</v>
      </c>
      <c r="AN164" s="31" t="e">
        <f t="shared" si="11"/>
        <v>#REF!</v>
      </c>
      <c r="AO164" s="32" t="e">
        <f t="shared" si="12"/>
        <v>#REF!</v>
      </c>
      <c r="AP164" s="30" t="e">
        <f t="shared" si="32"/>
        <v>#REF!</v>
      </c>
      <c r="AQ164" s="31" t="e">
        <f t="shared" si="13"/>
        <v>#REF!</v>
      </c>
      <c r="AR164" s="31" t="e">
        <f t="shared" si="14"/>
        <v>#REF!</v>
      </c>
      <c r="AS164" s="31" t="e">
        <f t="shared" si="15"/>
        <v>#REF!</v>
      </c>
      <c r="AT164" s="32" t="e">
        <f t="shared" si="16"/>
        <v>#REF!</v>
      </c>
      <c r="AU164" s="30" t="e">
        <f t="shared" si="33"/>
        <v>#REF!</v>
      </c>
      <c r="AV164" s="31" t="e">
        <f t="shared" si="17"/>
        <v>#REF!</v>
      </c>
      <c r="AW164" s="31" t="e">
        <f t="shared" si="18"/>
        <v>#REF!</v>
      </c>
      <c r="AX164" s="31" t="e">
        <f t="shared" si="19"/>
        <v>#REF!</v>
      </c>
      <c r="AY164" s="32" t="e">
        <f t="shared" si="20"/>
        <v>#REF!</v>
      </c>
      <c r="AZ164" s="30" t="e">
        <f t="shared" si="34"/>
        <v>#REF!</v>
      </c>
      <c r="BA164" s="31" t="e">
        <f t="shared" si="21"/>
        <v>#REF!</v>
      </c>
      <c r="BB164" s="31" t="e">
        <f t="shared" si="22"/>
        <v>#REF!</v>
      </c>
      <c r="BC164" s="31" t="e">
        <f t="shared" si="23"/>
        <v>#REF!</v>
      </c>
      <c r="BD164" s="32" t="e">
        <f t="shared" si="24"/>
        <v>#REF!</v>
      </c>
    </row>
    <row r="165" spans="3:56" ht="15.75" thickBot="1" x14ac:dyDescent="0.3">
      <c r="C165" s="26">
        <v>30</v>
      </c>
      <c r="D165" s="27" t="s">
        <v>384</v>
      </c>
      <c r="E165" s="26">
        <v>11</v>
      </c>
      <c r="F165" s="28" t="s">
        <v>197</v>
      </c>
      <c r="G165" s="26">
        <v>451336</v>
      </c>
      <c r="H165" s="28" t="s">
        <v>215</v>
      </c>
      <c r="I165" s="29"/>
      <c r="K165" s="17">
        <f>SUMIF('RECAP PDV'!$E:$E,$G165,'RECAP PDV'!K:K)</f>
        <v>711.36</v>
      </c>
      <c r="L165" s="17"/>
      <c r="M165" s="18"/>
      <c r="N165" s="17">
        <f>SUMIF('RECAP PDV'!$E:$E,$G165,'RECAP PDV'!N:N)</f>
        <v>0</v>
      </c>
      <c r="O165" s="17"/>
      <c r="P165" s="18"/>
      <c r="Q165" s="16"/>
      <c r="R165" s="16"/>
      <c r="S165" s="18"/>
      <c r="T165" s="17"/>
      <c r="U165" s="16"/>
      <c r="V165" s="18"/>
      <c r="W165" s="17"/>
      <c r="X165" s="16"/>
      <c r="Y165" s="18"/>
      <c r="AF165" s="30" t="e">
        <f t="shared" si="30"/>
        <v>#REF!</v>
      </c>
      <c r="AG165" s="31" t="e">
        <f t="shared" si="5"/>
        <v>#REF!</v>
      </c>
      <c r="AH165" s="31" t="e">
        <f t="shared" si="6"/>
        <v>#REF!</v>
      </c>
      <c r="AI165" s="31" t="e">
        <f t="shared" si="7"/>
        <v>#REF!</v>
      </c>
      <c r="AJ165" s="32" t="e">
        <f t="shared" si="8"/>
        <v>#REF!</v>
      </c>
      <c r="AK165" s="30" t="e">
        <f t="shared" si="31"/>
        <v>#REF!</v>
      </c>
      <c r="AL165" s="31" t="e">
        <f t="shared" si="9"/>
        <v>#REF!</v>
      </c>
      <c r="AM165" s="31" t="e">
        <f t="shared" si="10"/>
        <v>#REF!</v>
      </c>
      <c r="AN165" s="31" t="e">
        <f t="shared" si="11"/>
        <v>#REF!</v>
      </c>
      <c r="AO165" s="32" t="e">
        <f t="shared" si="12"/>
        <v>#REF!</v>
      </c>
      <c r="AP165" s="30" t="e">
        <f t="shared" si="32"/>
        <v>#REF!</v>
      </c>
      <c r="AQ165" s="31" t="e">
        <f t="shared" si="13"/>
        <v>#REF!</v>
      </c>
      <c r="AR165" s="31" t="e">
        <f t="shared" si="14"/>
        <v>#REF!</v>
      </c>
      <c r="AS165" s="31" t="e">
        <f t="shared" si="15"/>
        <v>#REF!</v>
      </c>
      <c r="AT165" s="32" t="e">
        <f t="shared" si="16"/>
        <v>#REF!</v>
      </c>
      <c r="AU165" s="30" t="e">
        <f t="shared" si="33"/>
        <v>#REF!</v>
      </c>
      <c r="AV165" s="31" t="e">
        <f t="shared" si="17"/>
        <v>#REF!</v>
      </c>
      <c r="AW165" s="31" t="e">
        <f t="shared" si="18"/>
        <v>#REF!</v>
      </c>
      <c r="AX165" s="31" t="e">
        <f t="shared" si="19"/>
        <v>#REF!</v>
      </c>
      <c r="AY165" s="32" t="e">
        <f t="shared" si="20"/>
        <v>#REF!</v>
      </c>
      <c r="AZ165" s="30" t="e">
        <f t="shared" si="34"/>
        <v>#REF!</v>
      </c>
      <c r="BA165" s="31" t="e">
        <f t="shared" si="21"/>
        <v>#REF!</v>
      </c>
      <c r="BB165" s="31" t="e">
        <f t="shared" si="22"/>
        <v>#REF!</v>
      </c>
      <c r="BC165" s="31" t="e">
        <f t="shared" si="23"/>
        <v>#REF!</v>
      </c>
      <c r="BD165" s="32" t="e">
        <f t="shared" si="24"/>
        <v>#REF!</v>
      </c>
    </row>
    <row r="166" spans="3:56" ht="15.75" thickBot="1" x14ac:dyDescent="0.3">
      <c r="C166" s="26">
        <v>30</v>
      </c>
      <c r="D166" s="27" t="s">
        <v>384</v>
      </c>
      <c r="E166" s="26">
        <v>11</v>
      </c>
      <c r="F166" s="28" t="s">
        <v>197</v>
      </c>
      <c r="G166" s="26">
        <v>451318</v>
      </c>
      <c r="H166" s="28" t="s">
        <v>216</v>
      </c>
      <c r="I166" s="29"/>
      <c r="K166" s="17">
        <f>SUMIF('RECAP PDV'!$E:$E,$G166,'RECAP PDV'!K:K)</f>
        <v>496.90494999999999</v>
      </c>
      <c r="L166" s="17"/>
      <c r="M166" s="18"/>
      <c r="N166" s="17">
        <f>SUMIF('RECAP PDV'!$E:$E,$G166,'RECAP PDV'!N:N)</f>
        <v>0</v>
      </c>
      <c r="O166" s="17"/>
      <c r="P166" s="18"/>
      <c r="Q166" s="16"/>
      <c r="R166" s="16"/>
      <c r="S166" s="18"/>
      <c r="T166" s="17"/>
      <c r="U166" s="16"/>
      <c r="V166" s="18"/>
      <c r="W166" s="17"/>
      <c r="X166" s="16"/>
      <c r="Y166" s="18"/>
      <c r="AF166" s="30" t="e">
        <f t="shared" si="30"/>
        <v>#REF!</v>
      </c>
      <c r="AG166" s="31" t="e">
        <f t="shared" si="5"/>
        <v>#REF!</v>
      </c>
      <c r="AH166" s="31" t="e">
        <f t="shared" si="6"/>
        <v>#REF!</v>
      </c>
      <c r="AI166" s="31" t="e">
        <f t="shared" si="7"/>
        <v>#REF!</v>
      </c>
      <c r="AJ166" s="32" t="e">
        <f t="shared" si="8"/>
        <v>#REF!</v>
      </c>
      <c r="AK166" s="30" t="e">
        <f t="shared" si="31"/>
        <v>#REF!</v>
      </c>
      <c r="AL166" s="31" t="e">
        <f t="shared" si="9"/>
        <v>#REF!</v>
      </c>
      <c r="AM166" s="31" t="e">
        <f t="shared" si="10"/>
        <v>#REF!</v>
      </c>
      <c r="AN166" s="31" t="e">
        <f t="shared" si="11"/>
        <v>#REF!</v>
      </c>
      <c r="AO166" s="32" t="e">
        <f t="shared" si="12"/>
        <v>#REF!</v>
      </c>
      <c r="AP166" s="30" t="e">
        <f t="shared" si="32"/>
        <v>#REF!</v>
      </c>
      <c r="AQ166" s="31" t="e">
        <f t="shared" si="13"/>
        <v>#REF!</v>
      </c>
      <c r="AR166" s="31" t="e">
        <f t="shared" si="14"/>
        <v>#REF!</v>
      </c>
      <c r="AS166" s="31" t="e">
        <f t="shared" si="15"/>
        <v>#REF!</v>
      </c>
      <c r="AT166" s="32" t="e">
        <f t="shared" si="16"/>
        <v>#REF!</v>
      </c>
      <c r="AU166" s="30" t="e">
        <f t="shared" si="33"/>
        <v>#REF!</v>
      </c>
      <c r="AV166" s="31" t="e">
        <f t="shared" si="17"/>
        <v>#REF!</v>
      </c>
      <c r="AW166" s="31" t="e">
        <f t="shared" si="18"/>
        <v>#REF!</v>
      </c>
      <c r="AX166" s="31" t="e">
        <f t="shared" si="19"/>
        <v>#REF!</v>
      </c>
      <c r="AY166" s="32" t="e">
        <f t="shared" si="20"/>
        <v>#REF!</v>
      </c>
      <c r="AZ166" s="30" t="e">
        <f t="shared" si="34"/>
        <v>#REF!</v>
      </c>
      <c r="BA166" s="31" t="e">
        <f t="shared" si="21"/>
        <v>#REF!</v>
      </c>
      <c r="BB166" s="31" t="e">
        <f t="shared" si="22"/>
        <v>#REF!</v>
      </c>
      <c r="BC166" s="31" t="e">
        <f t="shared" si="23"/>
        <v>#REF!</v>
      </c>
      <c r="BD166" s="32" t="e">
        <f t="shared" si="24"/>
        <v>#REF!</v>
      </c>
    </row>
    <row r="167" spans="3:56" ht="15.75" thickBot="1" x14ac:dyDescent="0.3">
      <c r="C167" s="26">
        <v>110</v>
      </c>
      <c r="D167" s="27" t="s">
        <v>385</v>
      </c>
      <c r="E167" s="26">
        <v>26</v>
      </c>
      <c r="F167" s="28" t="s">
        <v>218</v>
      </c>
      <c r="G167" s="26">
        <v>554116</v>
      </c>
      <c r="H167" s="28" t="s">
        <v>219</v>
      </c>
      <c r="I167" s="29"/>
      <c r="K167" s="17">
        <f>SUMIF('RECAP PDV'!$E:$E,$G167,'RECAP PDV'!K:K)</f>
        <v>396.81248999999997</v>
      </c>
      <c r="L167" s="17"/>
      <c r="M167" s="18"/>
      <c r="N167" s="17">
        <f>SUMIF('RECAP PDV'!$E:$E,$G167,'RECAP PDV'!N:N)</f>
        <v>0</v>
      </c>
      <c r="O167" s="17"/>
      <c r="P167" s="18"/>
      <c r="Q167" s="16"/>
      <c r="R167" s="16"/>
      <c r="S167" s="18"/>
      <c r="T167" s="17"/>
      <c r="U167" s="16"/>
      <c r="V167" s="18"/>
      <c r="W167" s="17"/>
      <c r="X167" s="16"/>
      <c r="Y167" s="18"/>
      <c r="AF167" s="30" t="e">
        <f t="shared" si="30"/>
        <v>#REF!</v>
      </c>
      <c r="AG167" s="31" t="e">
        <f t="shared" si="5"/>
        <v>#REF!</v>
      </c>
      <c r="AH167" s="31" t="e">
        <f t="shared" si="6"/>
        <v>#REF!</v>
      </c>
      <c r="AI167" s="31" t="e">
        <f t="shared" si="7"/>
        <v>#REF!</v>
      </c>
      <c r="AJ167" s="32" t="e">
        <f t="shared" si="8"/>
        <v>#REF!</v>
      </c>
      <c r="AK167" s="30" t="e">
        <f t="shared" si="31"/>
        <v>#REF!</v>
      </c>
      <c r="AL167" s="31" t="e">
        <f t="shared" si="9"/>
        <v>#REF!</v>
      </c>
      <c r="AM167" s="31" t="e">
        <f t="shared" si="10"/>
        <v>#REF!</v>
      </c>
      <c r="AN167" s="31" t="e">
        <f t="shared" si="11"/>
        <v>#REF!</v>
      </c>
      <c r="AO167" s="32" t="e">
        <f t="shared" si="12"/>
        <v>#REF!</v>
      </c>
      <c r="AP167" s="30" t="e">
        <f t="shared" si="32"/>
        <v>#REF!</v>
      </c>
      <c r="AQ167" s="31" t="e">
        <f t="shared" si="13"/>
        <v>#REF!</v>
      </c>
      <c r="AR167" s="31" t="e">
        <f t="shared" si="14"/>
        <v>#REF!</v>
      </c>
      <c r="AS167" s="31" t="e">
        <f t="shared" si="15"/>
        <v>#REF!</v>
      </c>
      <c r="AT167" s="32" t="e">
        <f t="shared" si="16"/>
        <v>#REF!</v>
      </c>
      <c r="AU167" s="30" t="e">
        <f t="shared" si="33"/>
        <v>#REF!</v>
      </c>
      <c r="AV167" s="31" t="e">
        <f t="shared" si="17"/>
        <v>#REF!</v>
      </c>
      <c r="AW167" s="31" t="e">
        <f t="shared" si="18"/>
        <v>#REF!</v>
      </c>
      <c r="AX167" s="31" t="e">
        <f t="shared" si="19"/>
        <v>#REF!</v>
      </c>
      <c r="AY167" s="32" t="e">
        <f t="shared" si="20"/>
        <v>#REF!</v>
      </c>
      <c r="AZ167" s="30" t="e">
        <f t="shared" si="34"/>
        <v>#REF!</v>
      </c>
      <c r="BA167" s="31" t="e">
        <f t="shared" si="21"/>
        <v>#REF!</v>
      </c>
      <c r="BB167" s="31" t="e">
        <f t="shared" si="22"/>
        <v>#REF!</v>
      </c>
      <c r="BC167" s="31" t="e">
        <f t="shared" si="23"/>
        <v>#REF!</v>
      </c>
      <c r="BD167" s="32" t="e">
        <f t="shared" si="24"/>
        <v>#REF!</v>
      </c>
    </row>
    <row r="168" spans="3:56" ht="15.75" thickBot="1" x14ac:dyDescent="0.3">
      <c r="C168" s="26">
        <v>110</v>
      </c>
      <c r="D168" s="27" t="s">
        <v>385</v>
      </c>
      <c r="E168" s="26">
        <v>26</v>
      </c>
      <c r="F168" s="28" t="s">
        <v>218</v>
      </c>
      <c r="G168" s="26">
        <v>454161</v>
      </c>
      <c r="H168" s="28" t="s">
        <v>220</v>
      </c>
      <c r="I168" s="29"/>
      <c r="K168" s="17">
        <f>SUMIF('RECAP PDV'!$E:$E,$G168,'RECAP PDV'!K:K)</f>
        <v>340.84368999999998</v>
      </c>
      <c r="L168" s="17"/>
      <c r="M168" s="18"/>
      <c r="N168" s="17">
        <f>SUMIF('RECAP PDV'!$E:$E,$G168,'RECAP PDV'!N:N)</f>
        <v>0</v>
      </c>
      <c r="O168" s="17"/>
      <c r="P168" s="18"/>
      <c r="Q168" s="16"/>
      <c r="R168" s="16"/>
      <c r="S168" s="18"/>
      <c r="T168" s="17"/>
      <c r="U168" s="16"/>
      <c r="V168" s="18"/>
      <c r="W168" s="17"/>
      <c r="X168" s="16"/>
      <c r="Y168" s="18"/>
      <c r="AF168" s="30" t="e">
        <f t="shared" si="30"/>
        <v>#REF!</v>
      </c>
      <c r="AG168" s="31" t="e">
        <f t="shared" si="5"/>
        <v>#REF!</v>
      </c>
      <c r="AH168" s="31" t="e">
        <f t="shared" si="6"/>
        <v>#REF!</v>
      </c>
      <c r="AI168" s="31" t="e">
        <f t="shared" si="7"/>
        <v>#REF!</v>
      </c>
      <c r="AJ168" s="32" t="e">
        <f t="shared" si="8"/>
        <v>#REF!</v>
      </c>
      <c r="AK168" s="30" t="e">
        <f t="shared" si="31"/>
        <v>#REF!</v>
      </c>
      <c r="AL168" s="31" t="e">
        <f t="shared" si="9"/>
        <v>#REF!</v>
      </c>
      <c r="AM168" s="31" t="e">
        <f t="shared" si="10"/>
        <v>#REF!</v>
      </c>
      <c r="AN168" s="31" t="e">
        <f t="shared" si="11"/>
        <v>#REF!</v>
      </c>
      <c r="AO168" s="32" t="e">
        <f t="shared" si="12"/>
        <v>#REF!</v>
      </c>
      <c r="AP168" s="30" t="e">
        <f t="shared" si="32"/>
        <v>#REF!</v>
      </c>
      <c r="AQ168" s="31" t="e">
        <f t="shared" si="13"/>
        <v>#REF!</v>
      </c>
      <c r="AR168" s="31" t="e">
        <f t="shared" si="14"/>
        <v>#REF!</v>
      </c>
      <c r="AS168" s="31" t="e">
        <f t="shared" si="15"/>
        <v>#REF!</v>
      </c>
      <c r="AT168" s="32" t="e">
        <f t="shared" si="16"/>
        <v>#REF!</v>
      </c>
      <c r="AU168" s="30" t="e">
        <f t="shared" si="33"/>
        <v>#REF!</v>
      </c>
      <c r="AV168" s="31" t="e">
        <f t="shared" si="17"/>
        <v>#REF!</v>
      </c>
      <c r="AW168" s="31" t="e">
        <f t="shared" si="18"/>
        <v>#REF!</v>
      </c>
      <c r="AX168" s="31" t="e">
        <f t="shared" si="19"/>
        <v>#REF!</v>
      </c>
      <c r="AY168" s="32" t="e">
        <f t="shared" si="20"/>
        <v>#REF!</v>
      </c>
      <c r="AZ168" s="30" t="e">
        <f t="shared" si="34"/>
        <v>#REF!</v>
      </c>
      <c r="BA168" s="31" t="e">
        <f t="shared" si="21"/>
        <v>#REF!</v>
      </c>
      <c r="BB168" s="31" t="e">
        <f t="shared" si="22"/>
        <v>#REF!</v>
      </c>
      <c r="BC168" s="31" t="e">
        <f t="shared" si="23"/>
        <v>#REF!</v>
      </c>
      <c r="BD168" s="32" t="e">
        <f t="shared" si="24"/>
        <v>#REF!</v>
      </c>
    </row>
    <row r="169" spans="3:56" ht="15.75" thickBot="1" x14ac:dyDescent="0.3">
      <c r="C169" s="26">
        <v>110</v>
      </c>
      <c r="D169" s="27" t="s">
        <v>385</v>
      </c>
      <c r="E169" s="26">
        <v>26</v>
      </c>
      <c r="F169" s="28" t="s">
        <v>218</v>
      </c>
      <c r="G169" s="26">
        <v>554166</v>
      </c>
      <c r="H169" s="28" t="s">
        <v>221</v>
      </c>
      <c r="I169" s="29"/>
      <c r="K169" s="17">
        <f>SUMIF('RECAP PDV'!$E:$E,$G169,'RECAP PDV'!K:K)</f>
        <v>135.77225000000001</v>
      </c>
      <c r="L169" s="17"/>
      <c r="M169" s="18"/>
      <c r="N169" s="17">
        <f>SUMIF('RECAP PDV'!$E:$E,$G169,'RECAP PDV'!N:N)</f>
        <v>0</v>
      </c>
      <c r="O169" s="17"/>
      <c r="P169" s="18"/>
      <c r="Q169" s="16"/>
      <c r="R169" s="16"/>
      <c r="S169" s="18"/>
      <c r="T169" s="17"/>
      <c r="U169" s="16"/>
      <c r="V169" s="18"/>
      <c r="W169" s="17"/>
      <c r="X169" s="16"/>
      <c r="Y169" s="18"/>
      <c r="AF169" s="30" t="e">
        <f t="shared" si="30"/>
        <v>#REF!</v>
      </c>
      <c r="AG169" s="31" t="e">
        <f t="shared" si="5"/>
        <v>#REF!</v>
      </c>
      <c r="AH169" s="31" t="e">
        <f t="shared" si="6"/>
        <v>#REF!</v>
      </c>
      <c r="AI169" s="31" t="e">
        <f t="shared" si="7"/>
        <v>#REF!</v>
      </c>
      <c r="AJ169" s="32" t="e">
        <f t="shared" si="8"/>
        <v>#REF!</v>
      </c>
      <c r="AK169" s="30" t="e">
        <f t="shared" si="31"/>
        <v>#REF!</v>
      </c>
      <c r="AL169" s="31" t="e">
        <f t="shared" si="9"/>
        <v>#REF!</v>
      </c>
      <c r="AM169" s="31" t="e">
        <f t="shared" si="10"/>
        <v>#REF!</v>
      </c>
      <c r="AN169" s="31" t="e">
        <f t="shared" si="11"/>
        <v>#REF!</v>
      </c>
      <c r="AO169" s="32" t="e">
        <f t="shared" si="12"/>
        <v>#REF!</v>
      </c>
      <c r="AP169" s="30" t="e">
        <f t="shared" si="32"/>
        <v>#REF!</v>
      </c>
      <c r="AQ169" s="31" t="e">
        <f t="shared" si="13"/>
        <v>#REF!</v>
      </c>
      <c r="AR169" s="31" t="e">
        <f t="shared" si="14"/>
        <v>#REF!</v>
      </c>
      <c r="AS169" s="31" t="e">
        <f t="shared" si="15"/>
        <v>#REF!</v>
      </c>
      <c r="AT169" s="32" t="e">
        <f t="shared" si="16"/>
        <v>#REF!</v>
      </c>
      <c r="AU169" s="30" t="e">
        <f t="shared" si="33"/>
        <v>#REF!</v>
      </c>
      <c r="AV169" s="31" t="e">
        <f t="shared" si="17"/>
        <v>#REF!</v>
      </c>
      <c r="AW169" s="31" t="e">
        <f t="shared" si="18"/>
        <v>#REF!</v>
      </c>
      <c r="AX169" s="31" t="e">
        <f t="shared" si="19"/>
        <v>#REF!</v>
      </c>
      <c r="AY169" s="32" t="e">
        <f t="shared" si="20"/>
        <v>#REF!</v>
      </c>
      <c r="AZ169" s="30" t="e">
        <f t="shared" si="34"/>
        <v>#REF!</v>
      </c>
      <c r="BA169" s="31" t="e">
        <f t="shared" si="21"/>
        <v>#REF!</v>
      </c>
      <c r="BB169" s="31" t="e">
        <f t="shared" si="22"/>
        <v>#REF!</v>
      </c>
      <c r="BC169" s="31" t="e">
        <f t="shared" si="23"/>
        <v>#REF!</v>
      </c>
      <c r="BD169" s="32" t="e">
        <f t="shared" si="24"/>
        <v>#REF!</v>
      </c>
    </row>
    <row r="170" spans="3:56" ht="15.75" thickBot="1" x14ac:dyDescent="0.3">
      <c r="C170" s="26">
        <v>110</v>
      </c>
      <c r="D170" s="27" t="s">
        <v>385</v>
      </c>
      <c r="E170" s="26">
        <v>26</v>
      </c>
      <c r="F170" s="33" t="s">
        <v>218</v>
      </c>
      <c r="G170" s="26">
        <v>454171</v>
      </c>
      <c r="H170" s="33" t="s">
        <v>222</v>
      </c>
      <c r="I170" s="29"/>
      <c r="K170" s="17">
        <f>SUMIF('RECAP PDV'!$E:$E,$G170,'RECAP PDV'!K:K)</f>
        <v>51.924889999999998</v>
      </c>
      <c r="L170" s="17"/>
      <c r="M170" s="18"/>
      <c r="N170" s="17">
        <f>SUMIF('RECAP PDV'!$E:$E,$G170,'RECAP PDV'!N:N)</f>
        <v>0</v>
      </c>
      <c r="O170" s="17"/>
      <c r="P170" s="18"/>
      <c r="Q170" s="16"/>
      <c r="R170" s="16"/>
      <c r="S170" s="18"/>
      <c r="T170" s="17"/>
      <c r="U170" s="16"/>
      <c r="V170" s="18"/>
      <c r="W170" s="17"/>
      <c r="X170" s="16"/>
      <c r="Y170" s="18"/>
      <c r="AF170" s="30" t="e">
        <f t="shared" si="30"/>
        <v>#REF!</v>
      </c>
      <c r="AG170" s="31" t="e">
        <f t="shared" si="5"/>
        <v>#REF!</v>
      </c>
      <c r="AH170" s="31" t="e">
        <f t="shared" si="6"/>
        <v>#REF!</v>
      </c>
      <c r="AI170" s="31" t="e">
        <f t="shared" si="7"/>
        <v>#REF!</v>
      </c>
      <c r="AJ170" s="32" t="e">
        <f t="shared" si="8"/>
        <v>#REF!</v>
      </c>
      <c r="AK170" s="30" t="e">
        <f t="shared" si="31"/>
        <v>#REF!</v>
      </c>
      <c r="AL170" s="31" t="e">
        <f t="shared" si="9"/>
        <v>#REF!</v>
      </c>
      <c r="AM170" s="31" t="e">
        <f t="shared" si="10"/>
        <v>#REF!</v>
      </c>
      <c r="AN170" s="31" t="e">
        <f t="shared" si="11"/>
        <v>#REF!</v>
      </c>
      <c r="AO170" s="32" t="e">
        <f t="shared" si="12"/>
        <v>#REF!</v>
      </c>
      <c r="AP170" s="30" t="e">
        <f t="shared" si="32"/>
        <v>#REF!</v>
      </c>
      <c r="AQ170" s="31" t="e">
        <f t="shared" si="13"/>
        <v>#REF!</v>
      </c>
      <c r="AR170" s="31" t="e">
        <f t="shared" si="14"/>
        <v>#REF!</v>
      </c>
      <c r="AS170" s="31" t="e">
        <f t="shared" si="15"/>
        <v>#REF!</v>
      </c>
      <c r="AT170" s="32" t="e">
        <f t="shared" si="16"/>
        <v>#REF!</v>
      </c>
      <c r="AU170" s="30" t="e">
        <f t="shared" si="33"/>
        <v>#REF!</v>
      </c>
      <c r="AV170" s="31" t="e">
        <f t="shared" si="17"/>
        <v>#REF!</v>
      </c>
      <c r="AW170" s="31" t="e">
        <f t="shared" si="18"/>
        <v>#REF!</v>
      </c>
      <c r="AX170" s="31" t="e">
        <f t="shared" si="19"/>
        <v>#REF!</v>
      </c>
      <c r="AY170" s="32" t="e">
        <f t="shared" si="20"/>
        <v>#REF!</v>
      </c>
      <c r="AZ170" s="30" t="e">
        <f t="shared" si="34"/>
        <v>#REF!</v>
      </c>
      <c r="BA170" s="31" t="e">
        <f t="shared" si="21"/>
        <v>#REF!</v>
      </c>
      <c r="BB170" s="31" t="e">
        <f t="shared" si="22"/>
        <v>#REF!</v>
      </c>
      <c r="BC170" s="31" t="e">
        <f t="shared" si="23"/>
        <v>#REF!</v>
      </c>
      <c r="BD170" s="32" t="e">
        <f t="shared" si="24"/>
        <v>#REF!</v>
      </c>
    </row>
    <row r="171" spans="3:56" ht="15.75" thickBot="1" x14ac:dyDescent="0.3">
      <c r="C171" s="26">
        <v>110</v>
      </c>
      <c r="D171" s="27" t="s">
        <v>385</v>
      </c>
      <c r="E171" s="26">
        <v>26</v>
      </c>
      <c r="F171" s="33" t="s">
        <v>218</v>
      </c>
      <c r="G171" s="26">
        <v>554266</v>
      </c>
      <c r="H171" s="28" t="s">
        <v>223</v>
      </c>
      <c r="I171" s="29"/>
      <c r="K171" s="17">
        <f>SUMIF('RECAP PDV'!$E:$E,$G171,'RECAP PDV'!K:K)</f>
        <v>149.52511000000004</v>
      </c>
      <c r="L171" s="17"/>
      <c r="M171" s="18"/>
      <c r="N171" s="17">
        <f>SUMIF('RECAP PDV'!$E:$E,$G171,'RECAP PDV'!N:N)</f>
        <v>0</v>
      </c>
      <c r="O171" s="17"/>
      <c r="P171" s="18"/>
      <c r="Q171" s="16"/>
      <c r="R171" s="16"/>
      <c r="S171" s="18"/>
      <c r="T171" s="17"/>
      <c r="U171" s="16"/>
      <c r="V171" s="18"/>
      <c r="W171" s="17"/>
      <c r="X171" s="16"/>
      <c r="Y171" s="18"/>
      <c r="AF171" s="30" t="e">
        <f t="shared" si="30"/>
        <v>#REF!</v>
      </c>
      <c r="AG171" s="31" t="e">
        <f t="shared" si="5"/>
        <v>#REF!</v>
      </c>
      <c r="AH171" s="31" t="e">
        <f t="shared" si="6"/>
        <v>#REF!</v>
      </c>
      <c r="AI171" s="31" t="e">
        <f t="shared" si="7"/>
        <v>#REF!</v>
      </c>
      <c r="AJ171" s="32" t="e">
        <f t="shared" si="8"/>
        <v>#REF!</v>
      </c>
      <c r="AK171" s="30" t="e">
        <f t="shared" si="31"/>
        <v>#REF!</v>
      </c>
      <c r="AL171" s="31" t="e">
        <f t="shared" si="9"/>
        <v>#REF!</v>
      </c>
      <c r="AM171" s="31" t="e">
        <f t="shared" si="10"/>
        <v>#REF!</v>
      </c>
      <c r="AN171" s="31" t="e">
        <f t="shared" si="11"/>
        <v>#REF!</v>
      </c>
      <c r="AO171" s="32" t="e">
        <f t="shared" si="12"/>
        <v>#REF!</v>
      </c>
      <c r="AP171" s="30" t="e">
        <f t="shared" si="32"/>
        <v>#REF!</v>
      </c>
      <c r="AQ171" s="31" t="e">
        <f t="shared" si="13"/>
        <v>#REF!</v>
      </c>
      <c r="AR171" s="31" t="e">
        <f t="shared" si="14"/>
        <v>#REF!</v>
      </c>
      <c r="AS171" s="31" t="e">
        <f t="shared" si="15"/>
        <v>#REF!</v>
      </c>
      <c r="AT171" s="32" t="e">
        <f t="shared" si="16"/>
        <v>#REF!</v>
      </c>
      <c r="AU171" s="30" t="e">
        <f t="shared" si="33"/>
        <v>#REF!</v>
      </c>
      <c r="AV171" s="31" t="e">
        <f t="shared" si="17"/>
        <v>#REF!</v>
      </c>
      <c r="AW171" s="31" t="e">
        <f t="shared" si="18"/>
        <v>#REF!</v>
      </c>
      <c r="AX171" s="31" t="e">
        <f t="shared" si="19"/>
        <v>#REF!</v>
      </c>
      <c r="AY171" s="32" t="e">
        <f t="shared" si="20"/>
        <v>#REF!</v>
      </c>
      <c r="AZ171" s="30" t="e">
        <f t="shared" si="34"/>
        <v>#REF!</v>
      </c>
      <c r="BA171" s="31" t="e">
        <f t="shared" si="21"/>
        <v>#REF!</v>
      </c>
      <c r="BB171" s="31" t="e">
        <f t="shared" si="22"/>
        <v>#REF!</v>
      </c>
      <c r="BC171" s="31" t="e">
        <f t="shared" si="23"/>
        <v>#REF!</v>
      </c>
      <c r="BD171" s="32" t="e">
        <f t="shared" si="24"/>
        <v>#REF!</v>
      </c>
    </row>
    <row r="172" spans="3:56" ht="15.75" thickBot="1" x14ac:dyDescent="0.3">
      <c r="C172" s="26">
        <v>110</v>
      </c>
      <c r="D172" s="27" t="s">
        <v>385</v>
      </c>
      <c r="E172" s="26">
        <v>26</v>
      </c>
      <c r="F172" s="33" t="s">
        <v>218</v>
      </c>
      <c r="G172" s="26">
        <v>554296</v>
      </c>
      <c r="H172" s="28" t="s">
        <v>224</v>
      </c>
      <c r="I172" s="29"/>
      <c r="K172" s="17">
        <f>SUMIF('RECAP PDV'!$E:$E,$G172,'RECAP PDV'!K:K)</f>
        <v>325.23158000000001</v>
      </c>
      <c r="L172" s="17"/>
      <c r="M172" s="18"/>
      <c r="N172" s="17">
        <f>SUMIF('RECAP PDV'!$E:$E,$G172,'RECAP PDV'!N:N)</f>
        <v>0</v>
      </c>
      <c r="O172" s="17"/>
      <c r="P172" s="18"/>
      <c r="Q172" s="16"/>
      <c r="R172" s="16"/>
      <c r="S172" s="18"/>
      <c r="T172" s="17"/>
      <c r="U172" s="16"/>
      <c r="V172" s="18"/>
      <c r="W172" s="17"/>
      <c r="X172" s="16"/>
      <c r="Y172" s="18"/>
      <c r="AF172" s="30" t="e">
        <f t="shared" si="30"/>
        <v>#REF!</v>
      </c>
      <c r="AG172" s="31" t="e">
        <f t="shared" si="5"/>
        <v>#REF!</v>
      </c>
      <c r="AH172" s="31" t="e">
        <f t="shared" si="6"/>
        <v>#REF!</v>
      </c>
      <c r="AI172" s="31" t="e">
        <f t="shared" si="7"/>
        <v>#REF!</v>
      </c>
      <c r="AJ172" s="32" t="e">
        <f t="shared" si="8"/>
        <v>#REF!</v>
      </c>
      <c r="AK172" s="30" t="e">
        <f t="shared" si="31"/>
        <v>#REF!</v>
      </c>
      <c r="AL172" s="31" t="e">
        <f t="shared" si="9"/>
        <v>#REF!</v>
      </c>
      <c r="AM172" s="31" t="e">
        <f t="shared" si="10"/>
        <v>#REF!</v>
      </c>
      <c r="AN172" s="31" t="e">
        <f t="shared" si="11"/>
        <v>#REF!</v>
      </c>
      <c r="AO172" s="32" t="e">
        <f t="shared" si="12"/>
        <v>#REF!</v>
      </c>
      <c r="AP172" s="30" t="e">
        <f t="shared" si="32"/>
        <v>#REF!</v>
      </c>
      <c r="AQ172" s="31" t="e">
        <f t="shared" si="13"/>
        <v>#REF!</v>
      </c>
      <c r="AR172" s="31" t="e">
        <f t="shared" si="14"/>
        <v>#REF!</v>
      </c>
      <c r="AS172" s="31" t="e">
        <f t="shared" si="15"/>
        <v>#REF!</v>
      </c>
      <c r="AT172" s="32" t="e">
        <f t="shared" si="16"/>
        <v>#REF!</v>
      </c>
      <c r="AU172" s="30" t="e">
        <f t="shared" si="33"/>
        <v>#REF!</v>
      </c>
      <c r="AV172" s="31" t="e">
        <f t="shared" si="17"/>
        <v>#REF!</v>
      </c>
      <c r="AW172" s="31" t="e">
        <f t="shared" si="18"/>
        <v>#REF!</v>
      </c>
      <c r="AX172" s="31" t="e">
        <f t="shared" si="19"/>
        <v>#REF!</v>
      </c>
      <c r="AY172" s="32" t="e">
        <f t="shared" si="20"/>
        <v>#REF!</v>
      </c>
      <c r="AZ172" s="30" t="e">
        <f t="shared" si="34"/>
        <v>#REF!</v>
      </c>
      <c r="BA172" s="31" t="e">
        <f t="shared" si="21"/>
        <v>#REF!</v>
      </c>
      <c r="BB172" s="31" t="e">
        <f t="shared" si="22"/>
        <v>#REF!</v>
      </c>
      <c r="BC172" s="31" t="e">
        <f t="shared" si="23"/>
        <v>#REF!</v>
      </c>
      <c r="BD172" s="32" t="e">
        <f t="shared" si="24"/>
        <v>#REF!</v>
      </c>
    </row>
    <row r="173" spans="3:56" ht="15.75" thickBot="1" x14ac:dyDescent="0.3">
      <c r="C173" s="26">
        <v>110</v>
      </c>
      <c r="D173" s="27" t="s">
        <v>385</v>
      </c>
      <c r="E173" s="26">
        <v>26</v>
      </c>
      <c r="F173" s="28" t="s">
        <v>218</v>
      </c>
      <c r="G173" s="26">
        <v>554356</v>
      </c>
      <c r="H173" s="28" t="s">
        <v>225</v>
      </c>
      <c r="I173" s="29"/>
      <c r="K173" s="17">
        <f>SUMIF('RECAP PDV'!$E:$E,$G173,'RECAP PDV'!K:K)</f>
        <v>684.81610000000001</v>
      </c>
      <c r="L173" s="17"/>
      <c r="M173" s="18"/>
      <c r="N173" s="17">
        <f>SUMIF('RECAP PDV'!$E:$E,$G173,'RECAP PDV'!N:N)</f>
        <v>0</v>
      </c>
      <c r="O173" s="17"/>
      <c r="P173" s="18"/>
      <c r="Q173" s="16"/>
      <c r="R173" s="16"/>
      <c r="S173" s="18"/>
      <c r="T173" s="17"/>
      <c r="U173" s="16"/>
      <c r="V173" s="18"/>
      <c r="W173" s="17"/>
      <c r="X173" s="16"/>
      <c r="Y173" s="18"/>
      <c r="AF173" s="30" t="e">
        <f t="shared" si="30"/>
        <v>#REF!</v>
      </c>
      <c r="AG173" s="31" t="e">
        <f t="shared" si="5"/>
        <v>#REF!</v>
      </c>
      <c r="AH173" s="31" t="e">
        <f t="shared" si="6"/>
        <v>#REF!</v>
      </c>
      <c r="AI173" s="31" t="e">
        <f t="shared" si="7"/>
        <v>#REF!</v>
      </c>
      <c r="AJ173" s="32" t="e">
        <f t="shared" si="8"/>
        <v>#REF!</v>
      </c>
      <c r="AK173" s="30" t="e">
        <f t="shared" si="31"/>
        <v>#REF!</v>
      </c>
      <c r="AL173" s="31" t="e">
        <f t="shared" si="9"/>
        <v>#REF!</v>
      </c>
      <c r="AM173" s="31" t="e">
        <f t="shared" si="10"/>
        <v>#REF!</v>
      </c>
      <c r="AN173" s="31" t="e">
        <f t="shared" si="11"/>
        <v>#REF!</v>
      </c>
      <c r="AO173" s="32" t="e">
        <f t="shared" si="12"/>
        <v>#REF!</v>
      </c>
      <c r="AP173" s="30" t="e">
        <f t="shared" si="32"/>
        <v>#REF!</v>
      </c>
      <c r="AQ173" s="31" t="e">
        <f t="shared" si="13"/>
        <v>#REF!</v>
      </c>
      <c r="AR173" s="31" t="e">
        <f t="shared" si="14"/>
        <v>#REF!</v>
      </c>
      <c r="AS173" s="31" t="e">
        <f t="shared" si="15"/>
        <v>#REF!</v>
      </c>
      <c r="AT173" s="32" t="e">
        <f t="shared" si="16"/>
        <v>#REF!</v>
      </c>
      <c r="AU173" s="30" t="e">
        <f t="shared" si="33"/>
        <v>#REF!</v>
      </c>
      <c r="AV173" s="31" t="e">
        <f t="shared" si="17"/>
        <v>#REF!</v>
      </c>
      <c r="AW173" s="31" t="e">
        <f t="shared" si="18"/>
        <v>#REF!</v>
      </c>
      <c r="AX173" s="31" t="e">
        <f t="shared" si="19"/>
        <v>#REF!</v>
      </c>
      <c r="AY173" s="32" t="e">
        <f t="shared" si="20"/>
        <v>#REF!</v>
      </c>
      <c r="AZ173" s="30" t="e">
        <f t="shared" si="34"/>
        <v>#REF!</v>
      </c>
      <c r="BA173" s="31" t="e">
        <f t="shared" si="21"/>
        <v>#REF!</v>
      </c>
      <c r="BB173" s="31" t="e">
        <f t="shared" si="22"/>
        <v>#REF!</v>
      </c>
      <c r="BC173" s="31" t="e">
        <f t="shared" si="23"/>
        <v>#REF!</v>
      </c>
      <c r="BD173" s="32" t="e">
        <f t="shared" si="24"/>
        <v>#REF!</v>
      </c>
    </row>
    <row r="174" spans="3:56" ht="15.75" thickBot="1" x14ac:dyDescent="0.3">
      <c r="C174" s="26">
        <v>110</v>
      </c>
      <c r="D174" s="27" t="s">
        <v>385</v>
      </c>
      <c r="E174" s="26">
        <v>26</v>
      </c>
      <c r="F174" s="28" t="s">
        <v>218</v>
      </c>
      <c r="G174" s="26">
        <v>454426</v>
      </c>
      <c r="H174" s="28" t="s">
        <v>226</v>
      </c>
      <c r="I174" s="29"/>
      <c r="K174" s="17">
        <f>SUMIF('RECAP PDV'!$E:$E,$G174,'RECAP PDV'!K:K)</f>
        <v>1432.3415600000001</v>
      </c>
      <c r="L174" s="17"/>
      <c r="M174" s="18"/>
      <c r="N174" s="17">
        <f>SUMIF('RECAP PDV'!$E:$E,$G174,'RECAP PDV'!N:N)</f>
        <v>0</v>
      </c>
      <c r="O174" s="17"/>
      <c r="P174" s="18"/>
      <c r="Q174" s="16"/>
      <c r="R174" s="16"/>
      <c r="S174" s="18"/>
      <c r="T174" s="17"/>
      <c r="U174" s="16"/>
      <c r="V174" s="18"/>
      <c r="W174" s="17"/>
      <c r="X174" s="16"/>
      <c r="Y174" s="18"/>
      <c r="AF174" s="30" t="e">
        <f t="shared" si="30"/>
        <v>#REF!</v>
      </c>
      <c r="AG174" s="31" t="e">
        <f t="shared" si="5"/>
        <v>#REF!</v>
      </c>
      <c r="AH174" s="31" t="e">
        <f t="shared" si="6"/>
        <v>#REF!</v>
      </c>
      <c r="AI174" s="31" t="e">
        <f t="shared" si="7"/>
        <v>#REF!</v>
      </c>
      <c r="AJ174" s="32" t="e">
        <f t="shared" si="8"/>
        <v>#REF!</v>
      </c>
      <c r="AK174" s="30" t="e">
        <f t="shared" si="31"/>
        <v>#REF!</v>
      </c>
      <c r="AL174" s="31" t="e">
        <f t="shared" si="9"/>
        <v>#REF!</v>
      </c>
      <c r="AM174" s="31" t="e">
        <f t="shared" si="10"/>
        <v>#REF!</v>
      </c>
      <c r="AN174" s="31" t="e">
        <f t="shared" si="11"/>
        <v>#REF!</v>
      </c>
      <c r="AO174" s="32" t="e">
        <f t="shared" si="12"/>
        <v>#REF!</v>
      </c>
      <c r="AP174" s="30" t="e">
        <f t="shared" si="32"/>
        <v>#REF!</v>
      </c>
      <c r="AQ174" s="31" t="e">
        <f t="shared" si="13"/>
        <v>#REF!</v>
      </c>
      <c r="AR174" s="31" t="e">
        <f t="shared" si="14"/>
        <v>#REF!</v>
      </c>
      <c r="AS174" s="31" t="e">
        <f t="shared" si="15"/>
        <v>#REF!</v>
      </c>
      <c r="AT174" s="32" t="e">
        <f t="shared" si="16"/>
        <v>#REF!</v>
      </c>
      <c r="AU174" s="30" t="e">
        <f t="shared" si="33"/>
        <v>#REF!</v>
      </c>
      <c r="AV174" s="31" t="e">
        <f t="shared" si="17"/>
        <v>#REF!</v>
      </c>
      <c r="AW174" s="31" t="e">
        <f t="shared" si="18"/>
        <v>#REF!</v>
      </c>
      <c r="AX174" s="31" t="e">
        <f t="shared" si="19"/>
        <v>#REF!</v>
      </c>
      <c r="AY174" s="32" t="e">
        <f t="shared" si="20"/>
        <v>#REF!</v>
      </c>
      <c r="AZ174" s="30" t="e">
        <f t="shared" si="34"/>
        <v>#REF!</v>
      </c>
      <c r="BA174" s="31" t="e">
        <f t="shared" si="21"/>
        <v>#REF!</v>
      </c>
      <c r="BB174" s="31" t="e">
        <f t="shared" si="22"/>
        <v>#REF!</v>
      </c>
      <c r="BC174" s="31" t="e">
        <f t="shared" si="23"/>
        <v>#REF!</v>
      </c>
      <c r="BD174" s="32" t="e">
        <f t="shared" si="24"/>
        <v>#REF!</v>
      </c>
    </row>
    <row r="175" spans="3:56" ht="15.75" thickBot="1" x14ac:dyDescent="0.3">
      <c r="C175" s="26">
        <v>110</v>
      </c>
      <c r="D175" s="27" t="s">
        <v>385</v>
      </c>
      <c r="E175" s="26">
        <v>26</v>
      </c>
      <c r="F175" s="28" t="s">
        <v>218</v>
      </c>
      <c r="G175" s="26">
        <v>554431</v>
      </c>
      <c r="H175" s="28" t="s">
        <v>227</v>
      </c>
      <c r="I175" s="29"/>
      <c r="K175" s="17">
        <f>SUMIF('RECAP PDV'!$E:$E,$G175,'RECAP PDV'!K:K)</f>
        <v>424.37069000000002</v>
      </c>
      <c r="L175" s="17"/>
      <c r="M175" s="18"/>
      <c r="N175" s="17">
        <f>SUMIF('RECAP PDV'!$E:$E,$G175,'RECAP PDV'!N:N)</f>
        <v>0</v>
      </c>
      <c r="O175" s="17"/>
      <c r="P175" s="18"/>
      <c r="Q175" s="16"/>
      <c r="R175" s="16"/>
      <c r="S175" s="18"/>
      <c r="T175" s="17"/>
      <c r="U175" s="16"/>
      <c r="V175" s="18"/>
      <c r="W175" s="17"/>
      <c r="X175" s="16"/>
      <c r="Y175" s="18"/>
      <c r="AF175" s="30" t="e">
        <f t="shared" si="30"/>
        <v>#REF!</v>
      </c>
      <c r="AG175" s="31" t="e">
        <f t="shared" si="5"/>
        <v>#REF!</v>
      </c>
      <c r="AH175" s="31" t="e">
        <f t="shared" si="6"/>
        <v>#REF!</v>
      </c>
      <c r="AI175" s="31" t="e">
        <f t="shared" si="7"/>
        <v>#REF!</v>
      </c>
      <c r="AJ175" s="32" t="e">
        <f t="shared" si="8"/>
        <v>#REF!</v>
      </c>
      <c r="AK175" s="30" t="e">
        <f t="shared" si="31"/>
        <v>#REF!</v>
      </c>
      <c r="AL175" s="31" t="e">
        <f t="shared" si="9"/>
        <v>#REF!</v>
      </c>
      <c r="AM175" s="31" t="e">
        <f t="shared" si="10"/>
        <v>#REF!</v>
      </c>
      <c r="AN175" s="31" t="e">
        <f t="shared" si="11"/>
        <v>#REF!</v>
      </c>
      <c r="AO175" s="32" t="e">
        <f t="shared" si="12"/>
        <v>#REF!</v>
      </c>
      <c r="AP175" s="30" t="e">
        <f t="shared" si="32"/>
        <v>#REF!</v>
      </c>
      <c r="AQ175" s="31" t="e">
        <f t="shared" si="13"/>
        <v>#REF!</v>
      </c>
      <c r="AR175" s="31" t="e">
        <f t="shared" si="14"/>
        <v>#REF!</v>
      </c>
      <c r="AS175" s="31" t="e">
        <f t="shared" si="15"/>
        <v>#REF!</v>
      </c>
      <c r="AT175" s="32" t="e">
        <f t="shared" si="16"/>
        <v>#REF!</v>
      </c>
      <c r="AU175" s="30" t="e">
        <f t="shared" si="33"/>
        <v>#REF!</v>
      </c>
      <c r="AV175" s="31" t="e">
        <f t="shared" si="17"/>
        <v>#REF!</v>
      </c>
      <c r="AW175" s="31" t="e">
        <f t="shared" si="18"/>
        <v>#REF!</v>
      </c>
      <c r="AX175" s="31" t="e">
        <f t="shared" si="19"/>
        <v>#REF!</v>
      </c>
      <c r="AY175" s="32" t="e">
        <f t="shared" si="20"/>
        <v>#REF!</v>
      </c>
      <c r="AZ175" s="30" t="e">
        <f t="shared" si="34"/>
        <v>#REF!</v>
      </c>
      <c r="BA175" s="31" t="e">
        <f t="shared" si="21"/>
        <v>#REF!</v>
      </c>
      <c r="BB175" s="31" t="e">
        <f t="shared" si="22"/>
        <v>#REF!</v>
      </c>
      <c r="BC175" s="31" t="e">
        <f t="shared" si="23"/>
        <v>#REF!</v>
      </c>
      <c r="BD175" s="32" t="e">
        <f t="shared" si="24"/>
        <v>#REF!</v>
      </c>
    </row>
    <row r="176" spans="3:56" ht="15.75" thickBot="1" x14ac:dyDescent="0.3">
      <c r="C176" s="26">
        <v>110</v>
      </c>
      <c r="D176" s="27" t="s">
        <v>385</v>
      </c>
      <c r="E176" s="26">
        <v>26</v>
      </c>
      <c r="F176" s="28" t="s">
        <v>218</v>
      </c>
      <c r="G176" s="26">
        <v>554476</v>
      </c>
      <c r="H176" s="28" t="s">
        <v>228</v>
      </c>
      <c r="I176" s="29"/>
      <c r="K176" s="17">
        <f>SUMIF('RECAP PDV'!$E:$E,$G176,'RECAP PDV'!K:K)</f>
        <v>514.51094000000001</v>
      </c>
      <c r="L176" s="17"/>
      <c r="M176" s="18"/>
      <c r="N176" s="17">
        <f>SUMIF('RECAP PDV'!$E:$E,$G176,'RECAP PDV'!N:N)</f>
        <v>0</v>
      </c>
      <c r="O176" s="17"/>
      <c r="P176" s="18"/>
      <c r="Q176" s="16"/>
      <c r="R176" s="16"/>
      <c r="S176" s="18"/>
      <c r="T176" s="17"/>
      <c r="U176" s="16"/>
      <c r="V176" s="18"/>
      <c r="W176" s="17"/>
      <c r="X176" s="16"/>
      <c r="Y176" s="18"/>
      <c r="AF176" s="30" t="e">
        <f t="shared" si="30"/>
        <v>#REF!</v>
      </c>
      <c r="AG176" s="31" t="e">
        <f t="shared" si="5"/>
        <v>#REF!</v>
      </c>
      <c r="AH176" s="31" t="e">
        <f t="shared" si="6"/>
        <v>#REF!</v>
      </c>
      <c r="AI176" s="31" t="e">
        <f t="shared" si="7"/>
        <v>#REF!</v>
      </c>
      <c r="AJ176" s="32" t="e">
        <f t="shared" si="8"/>
        <v>#REF!</v>
      </c>
      <c r="AK176" s="30" t="e">
        <f t="shared" si="31"/>
        <v>#REF!</v>
      </c>
      <c r="AL176" s="31" t="e">
        <f t="shared" si="9"/>
        <v>#REF!</v>
      </c>
      <c r="AM176" s="31" t="e">
        <f t="shared" si="10"/>
        <v>#REF!</v>
      </c>
      <c r="AN176" s="31" t="e">
        <f t="shared" si="11"/>
        <v>#REF!</v>
      </c>
      <c r="AO176" s="32" t="e">
        <f t="shared" si="12"/>
        <v>#REF!</v>
      </c>
      <c r="AP176" s="30" t="e">
        <f t="shared" si="32"/>
        <v>#REF!</v>
      </c>
      <c r="AQ176" s="31" t="e">
        <f t="shared" si="13"/>
        <v>#REF!</v>
      </c>
      <c r="AR176" s="31" t="e">
        <f t="shared" si="14"/>
        <v>#REF!</v>
      </c>
      <c r="AS176" s="31" t="e">
        <f t="shared" si="15"/>
        <v>#REF!</v>
      </c>
      <c r="AT176" s="32" t="e">
        <f t="shared" si="16"/>
        <v>#REF!</v>
      </c>
      <c r="AU176" s="30" t="e">
        <f t="shared" si="33"/>
        <v>#REF!</v>
      </c>
      <c r="AV176" s="31" t="e">
        <f t="shared" si="17"/>
        <v>#REF!</v>
      </c>
      <c r="AW176" s="31" t="e">
        <f t="shared" si="18"/>
        <v>#REF!</v>
      </c>
      <c r="AX176" s="31" t="e">
        <f t="shared" si="19"/>
        <v>#REF!</v>
      </c>
      <c r="AY176" s="32" t="e">
        <f t="shared" si="20"/>
        <v>#REF!</v>
      </c>
      <c r="AZ176" s="30" t="e">
        <f t="shared" si="34"/>
        <v>#REF!</v>
      </c>
      <c r="BA176" s="31" t="e">
        <f t="shared" si="21"/>
        <v>#REF!</v>
      </c>
      <c r="BB176" s="31" t="e">
        <f t="shared" si="22"/>
        <v>#REF!</v>
      </c>
      <c r="BC176" s="31" t="e">
        <f t="shared" si="23"/>
        <v>#REF!</v>
      </c>
      <c r="BD176" s="32" t="e">
        <f t="shared" si="24"/>
        <v>#REF!</v>
      </c>
    </row>
    <row r="177" spans="3:56" ht="15.75" thickBot="1" x14ac:dyDescent="0.3">
      <c r="C177" s="26">
        <v>110</v>
      </c>
      <c r="D177" s="27" t="s">
        <v>385</v>
      </c>
      <c r="E177" s="26">
        <v>26</v>
      </c>
      <c r="F177" s="28" t="s">
        <v>218</v>
      </c>
      <c r="G177" s="26">
        <v>554471</v>
      </c>
      <c r="H177" s="28" t="s">
        <v>229</v>
      </c>
      <c r="I177" s="29"/>
      <c r="K177" s="17">
        <f>SUMIF('RECAP PDV'!$E:$E,$G177,'RECAP PDV'!K:K)</f>
        <v>1249.3363900000002</v>
      </c>
      <c r="L177" s="17"/>
      <c r="M177" s="18"/>
      <c r="N177" s="17">
        <f>SUMIF('RECAP PDV'!$E:$E,$G177,'RECAP PDV'!N:N)</f>
        <v>0</v>
      </c>
      <c r="O177" s="17"/>
      <c r="P177" s="18"/>
      <c r="Q177" s="16"/>
      <c r="R177" s="16"/>
      <c r="S177" s="18"/>
      <c r="T177" s="17"/>
      <c r="U177" s="16"/>
      <c r="V177" s="18"/>
      <c r="W177" s="17"/>
      <c r="X177" s="16"/>
      <c r="Y177" s="18"/>
      <c r="AF177" s="30" t="e">
        <f t="shared" si="30"/>
        <v>#REF!</v>
      </c>
      <c r="AG177" s="31" t="e">
        <f t="shared" si="5"/>
        <v>#REF!</v>
      </c>
      <c r="AH177" s="31" t="e">
        <f t="shared" si="6"/>
        <v>#REF!</v>
      </c>
      <c r="AI177" s="31" t="e">
        <f t="shared" si="7"/>
        <v>#REF!</v>
      </c>
      <c r="AJ177" s="32" t="e">
        <f t="shared" si="8"/>
        <v>#REF!</v>
      </c>
      <c r="AK177" s="30" t="e">
        <f t="shared" si="31"/>
        <v>#REF!</v>
      </c>
      <c r="AL177" s="31" t="e">
        <f t="shared" si="9"/>
        <v>#REF!</v>
      </c>
      <c r="AM177" s="31" t="e">
        <f t="shared" si="10"/>
        <v>#REF!</v>
      </c>
      <c r="AN177" s="31" t="e">
        <f t="shared" si="11"/>
        <v>#REF!</v>
      </c>
      <c r="AO177" s="32" t="e">
        <f t="shared" si="12"/>
        <v>#REF!</v>
      </c>
      <c r="AP177" s="30" t="e">
        <f t="shared" si="32"/>
        <v>#REF!</v>
      </c>
      <c r="AQ177" s="31" t="e">
        <f t="shared" si="13"/>
        <v>#REF!</v>
      </c>
      <c r="AR177" s="31" t="e">
        <f t="shared" si="14"/>
        <v>#REF!</v>
      </c>
      <c r="AS177" s="31" t="e">
        <f t="shared" si="15"/>
        <v>#REF!</v>
      </c>
      <c r="AT177" s="32" t="e">
        <f t="shared" si="16"/>
        <v>#REF!</v>
      </c>
      <c r="AU177" s="30" t="e">
        <f t="shared" si="33"/>
        <v>#REF!</v>
      </c>
      <c r="AV177" s="31" t="e">
        <f t="shared" si="17"/>
        <v>#REF!</v>
      </c>
      <c r="AW177" s="31" t="e">
        <f t="shared" si="18"/>
        <v>#REF!</v>
      </c>
      <c r="AX177" s="31" t="e">
        <f t="shared" si="19"/>
        <v>#REF!</v>
      </c>
      <c r="AY177" s="32" t="e">
        <f t="shared" si="20"/>
        <v>#REF!</v>
      </c>
      <c r="AZ177" s="30" t="e">
        <f t="shared" si="34"/>
        <v>#REF!</v>
      </c>
      <c r="BA177" s="31" t="e">
        <f t="shared" si="21"/>
        <v>#REF!</v>
      </c>
      <c r="BB177" s="31" t="e">
        <f t="shared" si="22"/>
        <v>#REF!</v>
      </c>
      <c r="BC177" s="31" t="e">
        <f t="shared" si="23"/>
        <v>#REF!</v>
      </c>
      <c r="BD177" s="32" t="e">
        <f t="shared" si="24"/>
        <v>#REF!</v>
      </c>
    </row>
    <row r="178" spans="3:56" ht="15.75" thickBot="1" x14ac:dyDescent="0.3">
      <c r="C178" s="26">
        <v>110</v>
      </c>
      <c r="D178" s="27" t="s">
        <v>385</v>
      </c>
      <c r="E178" s="26">
        <v>26</v>
      </c>
      <c r="F178" s="28" t="s">
        <v>218</v>
      </c>
      <c r="G178" s="26">
        <v>454481</v>
      </c>
      <c r="H178" s="28" t="s">
        <v>230</v>
      </c>
      <c r="I178" s="29"/>
      <c r="K178" s="17">
        <f>SUMIF('RECAP PDV'!$E:$E,$G178,'RECAP PDV'!K:K)</f>
        <v>2061.82429</v>
      </c>
      <c r="L178" s="17"/>
      <c r="M178" s="18"/>
      <c r="N178" s="17">
        <f>SUMIF('RECAP PDV'!$E:$E,$G178,'RECAP PDV'!N:N)</f>
        <v>0</v>
      </c>
      <c r="O178" s="17"/>
      <c r="P178" s="18"/>
      <c r="Q178" s="16"/>
      <c r="R178" s="16"/>
      <c r="S178" s="18"/>
      <c r="T178" s="17"/>
      <c r="U178" s="16"/>
      <c r="V178" s="18"/>
      <c r="W178" s="17"/>
      <c r="X178" s="16"/>
      <c r="Y178" s="18"/>
      <c r="AF178" s="30" t="e">
        <f t="shared" si="30"/>
        <v>#REF!</v>
      </c>
      <c r="AG178" s="31" t="e">
        <f t="shared" si="5"/>
        <v>#REF!</v>
      </c>
      <c r="AH178" s="31" t="e">
        <f t="shared" si="6"/>
        <v>#REF!</v>
      </c>
      <c r="AI178" s="31" t="e">
        <f t="shared" si="7"/>
        <v>#REF!</v>
      </c>
      <c r="AJ178" s="32" t="e">
        <f t="shared" si="8"/>
        <v>#REF!</v>
      </c>
      <c r="AK178" s="30" t="e">
        <f t="shared" si="31"/>
        <v>#REF!</v>
      </c>
      <c r="AL178" s="31" t="e">
        <f t="shared" si="9"/>
        <v>#REF!</v>
      </c>
      <c r="AM178" s="31" t="e">
        <f t="shared" si="10"/>
        <v>#REF!</v>
      </c>
      <c r="AN178" s="31" t="e">
        <f t="shared" si="11"/>
        <v>#REF!</v>
      </c>
      <c r="AO178" s="32" t="e">
        <f t="shared" si="12"/>
        <v>#REF!</v>
      </c>
      <c r="AP178" s="30" t="e">
        <f t="shared" si="32"/>
        <v>#REF!</v>
      </c>
      <c r="AQ178" s="31" t="e">
        <f t="shared" si="13"/>
        <v>#REF!</v>
      </c>
      <c r="AR178" s="31" t="e">
        <f t="shared" si="14"/>
        <v>#REF!</v>
      </c>
      <c r="AS178" s="31" t="e">
        <f t="shared" si="15"/>
        <v>#REF!</v>
      </c>
      <c r="AT178" s="32" t="e">
        <f t="shared" si="16"/>
        <v>#REF!</v>
      </c>
      <c r="AU178" s="30" t="e">
        <f t="shared" si="33"/>
        <v>#REF!</v>
      </c>
      <c r="AV178" s="31" t="e">
        <f t="shared" si="17"/>
        <v>#REF!</v>
      </c>
      <c r="AW178" s="31" t="e">
        <f t="shared" si="18"/>
        <v>#REF!</v>
      </c>
      <c r="AX178" s="31" t="e">
        <f t="shared" si="19"/>
        <v>#REF!</v>
      </c>
      <c r="AY178" s="32" t="e">
        <f t="shared" si="20"/>
        <v>#REF!</v>
      </c>
      <c r="AZ178" s="30" t="e">
        <f t="shared" si="34"/>
        <v>#REF!</v>
      </c>
      <c r="BA178" s="31" t="e">
        <f t="shared" si="21"/>
        <v>#REF!</v>
      </c>
      <c r="BB178" s="31" t="e">
        <f t="shared" si="22"/>
        <v>#REF!</v>
      </c>
      <c r="BC178" s="31" t="e">
        <f t="shared" si="23"/>
        <v>#REF!</v>
      </c>
      <c r="BD178" s="32" t="e">
        <f t="shared" si="24"/>
        <v>#REF!</v>
      </c>
    </row>
    <row r="179" spans="3:56" ht="15.75" thickBot="1" x14ac:dyDescent="0.3">
      <c r="C179" s="26">
        <v>110</v>
      </c>
      <c r="D179" s="27" t="s">
        <v>385</v>
      </c>
      <c r="E179" s="26">
        <v>26</v>
      </c>
      <c r="F179" s="28" t="s">
        <v>218</v>
      </c>
      <c r="G179" s="26">
        <v>554486</v>
      </c>
      <c r="H179" s="28" t="s">
        <v>231</v>
      </c>
      <c r="I179" s="29"/>
      <c r="K179" s="17">
        <f>SUMIF('RECAP PDV'!$E:$E,$G179,'RECAP PDV'!K:K)</f>
        <v>374.69655</v>
      </c>
      <c r="L179" s="17"/>
      <c r="M179" s="18"/>
      <c r="N179" s="17">
        <f>SUMIF('RECAP PDV'!$E:$E,$G179,'RECAP PDV'!N:N)</f>
        <v>0</v>
      </c>
      <c r="O179" s="17"/>
      <c r="P179" s="18"/>
      <c r="Q179" s="16"/>
      <c r="R179" s="16"/>
      <c r="S179" s="18"/>
      <c r="T179" s="17"/>
      <c r="U179" s="16"/>
      <c r="V179" s="18"/>
      <c r="W179" s="17"/>
      <c r="X179" s="16"/>
      <c r="Y179" s="18"/>
      <c r="AF179" s="30" t="e">
        <f t="shared" si="30"/>
        <v>#REF!</v>
      </c>
      <c r="AG179" s="31" t="e">
        <f t="shared" si="5"/>
        <v>#REF!</v>
      </c>
      <c r="AH179" s="31" t="e">
        <f t="shared" si="6"/>
        <v>#REF!</v>
      </c>
      <c r="AI179" s="31" t="e">
        <f t="shared" si="7"/>
        <v>#REF!</v>
      </c>
      <c r="AJ179" s="32" t="e">
        <f t="shared" si="8"/>
        <v>#REF!</v>
      </c>
      <c r="AK179" s="30" t="e">
        <f t="shared" si="31"/>
        <v>#REF!</v>
      </c>
      <c r="AL179" s="31" t="e">
        <f t="shared" si="9"/>
        <v>#REF!</v>
      </c>
      <c r="AM179" s="31" t="e">
        <f t="shared" si="10"/>
        <v>#REF!</v>
      </c>
      <c r="AN179" s="31" t="e">
        <f t="shared" si="11"/>
        <v>#REF!</v>
      </c>
      <c r="AO179" s="32" t="e">
        <f t="shared" si="12"/>
        <v>#REF!</v>
      </c>
      <c r="AP179" s="30" t="e">
        <f t="shared" si="32"/>
        <v>#REF!</v>
      </c>
      <c r="AQ179" s="31" t="e">
        <f t="shared" si="13"/>
        <v>#REF!</v>
      </c>
      <c r="AR179" s="31" t="e">
        <f t="shared" si="14"/>
        <v>#REF!</v>
      </c>
      <c r="AS179" s="31" t="e">
        <f t="shared" si="15"/>
        <v>#REF!</v>
      </c>
      <c r="AT179" s="32" t="e">
        <f t="shared" si="16"/>
        <v>#REF!</v>
      </c>
      <c r="AU179" s="30" t="e">
        <f t="shared" si="33"/>
        <v>#REF!</v>
      </c>
      <c r="AV179" s="31" t="e">
        <f t="shared" si="17"/>
        <v>#REF!</v>
      </c>
      <c r="AW179" s="31" t="e">
        <f t="shared" si="18"/>
        <v>#REF!</v>
      </c>
      <c r="AX179" s="31" t="e">
        <f t="shared" si="19"/>
        <v>#REF!</v>
      </c>
      <c r="AY179" s="32" t="e">
        <f t="shared" si="20"/>
        <v>#REF!</v>
      </c>
      <c r="AZ179" s="30" t="e">
        <f t="shared" si="34"/>
        <v>#REF!</v>
      </c>
      <c r="BA179" s="31" t="e">
        <f t="shared" si="21"/>
        <v>#REF!</v>
      </c>
      <c r="BB179" s="31" t="e">
        <f t="shared" si="22"/>
        <v>#REF!</v>
      </c>
      <c r="BC179" s="31" t="e">
        <f t="shared" si="23"/>
        <v>#REF!</v>
      </c>
      <c r="BD179" s="32" t="e">
        <f t="shared" si="24"/>
        <v>#REF!</v>
      </c>
    </row>
    <row r="180" spans="3:56" ht="15.75" thickBot="1" x14ac:dyDescent="0.3">
      <c r="C180" s="26">
        <v>110</v>
      </c>
      <c r="D180" s="27" t="s">
        <v>385</v>
      </c>
      <c r="E180" s="26">
        <v>26</v>
      </c>
      <c r="F180" s="28" t="s">
        <v>218</v>
      </c>
      <c r="G180" s="26">
        <v>554491</v>
      </c>
      <c r="H180" s="28" t="s">
        <v>232</v>
      </c>
      <c r="I180" s="29"/>
      <c r="K180" s="17">
        <f>SUMIF('RECAP PDV'!$E:$E,$G180,'RECAP PDV'!K:K)</f>
        <v>427.32193000000001</v>
      </c>
      <c r="L180" s="17"/>
      <c r="M180" s="18"/>
      <c r="N180" s="17">
        <f>SUMIF('RECAP PDV'!$E:$E,$G180,'RECAP PDV'!N:N)</f>
        <v>0</v>
      </c>
      <c r="O180" s="17"/>
      <c r="P180" s="18"/>
      <c r="Q180" s="16"/>
      <c r="R180" s="16"/>
      <c r="S180" s="18"/>
      <c r="T180" s="17"/>
      <c r="U180" s="16"/>
      <c r="V180" s="18"/>
      <c r="W180" s="17"/>
      <c r="X180" s="16"/>
      <c r="Y180" s="18"/>
      <c r="AF180" s="30" t="e">
        <f t="shared" si="30"/>
        <v>#REF!</v>
      </c>
      <c r="AG180" s="31" t="e">
        <f t="shared" si="5"/>
        <v>#REF!</v>
      </c>
      <c r="AH180" s="31" t="e">
        <f t="shared" si="6"/>
        <v>#REF!</v>
      </c>
      <c r="AI180" s="31" t="e">
        <f t="shared" si="7"/>
        <v>#REF!</v>
      </c>
      <c r="AJ180" s="32" t="e">
        <f t="shared" si="8"/>
        <v>#REF!</v>
      </c>
      <c r="AK180" s="30" t="e">
        <f t="shared" si="31"/>
        <v>#REF!</v>
      </c>
      <c r="AL180" s="31" t="e">
        <f t="shared" si="9"/>
        <v>#REF!</v>
      </c>
      <c r="AM180" s="31" t="e">
        <f t="shared" si="10"/>
        <v>#REF!</v>
      </c>
      <c r="AN180" s="31" t="e">
        <f t="shared" si="11"/>
        <v>#REF!</v>
      </c>
      <c r="AO180" s="32" t="e">
        <f t="shared" si="12"/>
        <v>#REF!</v>
      </c>
      <c r="AP180" s="30" t="e">
        <f t="shared" si="32"/>
        <v>#REF!</v>
      </c>
      <c r="AQ180" s="31" t="e">
        <f t="shared" si="13"/>
        <v>#REF!</v>
      </c>
      <c r="AR180" s="31" t="e">
        <f t="shared" si="14"/>
        <v>#REF!</v>
      </c>
      <c r="AS180" s="31" t="e">
        <f t="shared" si="15"/>
        <v>#REF!</v>
      </c>
      <c r="AT180" s="32" t="e">
        <f t="shared" si="16"/>
        <v>#REF!</v>
      </c>
      <c r="AU180" s="30" t="e">
        <f t="shared" si="33"/>
        <v>#REF!</v>
      </c>
      <c r="AV180" s="31" t="e">
        <f t="shared" si="17"/>
        <v>#REF!</v>
      </c>
      <c r="AW180" s="31" t="e">
        <f t="shared" si="18"/>
        <v>#REF!</v>
      </c>
      <c r="AX180" s="31" t="e">
        <f t="shared" si="19"/>
        <v>#REF!</v>
      </c>
      <c r="AY180" s="32" t="e">
        <f t="shared" si="20"/>
        <v>#REF!</v>
      </c>
      <c r="AZ180" s="30" t="e">
        <f t="shared" si="34"/>
        <v>#REF!</v>
      </c>
      <c r="BA180" s="31" t="e">
        <f t="shared" si="21"/>
        <v>#REF!</v>
      </c>
      <c r="BB180" s="31" t="e">
        <f t="shared" si="22"/>
        <v>#REF!</v>
      </c>
      <c r="BC180" s="31" t="e">
        <f t="shared" si="23"/>
        <v>#REF!</v>
      </c>
      <c r="BD180" s="32" t="e">
        <f t="shared" si="24"/>
        <v>#REF!</v>
      </c>
    </row>
    <row r="181" spans="3:56" ht="15.75" thickBot="1" x14ac:dyDescent="0.3">
      <c r="C181" s="26">
        <v>110</v>
      </c>
      <c r="D181" s="27" t="s">
        <v>385</v>
      </c>
      <c r="E181" s="26">
        <v>26</v>
      </c>
      <c r="F181" s="28" t="s">
        <v>218</v>
      </c>
      <c r="G181" s="26">
        <v>554601</v>
      </c>
      <c r="H181" s="28" t="s">
        <v>233</v>
      </c>
      <c r="I181" s="29"/>
      <c r="K181" s="17">
        <f>SUMIF('RECAP PDV'!$E:$E,$G181,'RECAP PDV'!K:K)</f>
        <v>896.45083999999997</v>
      </c>
      <c r="L181" s="17"/>
      <c r="M181" s="18"/>
      <c r="N181" s="17">
        <f>SUMIF('RECAP PDV'!$E:$E,$G181,'RECAP PDV'!N:N)</f>
        <v>0</v>
      </c>
      <c r="O181" s="17"/>
      <c r="P181" s="18"/>
      <c r="Q181" s="16"/>
      <c r="R181" s="16"/>
      <c r="S181" s="18"/>
      <c r="T181" s="17"/>
      <c r="U181" s="16"/>
      <c r="V181" s="18"/>
      <c r="W181" s="17"/>
      <c r="X181" s="16"/>
      <c r="Y181" s="18"/>
      <c r="AF181" s="30" t="e">
        <f t="shared" si="30"/>
        <v>#REF!</v>
      </c>
      <c r="AG181" s="31" t="e">
        <f t="shared" si="5"/>
        <v>#REF!</v>
      </c>
      <c r="AH181" s="31" t="e">
        <f t="shared" si="6"/>
        <v>#REF!</v>
      </c>
      <c r="AI181" s="31" t="e">
        <f t="shared" si="7"/>
        <v>#REF!</v>
      </c>
      <c r="AJ181" s="32" t="e">
        <f t="shared" si="8"/>
        <v>#REF!</v>
      </c>
      <c r="AK181" s="30" t="e">
        <f t="shared" si="31"/>
        <v>#REF!</v>
      </c>
      <c r="AL181" s="31" t="e">
        <f t="shared" si="9"/>
        <v>#REF!</v>
      </c>
      <c r="AM181" s="31" t="e">
        <f t="shared" si="10"/>
        <v>#REF!</v>
      </c>
      <c r="AN181" s="31" t="e">
        <f t="shared" si="11"/>
        <v>#REF!</v>
      </c>
      <c r="AO181" s="32" t="e">
        <f t="shared" si="12"/>
        <v>#REF!</v>
      </c>
      <c r="AP181" s="30" t="e">
        <f t="shared" si="32"/>
        <v>#REF!</v>
      </c>
      <c r="AQ181" s="31" t="e">
        <f t="shared" si="13"/>
        <v>#REF!</v>
      </c>
      <c r="AR181" s="31" t="e">
        <f t="shared" si="14"/>
        <v>#REF!</v>
      </c>
      <c r="AS181" s="31" t="e">
        <f t="shared" si="15"/>
        <v>#REF!</v>
      </c>
      <c r="AT181" s="32" t="e">
        <f t="shared" si="16"/>
        <v>#REF!</v>
      </c>
      <c r="AU181" s="30" t="e">
        <f t="shared" si="33"/>
        <v>#REF!</v>
      </c>
      <c r="AV181" s="31" t="e">
        <f t="shared" si="17"/>
        <v>#REF!</v>
      </c>
      <c r="AW181" s="31" t="e">
        <f t="shared" si="18"/>
        <v>#REF!</v>
      </c>
      <c r="AX181" s="31" t="e">
        <f t="shared" si="19"/>
        <v>#REF!</v>
      </c>
      <c r="AY181" s="32" t="e">
        <f t="shared" si="20"/>
        <v>#REF!</v>
      </c>
      <c r="AZ181" s="30" t="e">
        <f t="shared" si="34"/>
        <v>#REF!</v>
      </c>
      <c r="BA181" s="31" t="e">
        <f t="shared" si="21"/>
        <v>#REF!</v>
      </c>
      <c r="BB181" s="31" t="e">
        <f t="shared" si="22"/>
        <v>#REF!</v>
      </c>
      <c r="BC181" s="31" t="e">
        <f t="shared" si="23"/>
        <v>#REF!</v>
      </c>
      <c r="BD181" s="32" t="e">
        <f t="shared" si="24"/>
        <v>#REF!</v>
      </c>
    </row>
    <row r="182" spans="3:56" ht="15.75" thickBot="1" x14ac:dyDescent="0.3">
      <c r="C182" s="26">
        <v>110</v>
      </c>
      <c r="D182" s="27" t="s">
        <v>385</v>
      </c>
      <c r="E182" s="26">
        <v>26</v>
      </c>
      <c r="F182" s="28" t="s">
        <v>218</v>
      </c>
      <c r="G182" s="26">
        <v>554611</v>
      </c>
      <c r="H182" s="28" t="s">
        <v>234</v>
      </c>
      <c r="I182" s="29"/>
      <c r="K182" s="17">
        <f>SUMIF('RECAP PDV'!$E:$E,$G182,'RECAP PDV'!K:K)</f>
        <v>101.80347</v>
      </c>
      <c r="L182" s="17"/>
      <c r="M182" s="18"/>
      <c r="N182" s="17">
        <f>SUMIF('RECAP PDV'!$E:$E,$G182,'RECAP PDV'!N:N)</f>
        <v>0</v>
      </c>
      <c r="O182" s="17"/>
      <c r="P182" s="18"/>
      <c r="Q182" s="16"/>
      <c r="R182" s="16"/>
      <c r="S182" s="18"/>
      <c r="T182" s="17"/>
      <c r="U182" s="16"/>
      <c r="V182" s="18"/>
      <c r="W182" s="17"/>
      <c r="X182" s="16"/>
      <c r="Y182" s="18"/>
      <c r="AF182" s="30" t="e">
        <f t="shared" si="30"/>
        <v>#REF!</v>
      </c>
      <c r="AG182" s="31" t="e">
        <f t="shared" si="5"/>
        <v>#REF!</v>
      </c>
      <c r="AH182" s="31" t="e">
        <f t="shared" si="6"/>
        <v>#REF!</v>
      </c>
      <c r="AI182" s="31" t="e">
        <f t="shared" si="7"/>
        <v>#REF!</v>
      </c>
      <c r="AJ182" s="32" t="e">
        <f t="shared" si="8"/>
        <v>#REF!</v>
      </c>
      <c r="AK182" s="30" t="e">
        <f t="shared" si="31"/>
        <v>#REF!</v>
      </c>
      <c r="AL182" s="31" t="e">
        <f t="shared" si="9"/>
        <v>#REF!</v>
      </c>
      <c r="AM182" s="31" t="e">
        <f t="shared" si="10"/>
        <v>#REF!</v>
      </c>
      <c r="AN182" s="31" t="e">
        <f t="shared" si="11"/>
        <v>#REF!</v>
      </c>
      <c r="AO182" s="32" t="e">
        <f t="shared" si="12"/>
        <v>#REF!</v>
      </c>
      <c r="AP182" s="30" t="e">
        <f t="shared" si="32"/>
        <v>#REF!</v>
      </c>
      <c r="AQ182" s="31" t="e">
        <f t="shared" si="13"/>
        <v>#REF!</v>
      </c>
      <c r="AR182" s="31" t="e">
        <f t="shared" si="14"/>
        <v>#REF!</v>
      </c>
      <c r="AS182" s="31" t="e">
        <f t="shared" si="15"/>
        <v>#REF!</v>
      </c>
      <c r="AT182" s="32" t="e">
        <f t="shared" si="16"/>
        <v>#REF!</v>
      </c>
      <c r="AU182" s="30" t="e">
        <f t="shared" si="33"/>
        <v>#REF!</v>
      </c>
      <c r="AV182" s="31" t="e">
        <f t="shared" si="17"/>
        <v>#REF!</v>
      </c>
      <c r="AW182" s="31" t="e">
        <f t="shared" si="18"/>
        <v>#REF!</v>
      </c>
      <c r="AX182" s="31" t="e">
        <f t="shared" si="19"/>
        <v>#REF!</v>
      </c>
      <c r="AY182" s="32" t="e">
        <f t="shared" si="20"/>
        <v>#REF!</v>
      </c>
      <c r="AZ182" s="30" t="e">
        <f t="shared" si="34"/>
        <v>#REF!</v>
      </c>
      <c r="BA182" s="31" t="e">
        <f t="shared" si="21"/>
        <v>#REF!</v>
      </c>
      <c r="BB182" s="31" t="e">
        <f t="shared" si="22"/>
        <v>#REF!</v>
      </c>
      <c r="BC182" s="31" t="e">
        <f t="shared" si="23"/>
        <v>#REF!</v>
      </c>
      <c r="BD182" s="32" t="e">
        <f t="shared" si="24"/>
        <v>#REF!</v>
      </c>
    </row>
    <row r="183" spans="3:56" ht="15.75" thickBot="1" x14ac:dyDescent="0.3">
      <c r="C183" s="26">
        <v>110</v>
      </c>
      <c r="D183" s="27" t="s">
        <v>385</v>
      </c>
      <c r="E183" s="26">
        <v>26</v>
      </c>
      <c r="F183" s="28" t="s">
        <v>218</v>
      </c>
      <c r="G183" s="26">
        <v>554636</v>
      </c>
      <c r="H183" s="28" t="s">
        <v>235</v>
      </c>
      <c r="I183" s="29"/>
      <c r="K183" s="17">
        <f>SUMIF('RECAP PDV'!$E:$E,$G183,'RECAP PDV'!K:K)</f>
        <v>25.839290000000002</v>
      </c>
      <c r="L183" s="17"/>
      <c r="M183" s="18"/>
      <c r="N183" s="17">
        <f>SUMIF('RECAP PDV'!$E:$E,$G183,'RECAP PDV'!N:N)</f>
        <v>0</v>
      </c>
      <c r="O183" s="17"/>
      <c r="P183" s="18"/>
      <c r="Q183" s="16"/>
      <c r="R183" s="16"/>
      <c r="S183" s="18"/>
      <c r="T183" s="17"/>
      <c r="U183" s="16"/>
      <c r="V183" s="18"/>
      <c r="W183" s="17"/>
      <c r="X183" s="16"/>
      <c r="Y183" s="18"/>
      <c r="AF183" s="30" t="e">
        <f t="shared" si="30"/>
        <v>#REF!</v>
      </c>
      <c r="AG183" s="31" t="e">
        <f t="shared" si="5"/>
        <v>#REF!</v>
      </c>
      <c r="AH183" s="31" t="e">
        <f t="shared" si="6"/>
        <v>#REF!</v>
      </c>
      <c r="AI183" s="31" t="e">
        <f t="shared" si="7"/>
        <v>#REF!</v>
      </c>
      <c r="AJ183" s="32" t="e">
        <f t="shared" si="8"/>
        <v>#REF!</v>
      </c>
      <c r="AK183" s="30" t="e">
        <f t="shared" si="31"/>
        <v>#REF!</v>
      </c>
      <c r="AL183" s="31" t="e">
        <f t="shared" si="9"/>
        <v>#REF!</v>
      </c>
      <c r="AM183" s="31" t="e">
        <f t="shared" si="10"/>
        <v>#REF!</v>
      </c>
      <c r="AN183" s="31" t="e">
        <f t="shared" si="11"/>
        <v>#REF!</v>
      </c>
      <c r="AO183" s="32" t="e">
        <f t="shared" si="12"/>
        <v>#REF!</v>
      </c>
      <c r="AP183" s="30" t="e">
        <f t="shared" si="32"/>
        <v>#REF!</v>
      </c>
      <c r="AQ183" s="31" t="e">
        <f t="shared" si="13"/>
        <v>#REF!</v>
      </c>
      <c r="AR183" s="31" t="e">
        <f t="shared" si="14"/>
        <v>#REF!</v>
      </c>
      <c r="AS183" s="31" t="e">
        <f t="shared" si="15"/>
        <v>#REF!</v>
      </c>
      <c r="AT183" s="32" t="e">
        <f t="shared" si="16"/>
        <v>#REF!</v>
      </c>
      <c r="AU183" s="30" t="e">
        <f t="shared" si="33"/>
        <v>#REF!</v>
      </c>
      <c r="AV183" s="31" t="e">
        <f t="shared" si="17"/>
        <v>#REF!</v>
      </c>
      <c r="AW183" s="31" t="e">
        <f t="shared" si="18"/>
        <v>#REF!</v>
      </c>
      <c r="AX183" s="31" t="e">
        <f t="shared" si="19"/>
        <v>#REF!</v>
      </c>
      <c r="AY183" s="32" t="e">
        <f t="shared" si="20"/>
        <v>#REF!</v>
      </c>
      <c r="AZ183" s="30" t="e">
        <f t="shared" si="34"/>
        <v>#REF!</v>
      </c>
      <c r="BA183" s="31" t="e">
        <f t="shared" si="21"/>
        <v>#REF!</v>
      </c>
      <c r="BB183" s="31" t="e">
        <f t="shared" si="22"/>
        <v>#REF!</v>
      </c>
      <c r="BC183" s="31" t="e">
        <f t="shared" si="23"/>
        <v>#REF!</v>
      </c>
      <c r="BD183" s="32" t="e">
        <f t="shared" si="24"/>
        <v>#REF!</v>
      </c>
    </row>
    <row r="184" spans="3:56" ht="15.75" thickBot="1" x14ac:dyDescent="0.3">
      <c r="C184" s="26">
        <v>110</v>
      </c>
      <c r="D184" s="27" t="s">
        <v>385</v>
      </c>
      <c r="E184" s="26">
        <v>26</v>
      </c>
      <c r="F184" s="28" t="s">
        <v>218</v>
      </c>
      <c r="G184" s="26">
        <v>454671</v>
      </c>
      <c r="H184" s="28" t="s">
        <v>236</v>
      </c>
      <c r="I184" s="29"/>
      <c r="K184" s="17">
        <f>SUMIF('RECAP PDV'!$E:$E,$G184,'RECAP PDV'!K:K)</f>
        <v>320.35439000000002</v>
      </c>
      <c r="L184" s="17"/>
      <c r="M184" s="18"/>
      <c r="N184" s="17">
        <f>SUMIF('RECAP PDV'!$E:$E,$G184,'RECAP PDV'!N:N)</f>
        <v>0</v>
      </c>
      <c r="O184" s="17"/>
      <c r="P184" s="18"/>
      <c r="Q184" s="16"/>
      <c r="R184" s="16"/>
      <c r="S184" s="18"/>
      <c r="T184" s="17"/>
      <c r="U184" s="16"/>
      <c r="V184" s="18"/>
      <c r="W184" s="17"/>
      <c r="X184" s="16"/>
      <c r="Y184" s="18"/>
      <c r="AF184" s="30" t="e">
        <f t="shared" si="30"/>
        <v>#REF!</v>
      </c>
      <c r="AG184" s="31" t="e">
        <f t="shared" si="5"/>
        <v>#REF!</v>
      </c>
      <c r="AH184" s="31" t="e">
        <f t="shared" si="6"/>
        <v>#REF!</v>
      </c>
      <c r="AI184" s="31" t="e">
        <f t="shared" si="7"/>
        <v>#REF!</v>
      </c>
      <c r="AJ184" s="32" t="e">
        <f t="shared" si="8"/>
        <v>#REF!</v>
      </c>
      <c r="AK184" s="30" t="e">
        <f t="shared" si="31"/>
        <v>#REF!</v>
      </c>
      <c r="AL184" s="31" t="e">
        <f t="shared" si="9"/>
        <v>#REF!</v>
      </c>
      <c r="AM184" s="31" t="e">
        <f t="shared" si="10"/>
        <v>#REF!</v>
      </c>
      <c r="AN184" s="31" t="e">
        <f t="shared" si="11"/>
        <v>#REF!</v>
      </c>
      <c r="AO184" s="32" t="e">
        <f t="shared" si="12"/>
        <v>#REF!</v>
      </c>
      <c r="AP184" s="30" t="e">
        <f t="shared" si="32"/>
        <v>#REF!</v>
      </c>
      <c r="AQ184" s="31" t="e">
        <f t="shared" si="13"/>
        <v>#REF!</v>
      </c>
      <c r="AR184" s="31" t="e">
        <f t="shared" si="14"/>
        <v>#REF!</v>
      </c>
      <c r="AS184" s="31" t="e">
        <f t="shared" si="15"/>
        <v>#REF!</v>
      </c>
      <c r="AT184" s="32" t="e">
        <f t="shared" si="16"/>
        <v>#REF!</v>
      </c>
      <c r="AU184" s="30" t="e">
        <f t="shared" si="33"/>
        <v>#REF!</v>
      </c>
      <c r="AV184" s="31" t="e">
        <f t="shared" si="17"/>
        <v>#REF!</v>
      </c>
      <c r="AW184" s="31" t="e">
        <f t="shared" si="18"/>
        <v>#REF!</v>
      </c>
      <c r="AX184" s="31" t="e">
        <f t="shared" si="19"/>
        <v>#REF!</v>
      </c>
      <c r="AY184" s="32" t="e">
        <f t="shared" si="20"/>
        <v>#REF!</v>
      </c>
      <c r="AZ184" s="30" t="e">
        <f t="shared" si="34"/>
        <v>#REF!</v>
      </c>
      <c r="BA184" s="31" t="e">
        <f t="shared" si="21"/>
        <v>#REF!</v>
      </c>
      <c r="BB184" s="31" t="e">
        <f t="shared" si="22"/>
        <v>#REF!</v>
      </c>
      <c r="BC184" s="31" t="e">
        <f t="shared" si="23"/>
        <v>#REF!</v>
      </c>
      <c r="BD184" s="32" t="e">
        <f t="shared" si="24"/>
        <v>#REF!</v>
      </c>
    </row>
    <row r="185" spans="3:56" ht="15.75" thickBot="1" x14ac:dyDescent="0.3">
      <c r="C185" s="26">
        <v>110</v>
      </c>
      <c r="D185" s="27" t="s">
        <v>385</v>
      </c>
      <c r="E185" s="26">
        <v>27</v>
      </c>
      <c r="F185" s="28" t="s">
        <v>237</v>
      </c>
      <c r="G185" s="26">
        <v>554184</v>
      </c>
      <c r="H185" s="28" t="s">
        <v>238</v>
      </c>
      <c r="I185" s="29"/>
      <c r="K185" s="17">
        <f>SUMIF('RECAP PDV'!$E:$E,$G185,'RECAP PDV'!K:K)</f>
        <v>1298.27871</v>
      </c>
      <c r="L185" s="17"/>
      <c r="M185" s="18"/>
      <c r="N185" s="17">
        <f>SUMIF('RECAP PDV'!$E:$E,$G185,'RECAP PDV'!N:N)</f>
        <v>0</v>
      </c>
      <c r="O185" s="17"/>
      <c r="P185" s="18"/>
      <c r="Q185" s="16"/>
      <c r="R185" s="16"/>
      <c r="S185" s="18"/>
      <c r="T185" s="17"/>
      <c r="U185" s="16"/>
      <c r="V185" s="18"/>
      <c r="W185" s="17"/>
      <c r="X185" s="16"/>
      <c r="Y185" s="18"/>
      <c r="AF185" s="30" t="e">
        <f t="shared" si="30"/>
        <v>#REF!</v>
      </c>
      <c r="AG185" s="31" t="e">
        <f t="shared" si="5"/>
        <v>#REF!</v>
      </c>
      <c r="AH185" s="31" t="e">
        <f t="shared" si="6"/>
        <v>#REF!</v>
      </c>
      <c r="AI185" s="31" t="e">
        <f t="shared" si="7"/>
        <v>#REF!</v>
      </c>
      <c r="AJ185" s="32" t="e">
        <f t="shared" si="8"/>
        <v>#REF!</v>
      </c>
      <c r="AK185" s="30" t="e">
        <f t="shared" si="31"/>
        <v>#REF!</v>
      </c>
      <c r="AL185" s="31" t="e">
        <f t="shared" si="9"/>
        <v>#REF!</v>
      </c>
      <c r="AM185" s="31" t="e">
        <f t="shared" si="10"/>
        <v>#REF!</v>
      </c>
      <c r="AN185" s="31" t="e">
        <f t="shared" si="11"/>
        <v>#REF!</v>
      </c>
      <c r="AO185" s="32" t="e">
        <f t="shared" si="12"/>
        <v>#REF!</v>
      </c>
      <c r="AP185" s="30" t="e">
        <f t="shared" si="32"/>
        <v>#REF!</v>
      </c>
      <c r="AQ185" s="31" t="e">
        <f t="shared" si="13"/>
        <v>#REF!</v>
      </c>
      <c r="AR185" s="31" t="e">
        <f t="shared" si="14"/>
        <v>#REF!</v>
      </c>
      <c r="AS185" s="31" t="e">
        <f t="shared" si="15"/>
        <v>#REF!</v>
      </c>
      <c r="AT185" s="32" t="e">
        <f t="shared" si="16"/>
        <v>#REF!</v>
      </c>
      <c r="AU185" s="30" t="e">
        <f t="shared" si="33"/>
        <v>#REF!</v>
      </c>
      <c r="AV185" s="31" t="e">
        <f t="shared" si="17"/>
        <v>#REF!</v>
      </c>
      <c r="AW185" s="31" t="e">
        <f t="shared" si="18"/>
        <v>#REF!</v>
      </c>
      <c r="AX185" s="31" t="e">
        <f t="shared" si="19"/>
        <v>#REF!</v>
      </c>
      <c r="AY185" s="32" t="e">
        <f t="shared" si="20"/>
        <v>#REF!</v>
      </c>
      <c r="AZ185" s="30" t="e">
        <f t="shared" si="34"/>
        <v>#REF!</v>
      </c>
      <c r="BA185" s="31" t="e">
        <f t="shared" si="21"/>
        <v>#REF!</v>
      </c>
      <c r="BB185" s="31" t="e">
        <f t="shared" si="22"/>
        <v>#REF!</v>
      </c>
      <c r="BC185" s="31" t="e">
        <f t="shared" si="23"/>
        <v>#REF!</v>
      </c>
      <c r="BD185" s="32" t="e">
        <f t="shared" si="24"/>
        <v>#REF!</v>
      </c>
    </row>
    <row r="186" spans="3:56" ht="15.75" thickBot="1" x14ac:dyDescent="0.3">
      <c r="C186" s="26">
        <v>110</v>
      </c>
      <c r="D186" s="27" t="s">
        <v>385</v>
      </c>
      <c r="E186" s="26">
        <v>27</v>
      </c>
      <c r="F186" s="28" t="s">
        <v>237</v>
      </c>
      <c r="G186" s="26">
        <v>554506</v>
      </c>
      <c r="H186" s="28" t="s">
        <v>239</v>
      </c>
      <c r="I186" s="29"/>
      <c r="K186" s="17">
        <f>SUMIF('RECAP PDV'!$E:$E,$G186,'RECAP PDV'!K:K)</f>
        <v>263.03489000000002</v>
      </c>
      <c r="L186" s="17"/>
      <c r="M186" s="18"/>
      <c r="N186" s="17">
        <f>SUMIF('RECAP PDV'!$E:$E,$G186,'RECAP PDV'!N:N)</f>
        <v>0</v>
      </c>
      <c r="O186" s="17"/>
      <c r="P186" s="18"/>
      <c r="Q186" s="16"/>
      <c r="R186" s="16"/>
      <c r="S186" s="18"/>
      <c r="T186" s="17"/>
      <c r="U186" s="16"/>
      <c r="V186" s="18"/>
      <c r="W186" s="17"/>
      <c r="X186" s="16"/>
      <c r="Y186" s="18"/>
      <c r="AF186" s="30" t="e">
        <f t="shared" si="30"/>
        <v>#REF!</v>
      </c>
      <c r="AG186" s="31" t="e">
        <f t="shared" si="5"/>
        <v>#REF!</v>
      </c>
      <c r="AH186" s="31" t="e">
        <f t="shared" si="6"/>
        <v>#REF!</v>
      </c>
      <c r="AI186" s="31" t="e">
        <f t="shared" si="7"/>
        <v>#REF!</v>
      </c>
      <c r="AJ186" s="32" t="e">
        <f t="shared" si="8"/>
        <v>#REF!</v>
      </c>
      <c r="AK186" s="30" t="e">
        <f t="shared" si="31"/>
        <v>#REF!</v>
      </c>
      <c r="AL186" s="31" t="e">
        <f t="shared" si="9"/>
        <v>#REF!</v>
      </c>
      <c r="AM186" s="31" t="e">
        <f t="shared" si="10"/>
        <v>#REF!</v>
      </c>
      <c r="AN186" s="31" t="e">
        <f t="shared" si="11"/>
        <v>#REF!</v>
      </c>
      <c r="AO186" s="32" t="e">
        <f t="shared" si="12"/>
        <v>#REF!</v>
      </c>
      <c r="AP186" s="30" t="e">
        <f t="shared" si="32"/>
        <v>#REF!</v>
      </c>
      <c r="AQ186" s="31" t="e">
        <f t="shared" si="13"/>
        <v>#REF!</v>
      </c>
      <c r="AR186" s="31" t="e">
        <f t="shared" si="14"/>
        <v>#REF!</v>
      </c>
      <c r="AS186" s="31" t="e">
        <f t="shared" si="15"/>
        <v>#REF!</v>
      </c>
      <c r="AT186" s="32" t="e">
        <f t="shared" si="16"/>
        <v>#REF!</v>
      </c>
      <c r="AU186" s="30" t="e">
        <f t="shared" si="33"/>
        <v>#REF!</v>
      </c>
      <c r="AV186" s="31" t="e">
        <f t="shared" si="17"/>
        <v>#REF!</v>
      </c>
      <c r="AW186" s="31" t="e">
        <f t="shared" si="18"/>
        <v>#REF!</v>
      </c>
      <c r="AX186" s="31" t="e">
        <f t="shared" si="19"/>
        <v>#REF!</v>
      </c>
      <c r="AY186" s="32" t="e">
        <f t="shared" si="20"/>
        <v>#REF!</v>
      </c>
      <c r="AZ186" s="30" t="e">
        <f t="shared" si="34"/>
        <v>#REF!</v>
      </c>
      <c r="BA186" s="31" t="e">
        <f t="shared" si="21"/>
        <v>#REF!</v>
      </c>
      <c r="BB186" s="31" t="e">
        <f t="shared" si="22"/>
        <v>#REF!</v>
      </c>
      <c r="BC186" s="31" t="e">
        <f t="shared" si="23"/>
        <v>#REF!</v>
      </c>
      <c r="BD186" s="32" t="e">
        <f t="shared" si="24"/>
        <v>#REF!</v>
      </c>
    </row>
    <row r="187" spans="3:56" ht="15.75" thickBot="1" x14ac:dyDescent="0.3">
      <c r="C187" s="26">
        <v>110</v>
      </c>
      <c r="D187" s="27" t="s">
        <v>385</v>
      </c>
      <c r="E187" s="26">
        <v>27</v>
      </c>
      <c r="F187" s="28" t="s">
        <v>237</v>
      </c>
      <c r="G187" s="26">
        <v>554196</v>
      </c>
      <c r="H187" s="28" t="s">
        <v>240</v>
      </c>
      <c r="I187" s="29"/>
      <c r="K187" s="17">
        <f>SUMIF('RECAP PDV'!$E:$E,$G187,'RECAP PDV'!K:K)</f>
        <v>116.66866</v>
      </c>
      <c r="L187" s="17"/>
      <c r="M187" s="18"/>
      <c r="N187" s="17">
        <f>SUMIF('RECAP PDV'!$E:$E,$G187,'RECAP PDV'!N:N)</f>
        <v>0</v>
      </c>
      <c r="O187" s="17"/>
      <c r="P187" s="18"/>
      <c r="Q187" s="16"/>
      <c r="R187" s="16"/>
      <c r="S187" s="18"/>
      <c r="T187" s="17"/>
      <c r="U187" s="16"/>
      <c r="V187" s="18"/>
      <c r="W187" s="17"/>
      <c r="X187" s="16"/>
      <c r="Y187" s="18"/>
      <c r="AF187" s="30" t="e">
        <f t="shared" si="30"/>
        <v>#REF!</v>
      </c>
      <c r="AG187" s="31" t="e">
        <f t="shared" si="5"/>
        <v>#REF!</v>
      </c>
      <c r="AH187" s="31" t="e">
        <f t="shared" si="6"/>
        <v>#REF!</v>
      </c>
      <c r="AI187" s="31" t="e">
        <f t="shared" si="7"/>
        <v>#REF!</v>
      </c>
      <c r="AJ187" s="32" t="e">
        <f t="shared" si="8"/>
        <v>#REF!</v>
      </c>
      <c r="AK187" s="30" t="e">
        <f t="shared" si="31"/>
        <v>#REF!</v>
      </c>
      <c r="AL187" s="31" t="e">
        <f t="shared" si="9"/>
        <v>#REF!</v>
      </c>
      <c r="AM187" s="31" t="e">
        <f t="shared" si="10"/>
        <v>#REF!</v>
      </c>
      <c r="AN187" s="31" t="e">
        <f t="shared" si="11"/>
        <v>#REF!</v>
      </c>
      <c r="AO187" s="32" t="e">
        <f t="shared" si="12"/>
        <v>#REF!</v>
      </c>
      <c r="AP187" s="30" t="e">
        <f t="shared" si="32"/>
        <v>#REF!</v>
      </c>
      <c r="AQ187" s="31" t="e">
        <f t="shared" si="13"/>
        <v>#REF!</v>
      </c>
      <c r="AR187" s="31" t="e">
        <f t="shared" si="14"/>
        <v>#REF!</v>
      </c>
      <c r="AS187" s="31" t="e">
        <f t="shared" si="15"/>
        <v>#REF!</v>
      </c>
      <c r="AT187" s="32" t="e">
        <f t="shared" si="16"/>
        <v>#REF!</v>
      </c>
      <c r="AU187" s="30" t="e">
        <f t="shared" si="33"/>
        <v>#REF!</v>
      </c>
      <c r="AV187" s="31" t="e">
        <f t="shared" si="17"/>
        <v>#REF!</v>
      </c>
      <c r="AW187" s="31" t="e">
        <f t="shared" si="18"/>
        <v>#REF!</v>
      </c>
      <c r="AX187" s="31" t="e">
        <f t="shared" si="19"/>
        <v>#REF!</v>
      </c>
      <c r="AY187" s="32" t="e">
        <f t="shared" si="20"/>
        <v>#REF!</v>
      </c>
      <c r="AZ187" s="30" t="e">
        <f t="shared" si="34"/>
        <v>#REF!</v>
      </c>
      <c r="BA187" s="31" t="e">
        <f t="shared" si="21"/>
        <v>#REF!</v>
      </c>
      <c r="BB187" s="31" t="e">
        <f t="shared" si="22"/>
        <v>#REF!</v>
      </c>
      <c r="BC187" s="31" t="e">
        <f t="shared" si="23"/>
        <v>#REF!</v>
      </c>
      <c r="BD187" s="32" t="e">
        <f t="shared" si="24"/>
        <v>#REF!</v>
      </c>
    </row>
    <row r="188" spans="3:56" ht="15.75" thickBot="1" x14ac:dyDescent="0.3">
      <c r="C188" s="26">
        <v>110</v>
      </c>
      <c r="D188" s="27" t="s">
        <v>385</v>
      </c>
      <c r="E188" s="26">
        <v>27</v>
      </c>
      <c r="F188" s="28" t="s">
        <v>237</v>
      </c>
      <c r="G188" s="26">
        <v>554257</v>
      </c>
      <c r="H188" s="28" t="s">
        <v>241</v>
      </c>
      <c r="I188" s="29"/>
      <c r="K188" s="17">
        <f>SUMIF('RECAP PDV'!$E:$E,$G188,'RECAP PDV'!K:K)</f>
        <v>590.74357999999995</v>
      </c>
      <c r="L188" s="17"/>
      <c r="M188" s="18"/>
      <c r="N188" s="17">
        <f>SUMIF('RECAP PDV'!$E:$E,$G188,'RECAP PDV'!N:N)</f>
        <v>0</v>
      </c>
      <c r="O188" s="17"/>
      <c r="P188" s="18"/>
      <c r="Q188" s="16"/>
      <c r="R188" s="16"/>
      <c r="S188" s="18"/>
      <c r="T188" s="17"/>
      <c r="U188" s="16"/>
      <c r="V188" s="18"/>
      <c r="W188" s="17"/>
      <c r="X188" s="16"/>
      <c r="Y188" s="18"/>
      <c r="AF188" s="30" t="e">
        <f t="shared" si="30"/>
        <v>#REF!</v>
      </c>
      <c r="AG188" s="31" t="e">
        <f t="shared" si="5"/>
        <v>#REF!</v>
      </c>
      <c r="AH188" s="31" t="e">
        <f t="shared" si="6"/>
        <v>#REF!</v>
      </c>
      <c r="AI188" s="31" t="e">
        <f t="shared" si="7"/>
        <v>#REF!</v>
      </c>
      <c r="AJ188" s="32" t="e">
        <f t="shared" si="8"/>
        <v>#REF!</v>
      </c>
      <c r="AK188" s="30" t="e">
        <f t="shared" si="31"/>
        <v>#REF!</v>
      </c>
      <c r="AL188" s="31" t="e">
        <f t="shared" si="9"/>
        <v>#REF!</v>
      </c>
      <c r="AM188" s="31" t="e">
        <f t="shared" si="10"/>
        <v>#REF!</v>
      </c>
      <c r="AN188" s="31" t="e">
        <f t="shared" si="11"/>
        <v>#REF!</v>
      </c>
      <c r="AO188" s="32" t="e">
        <f t="shared" si="12"/>
        <v>#REF!</v>
      </c>
      <c r="AP188" s="30" t="e">
        <f t="shared" si="32"/>
        <v>#REF!</v>
      </c>
      <c r="AQ188" s="31" t="e">
        <f t="shared" si="13"/>
        <v>#REF!</v>
      </c>
      <c r="AR188" s="31" t="e">
        <f t="shared" si="14"/>
        <v>#REF!</v>
      </c>
      <c r="AS188" s="31" t="e">
        <f t="shared" si="15"/>
        <v>#REF!</v>
      </c>
      <c r="AT188" s="32" t="e">
        <f t="shared" si="16"/>
        <v>#REF!</v>
      </c>
      <c r="AU188" s="30" t="e">
        <f t="shared" si="33"/>
        <v>#REF!</v>
      </c>
      <c r="AV188" s="31" t="e">
        <f t="shared" si="17"/>
        <v>#REF!</v>
      </c>
      <c r="AW188" s="31" t="e">
        <f t="shared" si="18"/>
        <v>#REF!</v>
      </c>
      <c r="AX188" s="31" t="e">
        <f t="shared" si="19"/>
        <v>#REF!</v>
      </c>
      <c r="AY188" s="32" t="e">
        <f t="shared" si="20"/>
        <v>#REF!</v>
      </c>
      <c r="AZ188" s="30" t="e">
        <f t="shared" si="34"/>
        <v>#REF!</v>
      </c>
      <c r="BA188" s="31" t="e">
        <f t="shared" si="21"/>
        <v>#REF!</v>
      </c>
      <c r="BB188" s="31" t="e">
        <f t="shared" si="22"/>
        <v>#REF!</v>
      </c>
      <c r="BC188" s="31" t="e">
        <f t="shared" si="23"/>
        <v>#REF!</v>
      </c>
      <c r="BD188" s="32" t="e">
        <f t="shared" si="24"/>
        <v>#REF!</v>
      </c>
    </row>
    <row r="189" spans="3:56" ht="15.75" thickBot="1" x14ac:dyDescent="0.3">
      <c r="C189" s="26">
        <v>110</v>
      </c>
      <c r="D189" s="27" t="s">
        <v>385</v>
      </c>
      <c r="E189" s="26">
        <v>27</v>
      </c>
      <c r="F189" s="28" t="s">
        <v>237</v>
      </c>
      <c r="G189" s="26">
        <v>554321</v>
      </c>
      <c r="H189" s="28" t="s">
        <v>242</v>
      </c>
      <c r="I189" s="29"/>
      <c r="K189" s="17">
        <f>SUMIF('RECAP PDV'!$E:$E,$G189,'RECAP PDV'!K:K)</f>
        <v>202.87529000000001</v>
      </c>
      <c r="L189" s="17"/>
      <c r="M189" s="18"/>
      <c r="N189" s="17">
        <f>SUMIF('RECAP PDV'!$E:$E,$G189,'RECAP PDV'!N:N)</f>
        <v>0</v>
      </c>
      <c r="O189" s="17"/>
      <c r="P189" s="18"/>
      <c r="Q189" s="16"/>
      <c r="R189" s="16"/>
      <c r="S189" s="18"/>
      <c r="T189" s="17"/>
      <c r="U189" s="16"/>
      <c r="V189" s="18"/>
      <c r="W189" s="17"/>
      <c r="X189" s="16"/>
      <c r="Y189" s="18"/>
      <c r="AF189" s="30" t="e">
        <f t="shared" si="30"/>
        <v>#REF!</v>
      </c>
      <c r="AG189" s="31" t="e">
        <f t="shared" si="5"/>
        <v>#REF!</v>
      </c>
      <c r="AH189" s="31" t="e">
        <f t="shared" si="6"/>
        <v>#REF!</v>
      </c>
      <c r="AI189" s="31" t="e">
        <f t="shared" si="7"/>
        <v>#REF!</v>
      </c>
      <c r="AJ189" s="32" t="e">
        <f t="shared" si="8"/>
        <v>#REF!</v>
      </c>
      <c r="AK189" s="30" t="e">
        <f t="shared" si="31"/>
        <v>#REF!</v>
      </c>
      <c r="AL189" s="31" t="e">
        <f t="shared" si="9"/>
        <v>#REF!</v>
      </c>
      <c r="AM189" s="31" t="e">
        <f t="shared" si="10"/>
        <v>#REF!</v>
      </c>
      <c r="AN189" s="31" t="e">
        <f t="shared" si="11"/>
        <v>#REF!</v>
      </c>
      <c r="AO189" s="32" t="e">
        <f t="shared" si="12"/>
        <v>#REF!</v>
      </c>
      <c r="AP189" s="30" t="e">
        <f t="shared" si="32"/>
        <v>#REF!</v>
      </c>
      <c r="AQ189" s="31" t="e">
        <f t="shared" si="13"/>
        <v>#REF!</v>
      </c>
      <c r="AR189" s="31" t="e">
        <f t="shared" si="14"/>
        <v>#REF!</v>
      </c>
      <c r="AS189" s="31" t="e">
        <f t="shared" si="15"/>
        <v>#REF!</v>
      </c>
      <c r="AT189" s="32" t="e">
        <f t="shared" si="16"/>
        <v>#REF!</v>
      </c>
      <c r="AU189" s="30" t="e">
        <f t="shared" si="33"/>
        <v>#REF!</v>
      </c>
      <c r="AV189" s="31" t="e">
        <f t="shared" si="17"/>
        <v>#REF!</v>
      </c>
      <c r="AW189" s="31" t="e">
        <f t="shared" si="18"/>
        <v>#REF!</v>
      </c>
      <c r="AX189" s="31" t="e">
        <f t="shared" si="19"/>
        <v>#REF!</v>
      </c>
      <c r="AY189" s="32" t="e">
        <f t="shared" si="20"/>
        <v>#REF!</v>
      </c>
      <c r="AZ189" s="30" t="e">
        <f t="shared" si="34"/>
        <v>#REF!</v>
      </c>
      <c r="BA189" s="31" t="e">
        <f t="shared" si="21"/>
        <v>#REF!</v>
      </c>
      <c r="BB189" s="31" t="e">
        <f t="shared" si="22"/>
        <v>#REF!</v>
      </c>
      <c r="BC189" s="31" t="e">
        <f t="shared" si="23"/>
        <v>#REF!</v>
      </c>
      <c r="BD189" s="32" t="e">
        <f t="shared" si="24"/>
        <v>#REF!</v>
      </c>
    </row>
    <row r="190" spans="3:56" ht="15.75" thickBot="1" x14ac:dyDescent="0.3">
      <c r="C190" s="26">
        <v>110</v>
      </c>
      <c r="D190" s="27" t="s">
        <v>385</v>
      </c>
      <c r="E190" s="26">
        <v>27</v>
      </c>
      <c r="F190" s="28" t="s">
        <v>237</v>
      </c>
      <c r="G190" s="26">
        <v>454355</v>
      </c>
      <c r="H190" s="28" t="s">
        <v>243</v>
      </c>
      <c r="I190" s="29"/>
      <c r="K190" s="17">
        <f>SUMIF('RECAP PDV'!$E:$E,$G190,'RECAP PDV'!K:K)</f>
        <v>991.6430899999998</v>
      </c>
      <c r="L190" s="17"/>
      <c r="M190" s="18"/>
      <c r="N190" s="17">
        <f>SUMIF('RECAP PDV'!$E:$E,$G190,'RECAP PDV'!N:N)</f>
        <v>0</v>
      </c>
      <c r="O190" s="17"/>
      <c r="P190" s="18"/>
      <c r="Q190" s="16"/>
      <c r="R190" s="16"/>
      <c r="S190" s="18"/>
      <c r="T190" s="17"/>
      <c r="U190" s="16"/>
      <c r="V190" s="18"/>
      <c r="W190" s="17"/>
      <c r="X190" s="16"/>
      <c r="Y190" s="18"/>
      <c r="AF190" s="30" t="e">
        <f t="shared" si="30"/>
        <v>#REF!</v>
      </c>
      <c r="AG190" s="31" t="e">
        <f t="shared" si="5"/>
        <v>#REF!</v>
      </c>
      <c r="AH190" s="31" t="e">
        <f t="shared" si="6"/>
        <v>#REF!</v>
      </c>
      <c r="AI190" s="31" t="e">
        <f t="shared" si="7"/>
        <v>#REF!</v>
      </c>
      <c r="AJ190" s="32" t="e">
        <f t="shared" si="8"/>
        <v>#REF!</v>
      </c>
      <c r="AK190" s="30" t="e">
        <f t="shared" si="31"/>
        <v>#REF!</v>
      </c>
      <c r="AL190" s="31" t="e">
        <f t="shared" si="9"/>
        <v>#REF!</v>
      </c>
      <c r="AM190" s="31" t="e">
        <f t="shared" si="10"/>
        <v>#REF!</v>
      </c>
      <c r="AN190" s="31" t="e">
        <f t="shared" si="11"/>
        <v>#REF!</v>
      </c>
      <c r="AO190" s="32" t="e">
        <f t="shared" si="12"/>
        <v>#REF!</v>
      </c>
      <c r="AP190" s="30" t="e">
        <f t="shared" si="32"/>
        <v>#REF!</v>
      </c>
      <c r="AQ190" s="31" t="e">
        <f t="shared" si="13"/>
        <v>#REF!</v>
      </c>
      <c r="AR190" s="31" t="e">
        <f t="shared" si="14"/>
        <v>#REF!</v>
      </c>
      <c r="AS190" s="31" t="e">
        <f t="shared" si="15"/>
        <v>#REF!</v>
      </c>
      <c r="AT190" s="32" t="e">
        <f t="shared" si="16"/>
        <v>#REF!</v>
      </c>
      <c r="AU190" s="30" t="e">
        <f t="shared" si="33"/>
        <v>#REF!</v>
      </c>
      <c r="AV190" s="31" t="e">
        <f t="shared" si="17"/>
        <v>#REF!</v>
      </c>
      <c r="AW190" s="31" t="e">
        <f t="shared" si="18"/>
        <v>#REF!</v>
      </c>
      <c r="AX190" s="31" t="e">
        <f t="shared" si="19"/>
        <v>#REF!</v>
      </c>
      <c r="AY190" s="32" t="e">
        <f t="shared" si="20"/>
        <v>#REF!</v>
      </c>
      <c r="AZ190" s="30" t="e">
        <f t="shared" si="34"/>
        <v>#REF!</v>
      </c>
      <c r="BA190" s="31" t="e">
        <f t="shared" si="21"/>
        <v>#REF!</v>
      </c>
      <c r="BB190" s="31" t="e">
        <f t="shared" si="22"/>
        <v>#REF!</v>
      </c>
      <c r="BC190" s="31" t="e">
        <f t="shared" si="23"/>
        <v>#REF!</v>
      </c>
      <c r="BD190" s="32" t="e">
        <f t="shared" si="24"/>
        <v>#REF!</v>
      </c>
    </row>
    <row r="191" spans="3:56" ht="15.75" thickBot="1" x14ac:dyDescent="0.3">
      <c r="C191" s="26">
        <v>110</v>
      </c>
      <c r="D191" s="27" t="s">
        <v>385</v>
      </c>
      <c r="E191" s="26">
        <v>27</v>
      </c>
      <c r="F191" s="28" t="s">
        <v>237</v>
      </c>
      <c r="G191" s="26">
        <v>554357</v>
      </c>
      <c r="H191" s="28" t="s">
        <v>244</v>
      </c>
      <c r="I191" s="29"/>
      <c r="K191" s="17">
        <f>SUMIF('RECAP PDV'!$E:$E,$G191,'RECAP PDV'!K:K)</f>
        <v>375.21868000000001</v>
      </c>
      <c r="L191" s="17"/>
      <c r="M191" s="18"/>
      <c r="N191" s="17">
        <f>SUMIF('RECAP PDV'!$E:$E,$G191,'RECAP PDV'!N:N)</f>
        <v>0</v>
      </c>
      <c r="O191" s="17"/>
      <c r="P191" s="18"/>
      <c r="Q191" s="16"/>
      <c r="R191" s="16"/>
      <c r="S191" s="18"/>
      <c r="T191" s="17"/>
      <c r="U191" s="16"/>
      <c r="V191" s="18"/>
      <c r="W191" s="17"/>
      <c r="X191" s="16"/>
      <c r="Y191" s="18"/>
      <c r="AF191" s="30" t="e">
        <f t="shared" si="30"/>
        <v>#REF!</v>
      </c>
      <c r="AG191" s="31" t="e">
        <f t="shared" si="5"/>
        <v>#REF!</v>
      </c>
      <c r="AH191" s="31" t="e">
        <f t="shared" si="6"/>
        <v>#REF!</v>
      </c>
      <c r="AI191" s="31" t="e">
        <f t="shared" si="7"/>
        <v>#REF!</v>
      </c>
      <c r="AJ191" s="32" t="e">
        <f t="shared" si="8"/>
        <v>#REF!</v>
      </c>
      <c r="AK191" s="30" t="e">
        <f t="shared" si="31"/>
        <v>#REF!</v>
      </c>
      <c r="AL191" s="31" t="e">
        <f t="shared" si="9"/>
        <v>#REF!</v>
      </c>
      <c r="AM191" s="31" t="e">
        <f t="shared" si="10"/>
        <v>#REF!</v>
      </c>
      <c r="AN191" s="31" t="e">
        <f t="shared" si="11"/>
        <v>#REF!</v>
      </c>
      <c r="AO191" s="32" t="e">
        <f t="shared" si="12"/>
        <v>#REF!</v>
      </c>
      <c r="AP191" s="30" t="e">
        <f t="shared" si="32"/>
        <v>#REF!</v>
      </c>
      <c r="AQ191" s="31" t="e">
        <f t="shared" si="13"/>
        <v>#REF!</v>
      </c>
      <c r="AR191" s="31" t="e">
        <f t="shared" si="14"/>
        <v>#REF!</v>
      </c>
      <c r="AS191" s="31" t="e">
        <f t="shared" si="15"/>
        <v>#REF!</v>
      </c>
      <c r="AT191" s="32" t="e">
        <f t="shared" si="16"/>
        <v>#REF!</v>
      </c>
      <c r="AU191" s="30" t="e">
        <f t="shared" si="33"/>
        <v>#REF!</v>
      </c>
      <c r="AV191" s="31" t="e">
        <f t="shared" si="17"/>
        <v>#REF!</v>
      </c>
      <c r="AW191" s="31" t="e">
        <f t="shared" si="18"/>
        <v>#REF!</v>
      </c>
      <c r="AX191" s="31" t="e">
        <f t="shared" si="19"/>
        <v>#REF!</v>
      </c>
      <c r="AY191" s="32" t="e">
        <f t="shared" si="20"/>
        <v>#REF!</v>
      </c>
      <c r="AZ191" s="30" t="e">
        <f t="shared" si="34"/>
        <v>#REF!</v>
      </c>
      <c r="BA191" s="31" t="e">
        <f t="shared" si="21"/>
        <v>#REF!</v>
      </c>
      <c r="BB191" s="31" t="e">
        <f t="shared" si="22"/>
        <v>#REF!</v>
      </c>
      <c r="BC191" s="31" t="e">
        <f t="shared" si="23"/>
        <v>#REF!</v>
      </c>
      <c r="BD191" s="32" t="e">
        <f t="shared" si="24"/>
        <v>#REF!</v>
      </c>
    </row>
    <row r="192" spans="3:56" ht="15.75" thickBot="1" x14ac:dyDescent="0.3">
      <c r="C192" s="26">
        <v>110</v>
      </c>
      <c r="D192" s="27" t="s">
        <v>385</v>
      </c>
      <c r="E192" s="26">
        <v>27</v>
      </c>
      <c r="F192" s="28" t="s">
        <v>237</v>
      </c>
      <c r="G192" s="26">
        <v>554381</v>
      </c>
      <c r="H192" s="28" t="s">
        <v>245</v>
      </c>
      <c r="I192" s="29"/>
      <c r="K192" s="17">
        <f>SUMIF('RECAP PDV'!$E:$E,$G192,'RECAP PDV'!K:K)</f>
        <v>498.59976999999998</v>
      </c>
      <c r="L192" s="17"/>
      <c r="M192" s="18"/>
      <c r="N192" s="17">
        <f>SUMIF('RECAP PDV'!$E:$E,$G192,'RECAP PDV'!N:N)</f>
        <v>0</v>
      </c>
      <c r="O192" s="17"/>
      <c r="P192" s="18"/>
      <c r="Q192" s="16"/>
      <c r="R192" s="16"/>
      <c r="S192" s="18"/>
      <c r="T192" s="17"/>
      <c r="U192" s="16"/>
      <c r="V192" s="18"/>
      <c r="W192" s="17"/>
      <c r="X192" s="16"/>
      <c r="Y192" s="18"/>
      <c r="AF192" s="30" t="e">
        <f t="shared" si="30"/>
        <v>#REF!</v>
      </c>
      <c r="AG192" s="31" t="e">
        <f t="shared" si="5"/>
        <v>#REF!</v>
      </c>
      <c r="AH192" s="31" t="e">
        <f t="shared" si="6"/>
        <v>#REF!</v>
      </c>
      <c r="AI192" s="31" t="e">
        <f t="shared" si="7"/>
        <v>#REF!</v>
      </c>
      <c r="AJ192" s="32" t="e">
        <f t="shared" si="8"/>
        <v>#REF!</v>
      </c>
      <c r="AK192" s="30" t="e">
        <f t="shared" si="31"/>
        <v>#REF!</v>
      </c>
      <c r="AL192" s="31" t="e">
        <f t="shared" si="9"/>
        <v>#REF!</v>
      </c>
      <c r="AM192" s="31" t="e">
        <f t="shared" si="10"/>
        <v>#REF!</v>
      </c>
      <c r="AN192" s="31" t="e">
        <f t="shared" si="11"/>
        <v>#REF!</v>
      </c>
      <c r="AO192" s="32" t="e">
        <f t="shared" si="12"/>
        <v>#REF!</v>
      </c>
      <c r="AP192" s="30" t="e">
        <f t="shared" si="32"/>
        <v>#REF!</v>
      </c>
      <c r="AQ192" s="31" t="e">
        <f t="shared" si="13"/>
        <v>#REF!</v>
      </c>
      <c r="AR192" s="31" t="e">
        <f t="shared" si="14"/>
        <v>#REF!</v>
      </c>
      <c r="AS192" s="31" t="e">
        <f t="shared" si="15"/>
        <v>#REF!</v>
      </c>
      <c r="AT192" s="32" t="e">
        <f t="shared" si="16"/>
        <v>#REF!</v>
      </c>
      <c r="AU192" s="30" t="e">
        <f t="shared" si="33"/>
        <v>#REF!</v>
      </c>
      <c r="AV192" s="31" t="e">
        <f t="shared" si="17"/>
        <v>#REF!</v>
      </c>
      <c r="AW192" s="31" t="e">
        <f t="shared" si="18"/>
        <v>#REF!</v>
      </c>
      <c r="AX192" s="31" t="e">
        <f t="shared" si="19"/>
        <v>#REF!</v>
      </c>
      <c r="AY192" s="32" t="e">
        <f t="shared" si="20"/>
        <v>#REF!</v>
      </c>
      <c r="AZ192" s="30" t="e">
        <f t="shared" si="34"/>
        <v>#REF!</v>
      </c>
      <c r="BA192" s="31" t="e">
        <f t="shared" si="21"/>
        <v>#REF!</v>
      </c>
      <c r="BB192" s="31" t="e">
        <f t="shared" si="22"/>
        <v>#REF!</v>
      </c>
      <c r="BC192" s="31" t="e">
        <f t="shared" si="23"/>
        <v>#REF!</v>
      </c>
      <c r="BD192" s="32" t="e">
        <f t="shared" si="24"/>
        <v>#REF!</v>
      </c>
    </row>
    <row r="193" spans="3:56" ht="15.75" thickBot="1" x14ac:dyDescent="0.3">
      <c r="C193" s="26">
        <v>110</v>
      </c>
      <c r="D193" s="27" t="s">
        <v>385</v>
      </c>
      <c r="E193" s="26">
        <v>27</v>
      </c>
      <c r="F193" s="28" t="s">
        <v>237</v>
      </c>
      <c r="G193" s="26">
        <v>554376</v>
      </c>
      <c r="H193" s="28" t="s">
        <v>246</v>
      </c>
      <c r="I193" s="29"/>
      <c r="K193" s="17">
        <f>SUMIF('RECAP PDV'!$E:$E,$G193,'RECAP PDV'!K:K)</f>
        <v>52.744019999999992</v>
      </c>
      <c r="L193" s="17"/>
      <c r="M193" s="18"/>
      <c r="N193" s="17">
        <f>SUMIF('RECAP PDV'!$E:$E,$G193,'RECAP PDV'!N:N)</f>
        <v>0</v>
      </c>
      <c r="O193" s="17"/>
      <c r="P193" s="18"/>
      <c r="Q193" s="16"/>
      <c r="R193" s="16"/>
      <c r="S193" s="18"/>
      <c r="T193" s="17"/>
      <c r="U193" s="16"/>
      <c r="V193" s="18"/>
      <c r="W193" s="17"/>
      <c r="X193" s="16"/>
      <c r="Y193" s="18"/>
      <c r="AF193" s="30" t="e">
        <f t="shared" si="30"/>
        <v>#REF!</v>
      </c>
      <c r="AG193" s="31" t="e">
        <f t="shared" si="5"/>
        <v>#REF!</v>
      </c>
      <c r="AH193" s="31" t="e">
        <f t="shared" si="6"/>
        <v>#REF!</v>
      </c>
      <c r="AI193" s="31" t="e">
        <f t="shared" si="7"/>
        <v>#REF!</v>
      </c>
      <c r="AJ193" s="32" t="e">
        <f t="shared" si="8"/>
        <v>#REF!</v>
      </c>
      <c r="AK193" s="30" t="e">
        <f t="shared" si="31"/>
        <v>#REF!</v>
      </c>
      <c r="AL193" s="31" t="e">
        <f t="shared" si="9"/>
        <v>#REF!</v>
      </c>
      <c r="AM193" s="31" t="e">
        <f t="shared" si="10"/>
        <v>#REF!</v>
      </c>
      <c r="AN193" s="31" t="e">
        <f t="shared" si="11"/>
        <v>#REF!</v>
      </c>
      <c r="AO193" s="32" t="e">
        <f t="shared" si="12"/>
        <v>#REF!</v>
      </c>
      <c r="AP193" s="30" t="e">
        <f t="shared" si="32"/>
        <v>#REF!</v>
      </c>
      <c r="AQ193" s="31" t="e">
        <f t="shared" si="13"/>
        <v>#REF!</v>
      </c>
      <c r="AR193" s="31" t="e">
        <f t="shared" si="14"/>
        <v>#REF!</v>
      </c>
      <c r="AS193" s="31" t="e">
        <f t="shared" si="15"/>
        <v>#REF!</v>
      </c>
      <c r="AT193" s="32" t="e">
        <f t="shared" si="16"/>
        <v>#REF!</v>
      </c>
      <c r="AU193" s="30" t="e">
        <f t="shared" si="33"/>
        <v>#REF!</v>
      </c>
      <c r="AV193" s="31" t="e">
        <f t="shared" si="17"/>
        <v>#REF!</v>
      </c>
      <c r="AW193" s="31" t="e">
        <f t="shared" si="18"/>
        <v>#REF!</v>
      </c>
      <c r="AX193" s="31" t="e">
        <f t="shared" si="19"/>
        <v>#REF!</v>
      </c>
      <c r="AY193" s="32" t="e">
        <f t="shared" si="20"/>
        <v>#REF!</v>
      </c>
      <c r="AZ193" s="30" t="e">
        <f t="shared" si="34"/>
        <v>#REF!</v>
      </c>
      <c r="BA193" s="31" t="e">
        <f t="shared" si="21"/>
        <v>#REF!</v>
      </c>
      <c r="BB193" s="31" t="e">
        <f t="shared" si="22"/>
        <v>#REF!</v>
      </c>
      <c r="BC193" s="31" t="e">
        <f t="shared" si="23"/>
        <v>#REF!</v>
      </c>
      <c r="BD193" s="32" t="e">
        <f t="shared" si="24"/>
        <v>#REF!</v>
      </c>
    </row>
    <row r="194" spans="3:56" ht="15.75" thickBot="1" x14ac:dyDescent="0.3">
      <c r="C194" s="26">
        <v>110</v>
      </c>
      <c r="D194" s="27" t="s">
        <v>385</v>
      </c>
      <c r="E194" s="26">
        <v>27</v>
      </c>
      <c r="F194" s="28" t="s">
        <v>237</v>
      </c>
      <c r="G194" s="26">
        <v>554416</v>
      </c>
      <c r="H194" s="28" t="s">
        <v>247</v>
      </c>
      <c r="I194" s="29"/>
      <c r="K194" s="17">
        <f>SUMIF('RECAP PDV'!$E:$E,$G194,'RECAP PDV'!K:K)</f>
        <v>666.62997999999993</v>
      </c>
      <c r="L194" s="17"/>
      <c r="M194" s="18"/>
      <c r="N194" s="17">
        <f>SUMIF('RECAP PDV'!$E:$E,$G194,'RECAP PDV'!N:N)</f>
        <v>0</v>
      </c>
      <c r="O194" s="17"/>
      <c r="P194" s="18"/>
      <c r="Q194" s="16"/>
      <c r="R194" s="16"/>
      <c r="S194" s="18"/>
      <c r="T194" s="17"/>
      <c r="U194" s="16"/>
      <c r="V194" s="18"/>
      <c r="W194" s="17"/>
      <c r="X194" s="16"/>
      <c r="Y194" s="18"/>
      <c r="AF194" s="30" t="e">
        <f t="shared" si="30"/>
        <v>#REF!</v>
      </c>
      <c r="AG194" s="31" t="e">
        <f t="shared" si="5"/>
        <v>#REF!</v>
      </c>
      <c r="AH194" s="31" t="e">
        <f t="shared" si="6"/>
        <v>#REF!</v>
      </c>
      <c r="AI194" s="31" t="e">
        <f t="shared" si="7"/>
        <v>#REF!</v>
      </c>
      <c r="AJ194" s="32" t="e">
        <f t="shared" si="8"/>
        <v>#REF!</v>
      </c>
      <c r="AK194" s="30" t="e">
        <f t="shared" si="31"/>
        <v>#REF!</v>
      </c>
      <c r="AL194" s="31" t="e">
        <f t="shared" si="9"/>
        <v>#REF!</v>
      </c>
      <c r="AM194" s="31" t="e">
        <f t="shared" si="10"/>
        <v>#REF!</v>
      </c>
      <c r="AN194" s="31" t="e">
        <f t="shared" si="11"/>
        <v>#REF!</v>
      </c>
      <c r="AO194" s="32" t="e">
        <f t="shared" si="12"/>
        <v>#REF!</v>
      </c>
      <c r="AP194" s="30" t="e">
        <f t="shared" si="32"/>
        <v>#REF!</v>
      </c>
      <c r="AQ194" s="31" t="e">
        <f t="shared" si="13"/>
        <v>#REF!</v>
      </c>
      <c r="AR194" s="31" t="e">
        <f t="shared" si="14"/>
        <v>#REF!</v>
      </c>
      <c r="AS194" s="31" t="e">
        <f t="shared" si="15"/>
        <v>#REF!</v>
      </c>
      <c r="AT194" s="32" t="e">
        <f t="shared" si="16"/>
        <v>#REF!</v>
      </c>
      <c r="AU194" s="30" t="e">
        <f t="shared" si="33"/>
        <v>#REF!</v>
      </c>
      <c r="AV194" s="31" t="e">
        <f t="shared" si="17"/>
        <v>#REF!</v>
      </c>
      <c r="AW194" s="31" t="e">
        <f t="shared" si="18"/>
        <v>#REF!</v>
      </c>
      <c r="AX194" s="31" t="e">
        <f t="shared" si="19"/>
        <v>#REF!</v>
      </c>
      <c r="AY194" s="32" t="e">
        <f t="shared" si="20"/>
        <v>#REF!</v>
      </c>
      <c r="AZ194" s="30" t="e">
        <f t="shared" si="34"/>
        <v>#REF!</v>
      </c>
      <c r="BA194" s="31" t="e">
        <f t="shared" si="21"/>
        <v>#REF!</v>
      </c>
      <c r="BB194" s="31" t="e">
        <f t="shared" si="22"/>
        <v>#REF!</v>
      </c>
      <c r="BC194" s="31" t="e">
        <f t="shared" si="23"/>
        <v>#REF!</v>
      </c>
      <c r="BD194" s="32" t="e">
        <f t="shared" si="24"/>
        <v>#REF!</v>
      </c>
    </row>
    <row r="195" spans="3:56" ht="15.75" thickBot="1" x14ac:dyDescent="0.3">
      <c r="C195" s="26">
        <v>110</v>
      </c>
      <c r="D195" s="27" t="s">
        <v>385</v>
      </c>
      <c r="E195" s="26">
        <v>27</v>
      </c>
      <c r="F195" s="28" t="s">
        <v>237</v>
      </c>
      <c r="G195" s="26">
        <v>454466</v>
      </c>
      <c r="H195" s="28" t="s">
        <v>248</v>
      </c>
      <c r="I195" s="29"/>
      <c r="K195" s="17">
        <f>SUMIF('RECAP PDV'!$E:$E,$G195,'RECAP PDV'!K:K)</f>
        <v>0</v>
      </c>
      <c r="L195" s="17"/>
      <c r="M195" s="18"/>
      <c r="N195" s="17">
        <f>SUMIF('RECAP PDV'!$E:$E,$G195,'RECAP PDV'!N:N)</f>
        <v>0</v>
      </c>
      <c r="O195" s="17"/>
      <c r="P195" s="18"/>
      <c r="Q195" s="16"/>
      <c r="R195" s="16"/>
      <c r="S195" s="18"/>
      <c r="T195" s="17"/>
      <c r="U195" s="16"/>
      <c r="V195" s="18"/>
      <c r="W195" s="17"/>
      <c r="X195" s="16"/>
      <c r="Y195" s="18"/>
      <c r="AF195" s="30" t="e">
        <f t="shared" si="30"/>
        <v>#REF!</v>
      </c>
      <c r="AG195" s="31" t="e">
        <f t="shared" si="5"/>
        <v>#REF!</v>
      </c>
      <c r="AH195" s="31" t="e">
        <f t="shared" si="6"/>
        <v>#REF!</v>
      </c>
      <c r="AI195" s="31" t="e">
        <f t="shared" si="7"/>
        <v>#REF!</v>
      </c>
      <c r="AJ195" s="32" t="e">
        <f t="shared" si="8"/>
        <v>#REF!</v>
      </c>
      <c r="AK195" s="30" t="e">
        <f t="shared" si="31"/>
        <v>#REF!</v>
      </c>
      <c r="AL195" s="31" t="e">
        <f t="shared" si="9"/>
        <v>#REF!</v>
      </c>
      <c r="AM195" s="31" t="e">
        <f t="shared" si="10"/>
        <v>#REF!</v>
      </c>
      <c r="AN195" s="31" t="e">
        <f t="shared" si="11"/>
        <v>#REF!</v>
      </c>
      <c r="AO195" s="32" t="e">
        <f t="shared" si="12"/>
        <v>#REF!</v>
      </c>
      <c r="AP195" s="30" t="e">
        <f t="shared" si="32"/>
        <v>#REF!</v>
      </c>
      <c r="AQ195" s="31" t="e">
        <f t="shared" si="13"/>
        <v>#REF!</v>
      </c>
      <c r="AR195" s="31" t="e">
        <f t="shared" si="14"/>
        <v>#REF!</v>
      </c>
      <c r="AS195" s="31" t="e">
        <f t="shared" si="15"/>
        <v>#REF!</v>
      </c>
      <c r="AT195" s="32" t="e">
        <f t="shared" si="16"/>
        <v>#REF!</v>
      </c>
      <c r="AU195" s="30" t="e">
        <f t="shared" si="33"/>
        <v>#REF!</v>
      </c>
      <c r="AV195" s="31" t="e">
        <f t="shared" si="17"/>
        <v>#REF!</v>
      </c>
      <c r="AW195" s="31" t="e">
        <f t="shared" si="18"/>
        <v>#REF!</v>
      </c>
      <c r="AX195" s="31" t="e">
        <f t="shared" si="19"/>
        <v>#REF!</v>
      </c>
      <c r="AY195" s="32" t="e">
        <f t="shared" si="20"/>
        <v>#REF!</v>
      </c>
      <c r="AZ195" s="30" t="e">
        <f t="shared" si="34"/>
        <v>#REF!</v>
      </c>
      <c r="BA195" s="31" t="e">
        <f t="shared" si="21"/>
        <v>#REF!</v>
      </c>
      <c r="BB195" s="31" t="e">
        <f t="shared" si="22"/>
        <v>#REF!</v>
      </c>
      <c r="BC195" s="31" t="e">
        <f t="shared" si="23"/>
        <v>#REF!</v>
      </c>
      <c r="BD195" s="32" t="e">
        <f t="shared" si="24"/>
        <v>#REF!</v>
      </c>
    </row>
    <row r="196" spans="3:56" ht="15.75" thickBot="1" x14ac:dyDescent="0.3">
      <c r="C196" s="26">
        <v>110</v>
      </c>
      <c r="D196" s="27" t="s">
        <v>385</v>
      </c>
      <c r="E196" s="26">
        <v>27</v>
      </c>
      <c r="F196" s="28" t="s">
        <v>237</v>
      </c>
      <c r="G196" s="26">
        <v>554496</v>
      </c>
      <c r="H196" s="28" t="s">
        <v>249</v>
      </c>
      <c r="I196" s="29"/>
      <c r="K196" s="17">
        <f>SUMIF('RECAP PDV'!$E:$E,$G196,'RECAP PDV'!K:K)</f>
        <v>242.61199999999999</v>
      </c>
      <c r="L196" s="17"/>
      <c r="M196" s="18"/>
      <c r="N196" s="17">
        <f>SUMIF('RECAP PDV'!$E:$E,$G196,'RECAP PDV'!N:N)</f>
        <v>0</v>
      </c>
      <c r="O196" s="17"/>
      <c r="P196" s="18"/>
      <c r="Q196" s="16"/>
      <c r="R196" s="16"/>
      <c r="S196" s="18"/>
      <c r="T196" s="17"/>
      <c r="U196" s="16"/>
      <c r="V196" s="18"/>
      <c r="W196" s="17"/>
      <c r="X196" s="16"/>
      <c r="Y196" s="18"/>
      <c r="AF196" s="30" t="e">
        <f t="shared" si="30"/>
        <v>#REF!</v>
      </c>
      <c r="AG196" s="31" t="e">
        <f t="shared" si="5"/>
        <v>#REF!</v>
      </c>
      <c r="AH196" s="31" t="e">
        <f t="shared" si="6"/>
        <v>#REF!</v>
      </c>
      <c r="AI196" s="31" t="e">
        <f t="shared" si="7"/>
        <v>#REF!</v>
      </c>
      <c r="AJ196" s="32" t="e">
        <f t="shared" si="8"/>
        <v>#REF!</v>
      </c>
      <c r="AK196" s="30" t="e">
        <f t="shared" si="31"/>
        <v>#REF!</v>
      </c>
      <c r="AL196" s="31" t="e">
        <f t="shared" si="9"/>
        <v>#REF!</v>
      </c>
      <c r="AM196" s="31" t="e">
        <f t="shared" si="10"/>
        <v>#REF!</v>
      </c>
      <c r="AN196" s="31" t="e">
        <f t="shared" si="11"/>
        <v>#REF!</v>
      </c>
      <c r="AO196" s="32" t="e">
        <f t="shared" si="12"/>
        <v>#REF!</v>
      </c>
      <c r="AP196" s="30" t="e">
        <f t="shared" si="32"/>
        <v>#REF!</v>
      </c>
      <c r="AQ196" s="31" t="e">
        <f t="shared" si="13"/>
        <v>#REF!</v>
      </c>
      <c r="AR196" s="31" t="e">
        <f t="shared" si="14"/>
        <v>#REF!</v>
      </c>
      <c r="AS196" s="31" t="e">
        <f t="shared" si="15"/>
        <v>#REF!</v>
      </c>
      <c r="AT196" s="32" t="e">
        <f t="shared" si="16"/>
        <v>#REF!</v>
      </c>
      <c r="AU196" s="30" t="e">
        <f t="shared" si="33"/>
        <v>#REF!</v>
      </c>
      <c r="AV196" s="31" t="e">
        <f t="shared" si="17"/>
        <v>#REF!</v>
      </c>
      <c r="AW196" s="31" t="e">
        <f t="shared" si="18"/>
        <v>#REF!</v>
      </c>
      <c r="AX196" s="31" t="e">
        <f t="shared" si="19"/>
        <v>#REF!</v>
      </c>
      <c r="AY196" s="32" t="e">
        <f t="shared" si="20"/>
        <v>#REF!</v>
      </c>
      <c r="AZ196" s="30" t="e">
        <f t="shared" si="34"/>
        <v>#REF!</v>
      </c>
      <c r="BA196" s="31" t="e">
        <f t="shared" si="21"/>
        <v>#REF!</v>
      </c>
      <c r="BB196" s="31" t="e">
        <f t="shared" si="22"/>
        <v>#REF!</v>
      </c>
      <c r="BC196" s="31" t="e">
        <f t="shared" si="23"/>
        <v>#REF!</v>
      </c>
      <c r="BD196" s="32" t="e">
        <f t="shared" si="24"/>
        <v>#REF!</v>
      </c>
    </row>
    <row r="197" spans="3:56" ht="15.75" thickBot="1" x14ac:dyDescent="0.3">
      <c r="C197" s="26">
        <v>110</v>
      </c>
      <c r="D197" s="27" t="s">
        <v>385</v>
      </c>
      <c r="E197" s="26">
        <v>27</v>
      </c>
      <c r="F197" s="28" t="s">
        <v>237</v>
      </c>
      <c r="G197" s="26">
        <v>554516</v>
      </c>
      <c r="H197" s="28" t="s">
        <v>250</v>
      </c>
      <c r="I197" s="29"/>
      <c r="K197" s="17">
        <f>SUMIF('RECAP PDV'!$E:$E,$G197,'RECAP PDV'!K:K)</f>
        <v>244.52160999999998</v>
      </c>
      <c r="L197" s="17"/>
      <c r="M197" s="18"/>
      <c r="N197" s="17">
        <f>SUMIF('RECAP PDV'!$E:$E,$G197,'RECAP PDV'!N:N)</f>
        <v>0</v>
      </c>
      <c r="O197" s="17"/>
      <c r="P197" s="18"/>
      <c r="Q197" s="16"/>
      <c r="R197" s="16"/>
      <c r="S197" s="18"/>
      <c r="T197" s="17"/>
      <c r="U197" s="16"/>
      <c r="V197" s="18"/>
      <c r="W197" s="17"/>
      <c r="X197" s="16"/>
      <c r="Y197" s="18"/>
      <c r="AF197" s="30" t="e">
        <f t="shared" si="30"/>
        <v>#REF!</v>
      </c>
      <c r="AG197" s="31" t="e">
        <f t="shared" si="5"/>
        <v>#REF!</v>
      </c>
      <c r="AH197" s="31" t="e">
        <f t="shared" si="6"/>
        <v>#REF!</v>
      </c>
      <c r="AI197" s="31" t="e">
        <f t="shared" si="7"/>
        <v>#REF!</v>
      </c>
      <c r="AJ197" s="32" t="e">
        <f t="shared" si="8"/>
        <v>#REF!</v>
      </c>
      <c r="AK197" s="30" t="e">
        <f t="shared" si="31"/>
        <v>#REF!</v>
      </c>
      <c r="AL197" s="31" t="e">
        <f t="shared" si="9"/>
        <v>#REF!</v>
      </c>
      <c r="AM197" s="31" t="e">
        <f t="shared" si="10"/>
        <v>#REF!</v>
      </c>
      <c r="AN197" s="31" t="e">
        <f t="shared" si="11"/>
        <v>#REF!</v>
      </c>
      <c r="AO197" s="32" t="e">
        <f t="shared" si="12"/>
        <v>#REF!</v>
      </c>
      <c r="AP197" s="30" t="e">
        <f t="shared" si="32"/>
        <v>#REF!</v>
      </c>
      <c r="AQ197" s="31" t="e">
        <f t="shared" si="13"/>
        <v>#REF!</v>
      </c>
      <c r="AR197" s="31" t="e">
        <f t="shared" si="14"/>
        <v>#REF!</v>
      </c>
      <c r="AS197" s="31" t="e">
        <f t="shared" si="15"/>
        <v>#REF!</v>
      </c>
      <c r="AT197" s="32" t="e">
        <f t="shared" si="16"/>
        <v>#REF!</v>
      </c>
      <c r="AU197" s="30" t="e">
        <f t="shared" si="33"/>
        <v>#REF!</v>
      </c>
      <c r="AV197" s="31" t="e">
        <f t="shared" si="17"/>
        <v>#REF!</v>
      </c>
      <c r="AW197" s="31" t="e">
        <f t="shared" si="18"/>
        <v>#REF!</v>
      </c>
      <c r="AX197" s="31" t="e">
        <f t="shared" si="19"/>
        <v>#REF!</v>
      </c>
      <c r="AY197" s="32" t="e">
        <f t="shared" si="20"/>
        <v>#REF!</v>
      </c>
      <c r="AZ197" s="30" t="e">
        <f t="shared" si="34"/>
        <v>#REF!</v>
      </c>
      <c r="BA197" s="31" t="e">
        <f t="shared" si="21"/>
        <v>#REF!</v>
      </c>
      <c r="BB197" s="31" t="e">
        <f t="shared" si="22"/>
        <v>#REF!</v>
      </c>
      <c r="BC197" s="31" t="e">
        <f t="shared" si="23"/>
        <v>#REF!</v>
      </c>
      <c r="BD197" s="32" t="e">
        <f t="shared" si="24"/>
        <v>#REF!</v>
      </c>
    </row>
    <row r="198" spans="3:56" ht="15.75" thickBot="1" x14ac:dyDescent="0.3">
      <c r="C198" s="26">
        <v>110</v>
      </c>
      <c r="D198" s="27" t="s">
        <v>385</v>
      </c>
      <c r="E198" s="26">
        <v>27</v>
      </c>
      <c r="F198" s="28" t="s">
        <v>237</v>
      </c>
      <c r="G198" s="26">
        <v>454525</v>
      </c>
      <c r="H198" s="28" t="s">
        <v>251</v>
      </c>
      <c r="I198" s="29"/>
      <c r="K198" s="17">
        <f>SUMIF('RECAP PDV'!$E:$E,$G198,'RECAP PDV'!K:K)</f>
        <v>0</v>
      </c>
      <c r="L198" s="17"/>
      <c r="M198" s="18"/>
      <c r="N198" s="17">
        <f>SUMIF('RECAP PDV'!$E:$E,$G198,'RECAP PDV'!N:N)</f>
        <v>0</v>
      </c>
      <c r="O198" s="17"/>
      <c r="P198" s="18"/>
      <c r="Q198" s="16"/>
      <c r="R198" s="16"/>
      <c r="S198" s="18"/>
      <c r="T198" s="17"/>
      <c r="U198" s="16"/>
      <c r="V198" s="18"/>
      <c r="W198" s="17"/>
      <c r="X198" s="16"/>
      <c r="Y198" s="18"/>
      <c r="AF198" s="30" t="e">
        <f t="shared" ref="AF198:AF261" si="35">M198/$M$4</f>
        <v>#REF!</v>
      </c>
      <c r="AG198" s="31" t="e">
        <f t="shared" si="5"/>
        <v>#REF!</v>
      </c>
      <c r="AH198" s="31" t="e">
        <f t="shared" si="6"/>
        <v>#REF!</v>
      </c>
      <c r="AI198" s="31" t="e">
        <f t="shared" si="7"/>
        <v>#REF!</v>
      </c>
      <c r="AJ198" s="32" t="e">
        <f t="shared" si="8"/>
        <v>#REF!</v>
      </c>
      <c r="AK198" s="30" t="e">
        <f t="shared" ref="AK198:AK262" si="36">P198/$P$4</f>
        <v>#REF!</v>
      </c>
      <c r="AL198" s="31" t="e">
        <f t="shared" si="9"/>
        <v>#REF!</v>
      </c>
      <c r="AM198" s="31" t="e">
        <f t="shared" si="10"/>
        <v>#REF!</v>
      </c>
      <c r="AN198" s="31" t="e">
        <f t="shared" si="11"/>
        <v>#REF!</v>
      </c>
      <c r="AO198" s="32" t="e">
        <f t="shared" si="12"/>
        <v>#REF!</v>
      </c>
      <c r="AP198" s="30" t="e">
        <f t="shared" ref="AP198:AP262" si="37">S198/$S$4</f>
        <v>#REF!</v>
      </c>
      <c r="AQ198" s="31" t="e">
        <f t="shared" si="13"/>
        <v>#REF!</v>
      </c>
      <c r="AR198" s="31" t="e">
        <f t="shared" si="14"/>
        <v>#REF!</v>
      </c>
      <c r="AS198" s="31" t="e">
        <f t="shared" si="15"/>
        <v>#REF!</v>
      </c>
      <c r="AT198" s="32" t="e">
        <f t="shared" si="16"/>
        <v>#REF!</v>
      </c>
      <c r="AU198" s="30" t="e">
        <f t="shared" ref="AU198:AU262" si="38">V198/$V$4</f>
        <v>#REF!</v>
      </c>
      <c r="AV198" s="31" t="e">
        <f t="shared" si="17"/>
        <v>#REF!</v>
      </c>
      <c r="AW198" s="31" t="e">
        <f t="shared" si="18"/>
        <v>#REF!</v>
      </c>
      <c r="AX198" s="31" t="e">
        <f t="shared" si="19"/>
        <v>#REF!</v>
      </c>
      <c r="AY198" s="32" t="e">
        <f t="shared" si="20"/>
        <v>#REF!</v>
      </c>
      <c r="AZ198" s="30" t="e">
        <f t="shared" ref="AZ198:AZ262" si="39">Y198/$Y$4</f>
        <v>#REF!</v>
      </c>
      <c r="BA198" s="31" t="e">
        <f t="shared" si="21"/>
        <v>#REF!</v>
      </c>
      <c r="BB198" s="31" t="e">
        <f t="shared" si="22"/>
        <v>#REF!</v>
      </c>
      <c r="BC198" s="31" t="e">
        <f t="shared" si="23"/>
        <v>#REF!</v>
      </c>
      <c r="BD198" s="32" t="e">
        <f t="shared" si="24"/>
        <v>#REF!</v>
      </c>
    </row>
    <row r="199" spans="3:56" ht="15.75" thickBot="1" x14ac:dyDescent="0.3">
      <c r="C199" s="26">
        <v>110</v>
      </c>
      <c r="D199" s="27" t="s">
        <v>385</v>
      </c>
      <c r="E199" s="26">
        <v>27</v>
      </c>
      <c r="F199" s="28" t="s">
        <v>237</v>
      </c>
      <c r="G199" s="26">
        <v>554531</v>
      </c>
      <c r="H199" s="28" t="s">
        <v>252</v>
      </c>
      <c r="I199" s="29"/>
      <c r="K199" s="17">
        <f>SUMIF('RECAP PDV'!$E:$E,$G199,'RECAP PDV'!K:K)</f>
        <v>853.19997000000001</v>
      </c>
      <c r="L199" s="17"/>
      <c r="M199" s="18"/>
      <c r="N199" s="17">
        <f>SUMIF('RECAP PDV'!$E:$E,$G199,'RECAP PDV'!N:N)</f>
        <v>0</v>
      </c>
      <c r="O199" s="17"/>
      <c r="P199" s="18"/>
      <c r="Q199" s="16"/>
      <c r="R199" s="16"/>
      <c r="S199" s="18"/>
      <c r="T199" s="17"/>
      <c r="U199" s="16"/>
      <c r="V199" s="18"/>
      <c r="W199" s="17"/>
      <c r="X199" s="16"/>
      <c r="Y199" s="18"/>
      <c r="AF199" s="30" t="e">
        <f t="shared" si="35"/>
        <v>#REF!</v>
      </c>
      <c r="AG199" s="31" t="e">
        <f t="shared" si="5"/>
        <v>#REF!</v>
      </c>
      <c r="AH199" s="31" t="e">
        <f t="shared" si="6"/>
        <v>#REF!</v>
      </c>
      <c r="AI199" s="31" t="e">
        <f t="shared" si="7"/>
        <v>#REF!</v>
      </c>
      <c r="AJ199" s="32" t="e">
        <f t="shared" si="8"/>
        <v>#REF!</v>
      </c>
      <c r="AK199" s="30" t="e">
        <f t="shared" si="36"/>
        <v>#REF!</v>
      </c>
      <c r="AL199" s="31" t="e">
        <f t="shared" si="9"/>
        <v>#REF!</v>
      </c>
      <c r="AM199" s="31" t="e">
        <f t="shared" si="10"/>
        <v>#REF!</v>
      </c>
      <c r="AN199" s="31" t="e">
        <f t="shared" si="11"/>
        <v>#REF!</v>
      </c>
      <c r="AO199" s="32" t="e">
        <f t="shared" si="12"/>
        <v>#REF!</v>
      </c>
      <c r="AP199" s="30" t="e">
        <f t="shared" si="37"/>
        <v>#REF!</v>
      </c>
      <c r="AQ199" s="31" t="e">
        <f t="shared" si="13"/>
        <v>#REF!</v>
      </c>
      <c r="AR199" s="31" t="e">
        <f t="shared" si="14"/>
        <v>#REF!</v>
      </c>
      <c r="AS199" s="31" t="e">
        <f t="shared" si="15"/>
        <v>#REF!</v>
      </c>
      <c r="AT199" s="32" t="e">
        <f t="shared" si="16"/>
        <v>#REF!</v>
      </c>
      <c r="AU199" s="30" t="e">
        <f t="shared" si="38"/>
        <v>#REF!</v>
      </c>
      <c r="AV199" s="31" t="e">
        <f t="shared" si="17"/>
        <v>#REF!</v>
      </c>
      <c r="AW199" s="31" t="e">
        <f t="shared" si="18"/>
        <v>#REF!</v>
      </c>
      <c r="AX199" s="31" t="e">
        <f t="shared" si="19"/>
        <v>#REF!</v>
      </c>
      <c r="AY199" s="32" t="e">
        <f t="shared" si="20"/>
        <v>#REF!</v>
      </c>
      <c r="AZ199" s="30" t="e">
        <f t="shared" si="39"/>
        <v>#REF!</v>
      </c>
      <c r="BA199" s="31" t="e">
        <f t="shared" si="21"/>
        <v>#REF!</v>
      </c>
      <c r="BB199" s="31" t="e">
        <f t="shared" si="22"/>
        <v>#REF!</v>
      </c>
      <c r="BC199" s="31" t="e">
        <f t="shared" si="23"/>
        <v>#REF!</v>
      </c>
      <c r="BD199" s="32" t="e">
        <f t="shared" si="24"/>
        <v>#REF!</v>
      </c>
    </row>
    <row r="200" spans="3:56" ht="15.75" thickBot="1" x14ac:dyDescent="0.3">
      <c r="C200" s="26">
        <v>110</v>
      </c>
      <c r="D200" s="27" t="s">
        <v>385</v>
      </c>
      <c r="E200" s="26">
        <v>27</v>
      </c>
      <c r="F200" s="28" t="s">
        <v>237</v>
      </c>
      <c r="G200" s="26">
        <v>554533</v>
      </c>
      <c r="H200" s="28" t="s">
        <v>253</v>
      </c>
      <c r="I200" s="29"/>
      <c r="K200" s="17">
        <f>SUMIF('RECAP PDV'!$E:$E,$G200,'RECAP PDV'!K:K)</f>
        <v>238.90361000000001</v>
      </c>
      <c r="L200" s="17"/>
      <c r="M200" s="18"/>
      <c r="N200" s="17">
        <f>SUMIF('RECAP PDV'!$E:$E,$G200,'RECAP PDV'!N:N)</f>
        <v>0</v>
      </c>
      <c r="O200" s="17"/>
      <c r="P200" s="18"/>
      <c r="Q200" s="16"/>
      <c r="R200" s="16"/>
      <c r="S200" s="18"/>
      <c r="T200" s="17"/>
      <c r="U200" s="16"/>
      <c r="V200" s="18"/>
      <c r="W200" s="17"/>
      <c r="X200" s="16"/>
      <c r="Y200" s="18"/>
      <c r="AF200" s="30" t="e">
        <f t="shared" si="35"/>
        <v>#REF!</v>
      </c>
      <c r="AG200" s="31" t="e">
        <f t="shared" si="5"/>
        <v>#REF!</v>
      </c>
      <c r="AH200" s="31" t="e">
        <f t="shared" si="6"/>
        <v>#REF!</v>
      </c>
      <c r="AI200" s="31" t="e">
        <f t="shared" si="7"/>
        <v>#REF!</v>
      </c>
      <c r="AJ200" s="32" t="e">
        <f t="shared" si="8"/>
        <v>#REF!</v>
      </c>
      <c r="AK200" s="30" t="e">
        <f t="shared" si="36"/>
        <v>#REF!</v>
      </c>
      <c r="AL200" s="31" t="e">
        <f t="shared" si="9"/>
        <v>#REF!</v>
      </c>
      <c r="AM200" s="31" t="e">
        <f t="shared" si="10"/>
        <v>#REF!</v>
      </c>
      <c r="AN200" s="31" t="e">
        <f t="shared" si="11"/>
        <v>#REF!</v>
      </c>
      <c r="AO200" s="32" t="e">
        <f t="shared" si="12"/>
        <v>#REF!</v>
      </c>
      <c r="AP200" s="30" t="e">
        <f t="shared" si="37"/>
        <v>#REF!</v>
      </c>
      <c r="AQ200" s="31" t="e">
        <f t="shared" si="13"/>
        <v>#REF!</v>
      </c>
      <c r="AR200" s="31" t="e">
        <f t="shared" si="14"/>
        <v>#REF!</v>
      </c>
      <c r="AS200" s="31" t="e">
        <f t="shared" si="15"/>
        <v>#REF!</v>
      </c>
      <c r="AT200" s="32" t="e">
        <f t="shared" si="16"/>
        <v>#REF!</v>
      </c>
      <c r="AU200" s="30" t="e">
        <f t="shared" si="38"/>
        <v>#REF!</v>
      </c>
      <c r="AV200" s="31" t="e">
        <f t="shared" si="17"/>
        <v>#REF!</v>
      </c>
      <c r="AW200" s="31" t="e">
        <f t="shared" si="18"/>
        <v>#REF!</v>
      </c>
      <c r="AX200" s="31" t="e">
        <f t="shared" si="19"/>
        <v>#REF!</v>
      </c>
      <c r="AY200" s="32" t="e">
        <f t="shared" si="20"/>
        <v>#REF!</v>
      </c>
      <c r="AZ200" s="30" t="e">
        <f t="shared" si="39"/>
        <v>#REF!</v>
      </c>
      <c r="BA200" s="31" t="e">
        <f t="shared" si="21"/>
        <v>#REF!</v>
      </c>
      <c r="BB200" s="31" t="e">
        <f t="shared" si="22"/>
        <v>#REF!</v>
      </c>
      <c r="BC200" s="31" t="e">
        <f t="shared" si="23"/>
        <v>#REF!</v>
      </c>
      <c r="BD200" s="32" t="e">
        <f t="shared" si="24"/>
        <v>#REF!</v>
      </c>
    </row>
    <row r="201" spans="3:56" ht="15.75" thickBot="1" x14ac:dyDescent="0.3">
      <c r="C201" s="26">
        <v>110</v>
      </c>
      <c r="D201" s="27" t="s">
        <v>385</v>
      </c>
      <c r="E201" s="26">
        <v>27</v>
      </c>
      <c r="F201" s="28" t="s">
        <v>237</v>
      </c>
      <c r="G201" s="26">
        <v>454535</v>
      </c>
      <c r="H201" s="28" t="s">
        <v>254</v>
      </c>
      <c r="I201" s="29"/>
      <c r="K201" s="17">
        <f>SUMIF('RECAP PDV'!$E:$E,$G201,'RECAP PDV'!K:K)</f>
        <v>807.66247999999996</v>
      </c>
      <c r="L201" s="17"/>
      <c r="M201" s="18"/>
      <c r="N201" s="17">
        <f>SUMIF('RECAP PDV'!$E:$E,$G201,'RECAP PDV'!N:N)</f>
        <v>0</v>
      </c>
      <c r="O201" s="17"/>
      <c r="P201" s="18"/>
      <c r="Q201" s="16"/>
      <c r="R201" s="16"/>
      <c r="S201" s="18"/>
      <c r="T201" s="17"/>
      <c r="U201" s="16"/>
      <c r="V201" s="18"/>
      <c r="W201" s="17"/>
      <c r="X201" s="16"/>
      <c r="Y201" s="18"/>
      <c r="AF201" s="30" t="e">
        <f t="shared" si="35"/>
        <v>#REF!</v>
      </c>
      <c r="AG201" s="31" t="e">
        <f t="shared" si="5"/>
        <v>#REF!</v>
      </c>
      <c r="AH201" s="31" t="e">
        <f t="shared" si="6"/>
        <v>#REF!</v>
      </c>
      <c r="AI201" s="31" t="e">
        <f t="shared" si="7"/>
        <v>#REF!</v>
      </c>
      <c r="AJ201" s="32" t="e">
        <f t="shared" si="8"/>
        <v>#REF!</v>
      </c>
      <c r="AK201" s="30" t="e">
        <f t="shared" si="36"/>
        <v>#REF!</v>
      </c>
      <c r="AL201" s="31" t="e">
        <f t="shared" si="9"/>
        <v>#REF!</v>
      </c>
      <c r="AM201" s="31" t="e">
        <f t="shared" si="10"/>
        <v>#REF!</v>
      </c>
      <c r="AN201" s="31" t="e">
        <f t="shared" si="11"/>
        <v>#REF!</v>
      </c>
      <c r="AO201" s="32" t="e">
        <f t="shared" si="12"/>
        <v>#REF!</v>
      </c>
      <c r="AP201" s="30" t="e">
        <f t="shared" si="37"/>
        <v>#REF!</v>
      </c>
      <c r="AQ201" s="31" t="e">
        <f t="shared" si="13"/>
        <v>#REF!</v>
      </c>
      <c r="AR201" s="31" t="e">
        <f t="shared" si="14"/>
        <v>#REF!</v>
      </c>
      <c r="AS201" s="31" t="e">
        <f t="shared" si="15"/>
        <v>#REF!</v>
      </c>
      <c r="AT201" s="32" t="e">
        <f t="shared" si="16"/>
        <v>#REF!</v>
      </c>
      <c r="AU201" s="30" t="e">
        <f t="shared" si="38"/>
        <v>#REF!</v>
      </c>
      <c r="AV201" s="31" t="e">
        <f t="shared" si="17"/>
        <v>#REF!</v>
      </c>
      <c r="AW201" s="31" t="e">
        <f t="shared" si="18"/>
        <v>#REF!</v>
      </c>
      <c r="AX201" s="31" t="e">
        <f t="shared" si="19"/>
        <v>#REF!</v>
      </c>
      <c r="AY201" s="32" t="e">
        <f t="shared" si="20"/>
        <v>#REF!</v>
      </c>
      <c r="AZ201" s="30" t="e">
        <f t="shared" si="39"/>
        <v>#REF!</v>
      </c>
      <c r="BA201" s="31" t="e">
        <f t="shared" si="21"/>
        <v>#REF!</v>
      </c>
      <c r="BB201" s="31" t="e">
        <f t="shared" si="22"/>
        <v>#REF!</v>
      </c>
      <c r="BC201" s="31" t="e">
        <f t="shared" si="23"/>
        <v>#REF!</v>
      </c>
      <c r="BD201" s="32" t="e">
        <f t="shared" si="24"/>
        <v>#REF!</v>
      </c>
    </row>
    <row r="202" spans="3:56" ht="15.75" thickBot="1" x14ac:dyDescent="0.3">
      <c r="C202" s="26">
        <v>110</v>
      </c>
      <c r="D202" s="27" t="s">
        <v>385</v>
      </c>
      <c r="E202" s="26">
        <v>27</v>
      </c>
      <c r="F202" s="35" t="s">
        <v>237</v>
      </c>
      <c r="G202" s="26">
        <v>454651</v>
      </c>
      <c r="H202" s="28" t="s">
        <v>255</v>
      </c>
      <c r="I202" s="29"/>
      <c r="K202" s="17">
        <f>SUMIF('RECAP PDV'!$E:$E,$G202,'RECAP PDV'!K:K)</f>
        <v>531.03035000000011</v>
      </c>
      <c r="L202" s="17"/>
      <c r="M202" s="18"/>
      <c r="N202" s="17">
        <f>SUMIF('RECAP PDV'!$E:$E,$G202,'RECAP PDV'!N:N)</f>
        <v>0</v>
      </c>
      <c r="O202" s="17"/>
      <c r="P202" s="18"/>
      <c r="Q202" s="16"/>
      <c r="R202" s="16"/>
      <c r="S202" s="18"/>
      <c r="T202" s="17"/>
      <c r="U202" s="16"/>
      <c r="V202" s="18"/>
      <c r="W202" s="17"/>
      <c r="X202" s="16"/>
      <c r="Y202" s="18"/>
      <c r="AF202" s="30" t="e">
        <f t="shared" si="35"/>
        <v>#REF!</v>
      </c>
      <c r="AG202" s="31" t="e">
        <f t="shared" si="5"/>
        <v>#REF!</v>
      </c>
      <c r="AH202" s="31" t="e">
        <f t="shared" si="6"/>
        <v>#REF!</v>
      </c>
      <c r="AI202" s="31" t="e">
        <f t="shared" si="7"/>
        <v>#REF!</v>
      </c>
      <c r="AJ202" s="32" t="e">
        <f t="shared" si="8"/>
        <v>#REF!</v>
      </c>
      <c r="AK202" s="30" t="e">
        <f t="shared" si="36"/>
        <v>#REF!</v>
      </c>
      <c r="AL202" s="31" t="e">
        <f t="shared" si="9"/>
        <v>#REF!</v>
      </c>
      <c r="AM202" s="31" t="e">
        <f t="shared" si="10"/>
        <v>#REF!</v>
      </c>
      <c r="AN202" s="31" t="e">
        <f t="shared" si="11"/>
        <v>#REF!</v>
      </c>
      <c r="AO202" s="32" t="e">
        <f t="shared" si="12"/>
        <v>#REF!</v>
      </c>
      <c r="AP202" s="30" t="e">
        <f t="shared" si="37"/>
        <v>#REF!</v>
      </c>
      <c r="AQ202" s="31" t="e">
        <f t="shared" si="13"/>
        <v>#REF!</v>
      </c>
      <c r="AR202" s="31" t="e">
        <f t="shared" si="14"/>
        <v>#REF!</v>
      </c>
      <c r="AS202" s="31" t="e">
        <f t="shared" si="15"/>
        <v>#REF!</v>
      </c>
      <c r="AT202" s="32" t="e">
        <f t="shared" si="16"/>
        <v>#REF!</v>
      </c>
      <c r="AU202" s="30" t="e">
        <f t="shared" si="38"/>
        <v>#REF!</v>
      </c>
      <c r="AV202" s="31" t="e">
        <f t="shared" si="17"/>
        <v>#REF!</v>
      </c>
      <c r="AW202" s="31" t="e">
        <f t="shared" si="18"/>
        <v>#REF!</v>
      </c>
      <c r="AX202" s="31" t="e">
        <f t="shared" si="19"/>
        <v>#REF!</v>
      </c>
      <c r="AY202" s="32" t="e">
        <f t="shared" si="20"/>
        <v>#REF!</v>
      </c>
      <c r="AZ202" s="30" t="e">
        <f t="shared" si="39"/>
        <v>#REF!</v>
      </c>
      <c r="BA202" s="31" t="e">
        <f t="shared" si="21"/>
        <v>#REF!</v>
      </c>
      <c r="BB202" s="31" t="e">
        <f t="shared" si="22"/>
        <v>#REF!</v>
      </c>
      <c r="BC202" s="31" t="e">
        <f t="shared" si="23"/>
        <v>#REF!</v>
      </c>
      <c r="BD202" s="32" t="e">
        <f t="shared" si="24"/>
        <v>#REF!</v>
      </c>
    </row>
    <row r="203" spans="3:56" ht="15.75" thickBot="1" x14ac:dyDescent="0.3">
      <c r="C203" s="26">
        <v>110</v>
      </c>
      <c r="D203" s="27" t="s">
        <v>385</v>
      </c>
      <c r="E203" s="26">
        <v>27</v>
      </c>
      <c r="F203" s="35" t="s">
        <v>237</v>
      </c>
      <c r="G203" s="26">
        <v>554686</v>
      </c>
      <c r="H203" s="28" t="s">
        <v>256</v>
      </c>
      <c r="I203" s="29"/>
      <c r="K203" s="17">
        <f>SUMIF('RECAP PDV'!$E:$E,$G203,'RECAP PDV'!K:K)</f>
        <v>65.349070000000012</v>
      </c>
      <c r="L203" s="17"/>
      <c r="M203" s="18"/>
      <c r="N203" s="17">
        <f>SUMIF('RECAP PDV'!$E:$E,$G203,'RECAP PDV'!N:N)</f>
        <v>0</v>
      </c>
      <c r="O203" s="17"/>
      <c r="P203" s="18"/>
      <c r="Q203" s="16"/>
      <c r="R203" s="16"/>
      <c r="S203" s="18"/>
      <c r="T203" s="17"/>
      <c r="U203" s="16"/>
      <c r="V203" s="18"/>
      <c r="W203" s="17"/>
      <c r="X203" s="16"/>
      <c r="Y203" s="18"/>
      <c r="AF203" s="30" t="e">
        <f t="shared" si="35"/>
        <v>#REF!</v>
      </c>
      <c r="AG203" s="31" t="e">
        <f t="shared" si="5"/>
        <v>#REF!</v>
      </c>
      <c r="AH203" s="31" t="e">
        <f t="shared" si="6"/>
        <v>#REF!</v>
      </c>
      <c r="AI203" s="31" t="e">
        <f t="shared" si="7"/>
        <v>#REF!</v>
      </c>
      <c r="AJ203" s="32" t="e">
        <f t="shared" si="8"/>
        <v>#REF!</v>
      </c>
      <c r="AK203" s="30" t="e">
        <f t="shared" si="36"/>
        <v>#REF!</v>
      </c>
      <c r="AL203" s="31" t="e">
        <f t="shared" si="9"/>
        <v>#REF!</v>
      </c>
      <c r="AM203" s="31" t="e">
        <f t="shared" si="10"/>
        <v>#REF!</v>
      </c>
      <c r="AN203" s="31" t="e">
        <f t="shared" si="11"/>
        <v>#REF!</v>
      </c>
      <c r="AO203" s="32" t="e">
        <f t="shared" si="12"/>
        <v>#REF!</v>
      </c>
      <c r="AP203" s="30" t="e">
        <f t="shared" si="37"/>
        <v>#REF!</v>
      </c>
      <c r="AQ203" s="31" t="e">
        <f t="shared" si="13"/>
        <v>#REF!</v>
      </c>
      <c r="AR203" s="31" t="e">
        <f t="shared" si="14"/>
        <v>#REF!</v>
      </c>
      <c r="AS203" s="31" t="e">
        <f t="shared" si="15"/>
        <v>#REF!</v>
      </c>
      <c r="AT203" s="32" t="e">
        <f t="shared" si="16"/>
        <v>#REF!</v>
      </c>
      <c r="AU203" s="30" t="e">
        <f t="shared" si="38"/>
        <v>#REF!</v>
      </c>
      <c r="AV203" s="31" t="e">
        <f t="shared" si="17"/>
        <v>#REF!</v>
      </c>
      <c r="AW203" s="31" t="e">
        <f t="shared" si="18"/>
        <v>#REF!</v>
      </c>
      <c r="AX203" s="31" t="e">
        <f t="shared" si="19"/>
        <v>#REF!</v>
      </c>
      <c r="AY203" s="32" t="e">
        <f t="shared" si="20"/>
        <v>#REF!</v>
      </c>
      <c r="AZ203" s="30" t="e">
        <f t="shared" si="39"/>
        <v>#REF!</v>
      </c>
      <c r="BA203" s="31" t="e">
        <f t="shared" si="21"/>
        <v>#REF!</v>
      </c>
      <c r="BB203" s="31" t="e">
        <f t="shared" si="22"/>
        <v>#REF!</v>
      </c>
      <c r="BC203" s="31" t="e">
        <f t="shared" si="23"/>
        <v>#REF!</v>
      </c>
      <c r="BD203" s="32" t="e">
        <f t="shared" si="24"/>
        <v>#REF!</v>
      </c>
    </row>
    <row r="204" spans="3:56" ht="15.75" thickBot="1" x14ac:dyDescent="0.3">
      <c r="C204" s="26">
        <v>110</v>
      </c>
      <c r="D204" s="27" t="s">
        <v>385</v>
      </c>
      <c r="E204" s="26">
        <v>27</v>
      </c>
      <c r="F204" s="35" t="s">
        <v>237</v>
      </c>
      <c r="G204" s="26">
        <v>454696</v>
      </c>
      <c r="H204" s="35" t="s">
        <v>257</v>
      </c>
      <c r="I204" s="29"/>
      <c r="K204" s="17">
        <f>SUMIF('RECAP PDV'!$E:$E,$G204,'RECAP PDV'!K:K)</f>
        <v>1956.8357500000002</v>
      </c>
      <c r="L204" s="17"/>
      <c r="M204" s="18"/>
      <c r="N204" s="17">
        <f>SUMIF('RECAP PDV'!$E:$E,$G204,'RECAP PDV'!N:N)</f>
        <v>0</v>
      </c>
      <c r="O204" s="17"/>
      <c r="P204" s="18"/>
      <c r="Q204" s="16"/>
      <c r="R204" s="16"/>
      <c r="S204" s="18"/>
      <c r="T204" s="17"/>
      <c r="U204" s="16"/>
      <c r="V204" s="18"/>
      <c r="W204" s="17"/>
      <c r="X204" s="16"/>
      <c r="Y204" s="18"/>
      <c r="AF204" s="30" t="e">
        <f t="shared" si="35"/>
        <v>#REF!</v>
      </c>
      <c r="AG204" s="31" t="e">
        <f t="shared" si="5"/>
        <v>#REF!</v>
      </c>
      <c r="AH204" s="31" t="e">
        <f t="shared" si="6"/>
        <v>#REF!</v>
      </c>
      <c r="AI204" s="31" t="e">
        <f t="shared" si="7"/>
        <v>#REF!</v>
      </c>
      <c r="AJ204" s="32" t="e">
        <f t="shared" si="8"/>
        <v>#REF!</v>
      </c>
      <c r="AK204" s="30" t="e">
        <f t="shared" si="36"/>
        <v>#REF!</v>
      </c>
      <c r="AL204" s="31" t="e">
        <f t="shared" si="9"/>
        <v>#REF!</v>
      </c>
      <c r="AM204" s="31" t="e">
        <f t="shared" si="10"/>
        <v>#REF!</v>
      </c>
      <c r="AN204" s="31" t="e">
        <f t="shared" si="11"/>
        <v>#REF!</v>
      </c>
      <c r="AO204" s="32" t="e">
        <f t="shared" si="12"/>
        <v>#REF!</v>
      </c>
      <c r="AP204" s="30" t="e">
        <f t="shared" si="37"/>
        <v>#REF!</v>
      </c>
      <c r="AQ204" s="31" t="e">
        <f t="shared" si="13"/>
        <v>#REF!</v>
      </c>
      <c r="AR204" s="31" t="e">
        <f t="shared" si="14"/>
        <v>#REF!</v>
      </c>
      <c r="AS204" s="31" t="e">
        <f t="shared" si="15"/>
        <v>#REF!</v>
      </c>
      <c r="AT204" s="32" t="e">
        <f t="shared" si="16"/>
        <v>#REF!</v>
      </c>
      <c r="AU204" s="30" t="e">
        <f t="shared" si="38"/>
        <v>#REF!</v>
      </c>
      <c r="AV204" s="31" t="e">
        <f t="shared" si="17"/>
        <v>#REF!</v>
      </c>
      <c r="AW204" s="31" t="e">
        <f t="shared" si="18"/>
        <v>#REF!</v>
      </c>
      <c r="AX204" s="31" t="e">
        <f t="shared" si="19"/>
        <v>#REF!</v>
      </c>
      <c r="AY204" s="32" t="e">
        <f t="shared" si="20"/>
        <v>#REF!</v>
      </c>
      <c r="AZ204" s="30" t="e">
        <f t="shared" si="39"/>
        <v>#REF!</v>
      </c>
      <c r="BA204" s="31" t="e">
        <f t="shared" si="21"/>
        <v>#REF!</v>
      </c>
      <c r="BB204" s="31" t="e">
        <f t="shared" si="22"/>
        <v>#REF!</v>
      </c>
      <c r="BC204" s="31" t="e">
        <f t="shared" si="23"/>
        <v>#REF!</v>
      </c>
      <c r="BD204" s="32" t="e">
        <f t="shared" si="24"/>
        <v>#REF!</v>
      </c>
    </row>
    <row r="205" spans="3:56" ht="15.75" thickBot="1" x14ac:dyDescent="0.3">
      <c r="C205" s="26">
        <v>110</v>
      </c>
      <c r="D205" s="27" t="s">
        <v>385</v>
      </c>
      <c r="E205" s="26">
        <v>31</v>
      </c>
      <c r="F205" s="35" t="s">
        <v>258</v>
      </c>
      <c r="G205" s="26">
        <v>455151</v>
      </c>
      <c r="H205" s="28" t="s">
        <v>259</v>
      </c>
      <c r="I205" s="29"/>
      <c r="K205" s="17">
        <f>SUMIF('RECAP PDV'!$E:$E,$G205,'RECAP PDV'!K:K)</f>
        <v>2414.328</v>
      </c>
      <c r="L205" s="17"/>
      <c r="M205" s="18"/>
      <c r="N205" s="17">
        <f>SUMIF('RECAP PDV'!$E:$E,$G205,'RECAP PDV'!N:N)</f>
        <v>0</v>
      </c>
      <c r="O205" s="17"/>
      <c r="P205" s="18"/>
      <c r="Q205" s="16"/>
      <c r="R205" s="16"/>
      <c r="S205" s="18"/>
      <c r="T205" s="17"/>
      <c r="U205" s="16"/>
      <c r="V205" s="18"/>
      <c r="W205" s="17"/>
      <c r="X205" s="16"/>
      <c r="Y205" s="18"/>
      <c r="AF205" s="30" t="e">
        <f t="shared" si="35"/>
        <v>#REF!</v>
      </c>
      <c r="AG205" s="31" t="e">
        <f t="shared" si="5"/>
        <v>#REF!</v>
      </c>
      <c r="AH205" s="31" t="e">
        <f t="shared" si="6"/>
        <v>#REF!</v>
      </c>
      <c r="AI205" s="31" t="e">
        <f t="shared" si="7"/>
        <v>#REF!</v>
      </c>
      <c r="AJ205" s="32" t="e">
        <f t="shared" si="8"/>
        <v>#REF!</v>
      </c>
      <c r="AK205" s="30" t="e">
        <f t="shared" si="36"/>
        <v>#REF!</v>
      </c>
      <c r="AL205" s="31" t="e">
        <f t="shared" si="9"/>
        <v>#REF!</v>
      </c>
      <c r="AM205" s="31" t="e">
        <f t="shared" si="10"/>
        <v>#REF!</v>
      </c>
      <c r="AN205" s="31" t="e">
        <f t="shared" si="11"/>
        <v>#REF!</v>
      </c>
      <c r="AO205" s="32" t="e">
        <f t="shared" si="12"/>
        <v>#REF!</v>
      </c>
      <c r="AP205" s="30" t="e">
        <f t="shared" si="37"/>
        <v>#REF!</v>
      </c>
      <c r="AQ205" s="31" t="e">
        <f t="shared" si="13"/>
        <v>#REF!</v>
      </c>
      <c r="AR205" s="31" t="e">
        <f t="shared" si="14"/>
        <v>#REF!</v>
      </c>
      <c r="AS205" s="31" t="e">
        <f t="shared" si="15"/>
        <v>#REF!</v>
      </c>
      <c r="AT205" s="32" t="e">
        <f t="shared" si="16"/>
        <v>#REF!</v>
      </c>
      <c r="AU205" s="30" t="e">
        <f t="shared" si="38"/>
        <v>#REF!</v>
      </c>
      <c r="AV205" s="31" t="e">
        <f t="shared" si="17"/>
        <v>#REF!</v>
      </c>
      <c r="AW205" s="31" t="e">
        <f t="shared" si="18"/>
        <v>#REF!</v>
      </c>
      <c r="AX205" s="31" t="e">
        <f t="shared" si="19"/>
        <v>#REF!</v>
      </c>
      <c r="AY205" s="32" t="e">
        <f t="shared" si="20"/>
        <v>#REF!</v>
      </c>
      <c r="AZ205" s="30" t="e">
        <f t="shared" si="39"/>
        <v>#REF!</v>
      </c>
      <c r="BA205" s="31" t="e">
        <f t="shared" si="21"/>
        <v>#REF!</v>
      </c>
      <c r="BB205" s="31" t="e">
        <f t="shared" si="22"/>
        <v>#REF!</v>
      </c>
      <c r="BC205" s="31" t="e">
        <f t="shared" si="23"/>
        <v>#REF!</v>
      </c>
      <c r="BD205" s="32" t="e">
        <f t="shared" si="24"/>
        <v>#REF!</v>
      </c>
    </row>
    <row r="206" spans="3:56" ht="15.75" thickBot="1" x14ac:dyDescent="0.3">
      <c r="C206" s="26">
        <v>110</v>
      </c>
      <c r="D206" s="27" t="s">
        <v>385</v>
      </c>
      <c r="E206" s="26">
        <v>31</v>
      </c>
      <c r="F206" s="28" t="s">
        <v>258</v>
      </c>
      <c r="G206" s="26">
        <v>455231</v>
      </c>
      <c r="H206" s="28" t="s">
        <v>260</v>
      </c>
      <c r="I206" s="29"/>
      <c r="K206" s="17">
        <f>SUMIF('RECAP PDV'!$E:$E,$G206,'RECAP PDV'!K:K)</f>
        <v>783.76599999999985</v>
      </c>
      <c r="L206" s="17"/>
      <c r="M206" s="18"/>
      <c r="N206" s="17">
        <f>SUMIF('RECAP PDV'!$E:$E,$G206,'RECAP PDV'!N:N)</f>
        <v>0</v>
      </c>
      <c r="O206" s="17"/>
      <c r="P206" s="18"/>
      <c r="Q206" s="16"/>
      <c r="R206" s="16"/>
      <c r="S206" s="18"/>
      <c r="T206" s="17"/>
      <c r="U206" s="16"/>
      <c r="V206" s="18"/>
      <c r="W206" s="17"/>
      <c r="X206" s="16"/>
      <c r="Y206" s="18"/>
      <c r="AF206" s="30" t="e">
        <f t="shared" si="35"/>
        <v>#REF!</v>
      </c>
      <c r="AG206" s="31" t="e">
        <f t="shared" si="5"/>
        <v>#REF!</v>
      </c>
      <c r="AH206" s="31" t="e">
        <f t="shared" si="6"/>
        <v>#REF!</v>
      </c>
      <c r="AI206" s="31" t="e">
        <f t="shared" si="7"/>
        <v>#REF!</v>
      </c>
      <c r="AJ206" s="32" t="e">
        <f t="shared" si="8"/>
        <v>#REF!</v>
      </c>
      <c r="AK206" s="30" t="e">
        <f t="shared" si="36"/>
        <v>#REF!</v>
      </c>
      <c r="AL206" s="31" t="e">
        <f t="shared" si="9"/>
        <v>#REF!</v>
      </c>
      <c r="AM206" s="31" t="e">
        <f t="shared" si="10"/>
        <v>#REF!</v>
      </c>
      <c r="AN206" s="31" t="e">
        <f t="shared" si="11"/>
        <v>#REF!</v>
      </c>
      <c r="AO206" s="32" t="e">
        <f t="shared" si="12"/>
        <v>#REF!</v>
      </c>
      <c r="AP206" s="30" t="e">
        <f t="shared" si="37"/>
        <v>#REF!</v>
      </c>
      <c r="AQ206" s="31" t="e">
        <f t="shared" si="13"/>
        <v>#REF!</v>
      </c>
      <c r="AR206" s="31" t="e">
        <f t="shared" si="14"/>
        <v>#REF!</v>
      </c>
      <c r="AS206" s="31" t="e">
        <f t="shared" si="15"/>
        <v>#REF!</v>
      </c>
      <c r="AT206" s="32" t="e">
        <f t="shared" si="16"/>
        <v>#REF!</v>
      </c>
      <c r="AU206" s="30" t="e">
        <f t="shared" si="38"/>
        <v>#REF!</v>
      </c>
      <c r="AV206" s="31" t="e">
        <f t="shared" si="17"/>
        <v>#REF!</v>
      </c>
      <c r="AW206" s="31" t="e">
        <f t="shared" si="18"/>
        <v>#REF!</v>
      </c>
      <c r="AX206" s="31" t="e">
        <f t="shared" si="19"/>
        <v>#REF!</v>
      </c>
      <c r="AY206" s="32" t="e">
        <f t="shared" si="20"/>
        <v>#REF!</v>
      </c>
      <c r="AZ206" s="30" t="e">
        <f t="shared" si="39"/>
        <v>#REF!</v>
      </c>
      <c r="BA206" s="31" t="e">
        <f t="shared" si="21"/>
        <v>#REF!</v>
      </c>
      <c r="BB206" s="31" t="e">
        <f t="shared" si="22"/>
        <v>#REF!</v>
      </c>
      <c r="BC206" s="31" t="e">
        <f t="shared" si="23"/>
        <v>#REF!</v>
      </c>
      <c r="BD206" s="32" t="e">
        <f t="shared" si="24"/>
        <v>#REF!</v>
      </c>
    </row>
    <row r="207" spans="3:56" ht="15.75" thickBot="1" x14ac:dyDescent="0.3">
      <c r="C207" s="26">
        <v>110</v>
      </c>
      <c r="D207" s="27" t="s">
        <v>385</v>
      </c>
      <c r="E207" s="26">
        <v>31</v>
      </c>
      <c r="F207" s="28" t="s">
        <v>258</v>
      </c>
      <c r="G207" s="26">
        <v>455298</v>
      </c>
      <c r="H207" s="28" t="s">
        <v>261</v>
      </c>
      <c r="I207" s="29"/>
      <c r="K207" s="17">
        <f>SUMIF('RECAP PDV'!$E:$E,$G207,'RECAP PDV'!K:K)</f>
        <v>104.65331</v>
      </c>
      <c r="L207" s="17"/>
      <c r="M207" s="18"/>
      <c r="N207" s="17">
        <f>SUMIF('RECAP PDV'!$E:$E,$G207,'RECAP PDV'!N:N)</f>
        <v>0</v>
      </c>
      <c r="O207" s="17"/>
      <c r="P207" s="18"/>
      <c r="Q207" s="16"/>
      <c r="R207" s="16"/>
      <c r="S207" s="18"/>
      <c r="T207" s="17"/>
      <c r="U207" s="16"/>
      <c r="V207" s="18"/>
      <c r="W207" s="17"/>
      <c r="X207" s="16"/>
      <c r="Y207" s="18"/>
      <c r="AF207" s="30" t="e">
        <f t="shared" si="35"/>
        <v>#REF!</v>
      </c>
      <c r="AG207" s="31" t="e">
        <f t="shared" si="5"/>
        <v>#REF!</v>
      </c>
      <c r="AH207" s="31" t="e">
        <f t="shared" si="6"/>
        <v>#REF!</v>
      </c>
      <c r="AI207" s="31" t="e">
        <f t="shared" si="7"/>
        <v>#REF!</v>
      </c>
      <c r="AJ207" s="32" t="e">
        <f t="shared" si="8"/>
        <v>#REF!</v>
      </c>
      <c r="AK207" s="30" t="e">
        <f t="shared" si="36"/>
        <v>#REF!</v>
      </c>
      <c r="AL207" s="31" t="e">
        <f t="shared" si="9"/>
        <v>#REF!</v>
      </c>
      <c r="AM207" s="31" t="e">
        <f t="shared" si="10"/>
        <v>#REF!</v>
      </c>
      <c r="AN207" s="31" t="e">
        <f t="shared" si="11"/>
        <v>#REF!</v>
      </c>
      <c r="AO207" s="32" t="e">
        <f t="shared" si="12"/>
        <v>#REF!</v>
      </c>
      <c r="AP207" s="30" t="e">
        <f t="shared" si="37"/>
        <v>#REF!</v>
      </c>
      <c r="AQ207" s="31" t="e">
        <f t="shared" si="13"/>
        <v>#REF!</v>
      </c>
      <c r="AR207" s="31" t="e">
        <f t="shared" si="14"/>
        <v>#REF!</v>
      </c>
      <c r="AS207" s="31" t="e">
        <f t="shared" si="15"/>
        <v>#REF!</v>
      </c>
      <c r="AT207" s="32" t="e">
        <f t="shared" si="16"/>
        <v>#REF!</v>
      </c>
      <c r="AU207" s="30" t="e">
        <f t="shared" si="38"/>
        <v>#REF!</v>
      </c>
      <c r="AV207" s="31" t="e">
        <f t="shared" si="17"/>
        <v>#REF!</v>
      </c>
      <c r="AW207" s="31" t="e">
        <f t="shared" si="18"/>
        <v>#REF!</v>
      </c>
      <c r="AX207" s="31" t="e">
        <f t="shared" si="19"/>
        <v>#REF!</v>
      </c>
      <c r="AY207" s="32" t="e">
        <f t="shared" si="20"/>
        <v>#REF!</v>
      </c>
      <c r="AZ207" s="30" t="e">
        <f t="shared" si="39"/>
        <v>#REF!</v>
      </c>
      <c r="BA207" s="31" t="e">
        <f t="shared" si="21"/>
        <v>#REF!</v>
      </c>
      <c r="BB207" s="31" t="e">
        <f t="shared" si="22"/>
        <v>#REF!</v>
      </c>
      <c r="BC207" s="31" t="e">
        <f t="shared" si="23"/>
        <v>#REF!</v>
      </c>
      <c r="BD207" s="32" t="e">
        <f t="shared" si="24"/>
        <v>#REF!</v>
      </c>
    </row>
    <row r="208" spans="3:56" ht="15.75" thickBot="1" x14ac:dyDescent="0.3">
      <c r="C208" s="26">
        <v>110</v>
      </c>
      <c r="D208" s="27" t="s">
        <v>385</v>
      </c>
      <c r="E208" s="26">
        <v>31</v>
      </c>
      <c r="F208" s="28" t="s">
        <v>258</v>
      </c>
      <c r="G208" s="26">
        <v>555406</v>
      </c>
      <c r="H208" s="28" t="s">
        <v>262</v>
      </c>
      <c r="I208" s="29"/>
      <c r="K208" s="17">
        <f>SUMIF('RECAP PDV'!$E:$E,$G208,'RECAP PDV'!K:K)</f>
        <v>587.76031</v>
      </c>
      <c r="L208" s="17"/>
      <c r="M208" s="18"/>
      <c r="N208" s="17">
        <f>SUMIF('RECAP PDV'!$E:$E,$G208,'RECAP PDV'!N:N)</f>
        <v>0</v>
      </c>
      <c r="O208" s="17"/>
      <c r="P208" s="18"/>
      <c r="Q208" s="16"/>
      <c r="R208" s="16"/>
      <c r="S208" s="18"/>
      <c r="T208" s="17"/>
      <c r="U208" s="16"/>
      <c r="V208" s="18"/>
      <c r="W208" s="17"/>
      <c r="X208" s="16"/>
      <c r="Y208" s="18"/>
      <c r="AF208" s="30" t="e">
        <f t="shared" si="35"/>
        <v>#REF!</v>
      </c>
      <c r="AG208" s="31" t="e">
        <f t="shared" si="5"/>
        <v>#REF!</v>
      </c>
      <c r="AH208" s="31" t="e">
        <f t="shared" si="6"/>
        <v>#REF!</v>
      </c>
      <c r="AI208" s="31" t="e">
        <f t="shared" si="7"/>
        <v>#REF!</v>
      </c>
      <c r="AJ208" s="32" t="e">
        <f t="shared" si="8"/>
        <v>#REF!</v>
      </c>
      <c r="AK208" s="30" t="e">
        <f t="shared" si="36"/>
        <v>#REF!</v>
      </c>
      <c r="AL208" s="31" t="e">
        <f t="shared" si="9"/>
        <v>#REF!</v>
      </c>
      <c r="AM208" s="31" t="e">
        <f t="shared" si="10"/>
        <v>#REF!</v>
      </c>
      <c r="AN208" s="31" t="e">
        <f t="shared" si="11"/>
        <v>#REF!</v>
      </c>
      <c r="AO208" s="32" t="e">
        <f t="shared" si="12"/>
        <v>#REF!</v>
      </c>
      <c r="AP208" s="30" t="e">
        <f t="shared" si="37"/>
        <v>#REF!</v>
      </c>
      <c r="AQ208" s="31" t="e">
        <f t="shared" si="13"/>
        <v>#REF!</v>
      </c>
      <c r="AR208" s="31" t="e">
        <f t="shared" si="14"/>
        <v>#REF!</v>
      </c>
      <c r="AS208" s="31" t="e">
        <f t="shared" si="15"/>
        <v>#REF!</v>
      </c>
      <c r="AT208" s="32" t="e">
        <f t="shared" si="16"/>
        <v>#REF!</v>
      </c>
      <c r="AU208" s="30" t="e">
        <f t="shared" si="38"/>
        <v>#REF!</v>
      </c>
      <c r="AV208" s="31" t="e">
        <f t="shared" si="17"/>
        <v>#REF!</v>
      </c>
      <c r="AW208" s="31" t="e">
        <f t="shared" si="18"/>
        <v>#REF!</v>
      </c>
      <c r="AX208" s="31" t="e">
        <f t="shared" si="19"/>
        <v>#REF!</v>
      </c>
      <c r="AY208" s="32" t="e">
        <f t="shared" si="20"/>
        <v>#REF!</v>
      </c>
      <c r="AZ208" s="30" t="e">
        <f t="shared" si="39"/>
        <v>#REF!</v>
      </c>
      <c r="BA208" s="31" t="e">
        <f t="shared" si="21"/>
        <v>#REF!</v>
      </c>
      <c r="BB208" s="31" t="e">
        <f t="shared" si="22"/>
        <v>#REF!</v>
      </c>
      <c r="BC208" s="31" t="e">
        <f t="shared" si="23"/>
        <v>#REF!</v>
      </c>
      <c r="BD208" s="32" t="e">
        <f t="shared" si="24"/>
        <v>#REF!</v>
      </c>
    </row>
    <row r="209" spans="3:56" ht="15.75" thickBot="1" x14ac:dyDescent="0.3">
      <c r="C209" s="26">
        <v>110</v>
      </c>
      <c r="D209" s="27" t="s">
        <v>385</v>
      </c>
      <c r="E209" s="26">
        <v>31</v>
      </c>
      <c r="F209" s="28" t="s">
        <v>258</v>
      </c>
      <c r="G209" s="26">
        <v>554412</v>
      </c>
      <c r="H209" s="28" t="s">
        <v>263</v>
      </c>
      <c r="I209" s="29"/>
      <c r="K209" s="17">
        <f>SUMIF('RECAP PDV'!$E:$E,$G209,'RECAP PDV'!K:K)</f>
        <v>466.95138000000009</v>
      </c>
      <c r="L209" s="17"/>
      <c r="M209" s="18"/>
      <c r="N209" s="17">
        <f>SUMIF('RECAP PDV'!$E:$E,$G209,'RECAP PDV'!N:N)</f>
        <v>0</v>
      </c>
      <c r="O209" s="17"/>
      <c r="P209" s="18"/>
      <c r="Q209" s="16"/>
      <c r="R209" s="16"/>
      <c r="S209" s="18"/>
      <c r="T209" s="17"/>
      <c r="U209" s="16"/>
      <c r="V209" s="18"/>
      <c r="W209" s="17"/>
      <c r="X209" s="16"/>
      <c r="Y209" s="18"/>
      <c r="AF209" s="30" t="e">
        <f t="shared" si="35"/>
        <v>#REF!</v>
      </c>
      <c r="AG209" s="31" t="e">
        <f t="shared" si="5"/>
        <v>#REF!</v>
      </c>
      <c r="AH209" s="31" t="e">
        <f t="shared" si="6"/>
        <v>#REF!</v>
      </c>
      <c r="AI209" s="31" t="e">
        <f t="shared" si="7"/>
        <v>#REF!</v>
      </c>
      <c r="AJ209" s="32" t="e">
        <f t="shared" si="8"/>
        <v>#REF!</v>
      </c>
      <c r="AK209" s="30" t="e">
        <f t="shared" si="36"/>
        <v>#REF!</v>
      </c>
      <c r="AL209" s="31" t="e">
        <f t="shared" si="9"/>
        <v>#REF!</v>
      </c>
      <c r="AM209" s="31" t="e">
        <f t="shared" si="10"/>
        <v>#REF!</v>
      </c>
      <c r="AN209" s="31" t="e">
        <f t="shared" si="11"/>
        <v>#REF!</v>
      </c>
      <c r="AO209" s="32" t="e">
        <f t="shared" si="12"/>
        <v>#REF!</v>
      </c>
      <c r="AP209" s="30" t="e">
        <f t="shared" si="37"/>
        <v>#REF!</v>
      </c>
      <c r="AQ209" s="31" t="e">
        <f t="shared" si="13"/>
        <v>#REF!</v>
      </c>
      <c r="AR209" s="31" t="e">
        <f t="shared" si="14"/>
        <v>#REF!</v>
      </c>
      <c r="AS209" s="31" t="e">
        <f t="shared" si="15"/>
        <v>#REF!</v>
      </c>
      <c r="AT209" s="32" t="e">
        <f t="shared" si="16"/>
        <v>#REF!</v>
      </c>
      <c r="AU209" s="30" t="e">
        <f t="shared" si="38"/>
        <v>#REF!</v>
      </c>
      <c r="AV209" s="31" t="e">
        <f t="shared" si="17"/>
        <v>#REF!</v>
      </c>
      <c r="AW209" s="31" t="e">
        <f t="shared" si="18"/>
        <v>#REF!</v>
      </c>
      <c r="AX209" s="31" t="e">
        <f t="shared" si="19"/>
        <v>#REF!</v>
      </c>
      <c r="AY209" s="32" t="e">
        <f t="shared" si="20"/>
        <v>#REF!</v>
      </c>
      <c r="AZ209" s="30" t="e">
        <f t="shared" si="39"/>
        <v>#REF!</v>
      </c>
      <c r="BA209" s="31" t="e">
        <f t="shared" si="21"/>
        <v>#REF!</v>
      </c>
      <c r="BB209" s="31" t="e">
        <f t="shared" si="22"/>
        <v>#REF!</v>
      </c>
      <c r="BC209" s="31" t="e">
        <f t="shared" si="23"/>
        <v>#REF!</v>
      </c>
      <c r="BD209" s="32" t="e">
        <f t="shared" si="24"/>
        <v>#REF!</v>
      </c>
    </row>
    <row r="210" spans="3:56" ht="15.75" thickBot="1" x14ac:dyDescent="0.3">
      <c r="C210" s="26">
        <v>110</v>
      </c>
      <c r="D210" s="27" t="s">
        <v>385</v>
      </c>
      <c r="E210" s="26">
        <v>31</v>
      </c>
      <c r="F210" s="28" t="s">
        <v>258</v>
      </c>
      <c r="G210" s="26">
        <v>554413</v>
      </c>
      <c r="H210" s="28" t="s">
        <v>264</v>
      </c>
      <c r="I210" s="29"/>
      <c r="K210" s="17">
        <f>SUMIF('RECAP PDV'!$E:$E,$G210,'RECAP PDV'!K:K)</f>
        <v>862.54090999999994</v>
      </c>
      <c r="L210" s="17"/>
      <c r="M210" s="18"/>
      <c r="N210" s="17">
        <f>SUMIF('RECAP PDV'!$E:$E,$G210,'RECAP PDV'!N:N)</f>
        <v>0</v>
      </c>
      <c r="O210" s="17"/>
      <c r="P210" s="18"/>
      <c r="Q210" s="16"/>
      <c r="R210" s="16"/>
      <c r="S210" s="18"/>
      <c r="T210" s="17"/>
      <c r="U210" s="16"/>
      <c r="V210" s="18"/>
      <c r="W210" s="17"/>
      <c r="X210" s="16"/>
      <c r="Y210" s="18"/>
      <c r="AF210" s="30" t="e">
        <f t="shared" si="35"/>
        <v>#REF!</v>
      </c>
      <c r="AG210" s="31" t="e">
        <f t="shared" si="5"/>
        <v>#REF!</v>
      </c>
      <c r="AH210" s="31" t="e">
        <f t="shared" si="6"/>
        <v>#REF!</v>
      </c>
      <c r="AI210" s="31" t="e">
        <f t="shared" si="7"/>
        <v>#REF!</v>
      </c>
      <c r="AJ210" s="32" t="e">
        <f t="shared" si="8"/>
        <v>#REF!</v>
      </c>
      <c r="AK210" s="30" t="e">
        <f t="shared" si="36"/>
        <v>#REF!</v>
      </c>
      <c r="AL210" s="31" t="e">
        <f t="shared" si="9"/>
        <v>#REF!</v>
      </c>
      <c r="AM210" s="31" t="e">
        <f t="shared" si="10"/>
        <v>#REF!</v>
      </c>
      <c r="AN210" s="31" t="e">
        <f t="shared" si="11"/>
        <v>#REF!</v>
      </c>
      <c r="AO210" s="32" t="e">
        <f t="shared" si="12"/>
        <v>#REF!</v>
      </c>
      <c r="AP210" s="30" t="e">
        <f t="shared" si="37"/>
        <v>#REF!</v>
      </c>
      <c r="AQ210" s="31" t="e">
        <f t="shared" si="13"/>
        <v>#REF!</v>
      </c>
      <c r="AR210" s="31" t="e">
        <f t="shared" si="14"/>
        <v>#REF!</v>
      </c>
      <c r="AS210" s="31" t="e">
        <f t="shared" si="15"/>
        <v>#REF!</v>
      </c>
      <c r="AT210" s="32" t="e">
        <f t="shared" si="16"/>
        <v>#REF!</v>
      </c>
      <c r="AU210" s="30" t="e">
        <f t="shared" si="38"/>
        <v>#REF!</v>
      </c>
      <c r="AV210" s="31" t="e">
        <f t="shared" si="17"/>
        <v>#REF!</v>
      </c>
      <c r="AW210" s="31" t="e">
        <f t="shared" si="18"/>
        <v>#REF!</v>
      </c>
      <c r="AX210" s="31" t="e">
        <f t="shared" si="19"/>
        <v>#REF!</v>
      </c>
      <c r="AY210" s="32" t="e">
        <f t="shared" si="20"/>
        <v>#REF!</v>
      </c>
      <c r="AZ210" s="30" t="e">
        <f t="shared" si="39"/>
        <v>#REF!</v>
      </c>
      <c r="BA210" s="31" t="e">
        <f t="shared" si="21"/>
        <v>#REF!</v>
      </c>
      <c r="BB210" s="31" t="e">
        <f t="shared" si="22"/>
        <v>#REF!</v>
      </c>
      <c r="BC210" s="31" t="e">
        <f t="shared" si="23"/>
        <v>#REF!</v>
      </c>
      <c r="BD210" s="32" t="e">
        <f t="shared" si="24"/>
        <v>#REF!</v>
      </c>
    </row>
    <row r="211" spans="3:56" ht="15.75" thickBot="1" x14ac:dyDescent="0.3">
      <c r="C211" s="26">
        <v>110</v>
      </c>
      <c r="D211" s="27" t="s">
        <v>385</v>
      </c>
      <c r="E211" s="26">
        <v>31</v>
      </c>
      <c r="F211" s="28" t="s">
        <v>258</v>
      </c>
      <c r="G211" s="26">
        <v>454414</v>
      </c>
      <c r="H211" s="28" t="s">
        <v>265</v>
      </c>
      <c r="I211" s="29"/>
      <c r="K211" s="17">
        <f>SUMIF('RECAP PDV'!$E:$E,$G211,'RECAP PDV'!K:K)</f>
        <v>817.85162000000014</v>
      </c>
      <c r="L211" s="17"/>
      <c r="M211" s="18"/>
      <c r="N211" s="17">
        <f>SUMIF('RECAP PDV'!$E:$E,$G211,'RECAP PDV'!N:N)</f>
        <v>0</v>
      </c>
      <c r="O211" s="17"/>
      <c r="P211" s="18"/>
      <c r="Q211" s="16"/>
      <c r="R211" s="16"/>
      <c r="S211" s="18"/>
      <c r="T211" s="17"/>
      <c r="U211" s="16"/>
      <c r="V211" s="18"/>
      <c r="W211" s="17"/>
      <c r="X211" s="16"/>
      <c r="Y211" s="18"/>
      <c r="AF211" s="30" t="e">
        <f t="shared" si="35"/>
        <v>#REF!</v>
      </c>
      <c r="AG211" s="31" t="e">
        <f t="shared" si="5"/>
        <v>#REF!</v>
      </c>
      <c r="AH211" s="31" t="e">
        <f t="shared" si="6"/>
        <v>#REF!</v>
      </c>
      <c r="AI211" s="31" t="e">
        <f t="shared" si="7"/>
        <v>#REF!</v>
      </c>
      <c r="AJ211" s="32" t="e">
        <f t="shared" si="8"/>
        <v>#REF!</v>
      </c>
      <c r="AK211" s="30" t="e">
        <f t="shared" si="36"/>
        <v>#REF!</v>
      </c>
      <c r="AL211" s="31" t="e">
        <f t="shared" si="9"/>
        <v>#REF!</v>
      </c>
      <c r="AM211" s="31" t="e">
        <f t="shared" si="10"/>
        <v>#REF!</v>
      </c>
      <c r="AN211" s="31" t="e">
        <f t="shared" si="11"/>
        <v>#REF!</v>
      </c>
      <c r="AO211" s="32" t="e">
        <f t="shared" si="12"/>
        <v>#REF!</v>
      </c>
      <c r="AP211" s="30" t="e">
        <f t="shared" si="37"/>
        <v>#REF!</v>
      </c>
      <c r="AQ211" s="31" t="e">
        <f t="shared" si="13"/>
        <v>#REF!</v>
      </c>
      <c r="AR211" s="31" t="e">
        <f t="shared" si="14"/>
        <v>#REF!</v>
      </c>
      <c r="AS211" s="31" t="e">
        <f t="shared" si="15"/>
        <v>#REF!</v>
      </c>
      <c r="AT211" s="32" t="e">
        <f t="shared" si="16"/>
        <v>#REF!</v>
      </c>
      <c r="AU211" s="30" t="e">
        <f t="shared" si="38"/>
        <v>#REF!</v>
      </c>
      <c r="AV211" s="31" t="e">
        <f t="shared" si="17"/>
        <v>#REF!</v>
      </c>
      <c r="AW211" s="31" t="e">
        <f t="shared" si="18"/>
        <v>#REF!</v>
      </c>
      <c r="AX211" s="31" t="e">
        <f t="shared" si="19"/>
        <v>#REF!</v>
      </c>
      <c r="AY211" s="32" t="e">
        <f t="shared" si="20"/>
        <v>#REF!</v>
      </c>
      <c r="AZ211" s="30" t="e">
        <f t="shared" si="39"/>
        <v>#REF!</v>
      </c>
      <c r="BA211" s="31" t="e">
        <f t="shared" si="21"/>
        <v>#REF!</v>
      </c>
      <c r="BB211" s="31" t="e">
        <f t="shared" si="22"/>
        <v>#REF!</v>
      </c>
      <c r="BC211" s="31" t="e">
        <f t="shared" si="23"/>
        <v>#REF!</v>
      </c>
      <c r="BD211" s="32" t="e">
        <f t="shared" si="24"/>
        <v>#REF!</v>
      </c>
    </row>
    <row r="212" spans="3:56" ht="15.75" thickBot="1" x14ac:dyDescent="0.3">
      <c r="C212" s="26">
        <v>110</v>
      </c>
      <c r="D212" s="27" t="s">
        <v>385</v>
      </c>
      <c r="E212" s="26">
        <v>31</v>
      </c>
      <c r="F212" s="28" t="s">
        <v>258</v>
      </c>
      <c r="G212" s="26">
        <v>455456</v>
      </c>
      <c r="H212" s="28" t="s">
        <v>266</v>
      </c>
      <c r="I212" s="29"/>
      <c r="K212" s="17">
        <f>SUMIF('RECAP PDV'!$E:$E,$G212,'RECAP PDV'!K:K)</f>
        <v>718.89151000000004</v>
      </c>
      <c r="L212" s="17"/>
      <c r="M212" s="18"/>
      <c r="N212" s="17">
        <f>SUMIF('RECAP PDV'!$E:$E,$G212,'RECAP PDV'!N:N)</f>
        <v>0</v>
      </c>
      <c r="O212" s="17"/>
      <c r="P212" s="18"/>
      <c r="Q212" s="16"/>
      <c r="R212" s="16"/>
      <c r="S212" s="18"/>
      <c r="T212" s="17"/>
      <c r="U212" s="16"/>
      <c r="V212" s="18"/>
      <c r="W212" s="17"/>
      <c r="X212" s="16"/>
      <c r="Y212" s="18"/>
      <c r="AF212" s="30" t="e">
        <f t="shared" si="35"/>
        <v>#REF!</v>
      </c>
      <c r="AG212" s="31" t="e">
        <f t="shared" si="5"/>
        <v>#REF!</v>
      </c>
      <c r="AH212" s="31" t="e">
        <f t="shared" si="6"/>
        <v>#REF!</v>
      </c>
      <c r="AI212" s="31" t="e">
        <f t="shared" si="7"/>
        <v>#REF!</v>
      </c>
      <c r="AJ212" s="32" t="e">
        <f t="shared" si="8"/>
        <v>#REF!</v>
      </c>
      <c r="AK212" s="30" t="e">
        <f t="shared" si="36"/>
        <v>#REF!</v>
      </c>
      <c r="AL212" s="31" t="e">
        <f t="shared" si="9"/>
        <v>#REF!</v>
      </c>
      <c r="AM212" s="31" t="e">
        <f t="shared" si="10"/>
        <v>#REF!</v>
      </c>
      <c r="AN212" s="31" t="e">
        <f t="shared" si="11"/>
        <v>#REF!</v>
      </c>
      <c r="AO212" s="32" t="e">
        <f t="shared" si="12"/>
        <v>#REF!</v>
      </c>
      <c r="AP212" s="30" t="e">
        <f t="shared" si="37"/>
        <v>#REF!</v>
      </c>
      <c r="AQ212" s="31" t="e">
        <f t="shared" si="13"/>
        <v>#REF!</v>
      </c>
      <c r="AR212" s="31" t="e">
        <f t="shared" si="14"/>
        <v>#REF!</v>
      </c>
      <c r="AS212" s="31" t="e">
        <f t="shared" si="15"/>
        <v>#REF!</v>
      </c>
      <c r="AT212" s="32" t="e">
        <f t="shared" si="16"/>
        <v>#REF!</v>
      </c>
      <c r="AU212" s="30" t="e">
        <f t="shared" si="38"/>
        <v>#REF!</v>
      </c>
      <c r="AV212" s="31" t="e">
        <f t="shared" si="17"/>
        <v>#REF!</v>
      </c>
      <c r="AW212" s="31" t="e">
        <f t="shared" si="18"/>
        <v>#REF!</v>
      </c>
      <c r="AX212" s="31" t="e">
        <f t="shared" si="19"/>
        <v>#REF!</v>
      </c>
      <c r="AY212" s="32" t="e">
        <f t="shared" si="20"/>
        <v>#REF!</v>
      </c>
      <c r="AZ212" s="30" t="e">
        <f t="shared" si="39"/>
        <v>#REF!</v>
      </c>
      <c r="BA212" s="31" t="e">
        <f t="shared" si="21"/>
        <v>#REF!</v>
      </c>
      <c r="BB212" s="31" t="e">
        <f t="shared" si="22"/>
        <v>#REF!</v>
      </c>
      <c r="BC212" s="31" t="e">
        <f t="shared" si="23"/>
        <v>#REF!</v>
      </c>
      <c r="BD212" s="32" t="e">
        <f t="shared" si="24"/>
        <v>#REF!</v>
      </c>
    </row>
    <row r="213" spans="3:56" ht="15.75" thickBot="1" x14ac:dyDescent="0.3">
      <c r="C213" s="26">
        <v>110</v>
      </c>
      <c r="D213" s="27" t="s">
        <v>385</v>
      </c>
      <c r="E213" s="26">
        <v>31</v>
      </c>
      <c r="F213" s="28" t="s">
        <v>258</v>
      </c>
      <c r="G213" s="26">
        <v>455566</v>
      </c>
      <c r="H213" s="28" t="s">
        <v>267</v>
      </c>
      <c r="I213" s="29"/>
      <c r="K213" s="17">
        <f>SUMIF('RECAP PDV'!$E:$E,$G213,'RECAP PDV'!K:K)</f>
        <v>75.830439999999996</v>
      </c>
      <c r="L213" s="17"/>
      <c r="M213" s="18"/>
      <c r="N213" s="17">
        <f>SUMIF('RECAP PDV'!$E:$E,$G213,'RECAP PDV'!N:N)</f>
        <v>0</v>
      </c>
      <c r="O213" s="17"/>
      <c r="P213" s="18"/>
      <c r="Q213" s="16"/>
      <c r="R213" s="16"/>
      <c r="S213" s="18"/>
      <c r="T213" s="17"/>
      <c r="U213" s="16"/>
      <c r="V213" s="18"/>
      <c r="W213" s="17"/>
      <c r="X213" s="16"/>
      <c r="Y213" s="18"/>
      <c r="AF213" s="30" t="e">
        <f t="shared" si="35"/>
        <v>#REF!</v>
      </c>
      <c r="AG213" s="31" t="e">
        <f t="shared" si="5"/>
        <v>#REF!</v>
      </c>
      <c r="AH213" s="31" t="e">
        <f t="shared" si="6"/>
        <v>#REF!</v>
      </c>
      <c r="AI213" s="31" t="e">
        <f t="shared" si="7"/>
        <v>#REF!</v>
      </c>
      <c r="AJ213" s="32" t="e">
        <f t="shared" si="8"/>
        <v>#REF!</v>
      </c>
      <c r="AK213" s="30" t="e">
        <f t="shared" si="36"/>
        <v>#REF!</v>
      </c>
      <c r="AL213" s="31" t="e">
        <f t="shared" si="9"/>
        <v>#REF!</v>
      </c>
      <c r="AM213" s="31" t="e">
        <f t="shared" si="10"/>
        <v>#REF!</v>
      </c>
      <c r="AN213" s="31" t="e">
        <f t="shared" si="11"/>
        <v>#REF!</v>
      </c>
      <c r="AO213" s="32" t="e">
        <f t="shared" si="12"/>
        <v>#REF!</v>
      </c>
      <c r="AP213" s="30" t="e">
        <f t="shared" si="37"/>
        <v>#REF!</v>
      </c>
      <c r="AQ213" s="31" t="e">
        <f t="shared" si="13"/>
        <v>#REF!</v>
      </c>
      <c r="AR213" s="31" t="e">
        <f t="shared" si="14"/>
        <v>#REF!</v>
      </c>
      <c r="AS213" s="31" t="e">
        <f t="shared" si="15"/>
        <v>#REF!</v>
      </c>
      <c r="AT213" s="32" t="e">
        <f t="shared" si="16"/>
        <v>#REF!</v>
      </c>
      <c r="AU213" s="30" t="e">
        <f t="shared" si="38"/>
        <v>#REF!</v>
      </c>
      <c r="AV213" s="31" t="e">
        <f t="shared" si="17"/>
        <v>#REF!</v>
      </c>
      <c r="AW213" s="31" t="e">
        <f t="shared" si="18"/>
        <v>#REF!</v>
      </c>
      <c r="AX213" s="31" t="e">
        <f t="shared" si="19"/>
        <v>#REF!</v>
      </c>
      <c r="AY213" s="32" t="e">
        <f t="shared" si="20"/>
        <v>#REF!</v>
      </c>
      <c r="AZ213" s="30" t="e">
        <f t="shared" si="39"/>
        <v>#REF!</v>
      </c>
      <c r="BA213" s="31" t="e">
        <f t="shared" si="21"/>
        <v>#REF!</v>
      </c>
      <c r="BB213" s="31" t="e">
        <f t="shared" si="22"/>
        <v>#REF!</v>
      </c>
      <c r="BC213" s="31" t="e">
        <f t="shared" si="23"/>
        <v>#REF!</v>
      </c>
      <c r="BD213" s="32" t="e">
        <f t="shared" si="24"/>
        <v>#REF!</v>
      </c>
    </row>
    <row r="214" spans="3:56" ht="15.75" thickBot="1" x14ac:dyDescent="0.3">
      <c r="C214" s="26">
        <v>110</v>
      </c>
      <c r="D214" s="27" t="s">
        <v>385</v>
      </c>
      <c r="E214" s="26">
        <v>31</v>
      </c>
      <c r="F214" s="28" t="s">
        <v>258</v>
      </c>
      <c r="G214" s="26">
        <v>455606</v>
      </c>
      <c r="H214" s="28" t="s">
        <v>268</v>
      </c>
      <c r="I214" s="29"/>
      <c r="K214" s="17">
        <f>SUMIF('RECAP PDV'!$E:$E,$G214,'RECAP PDV'!K:K)</f>
        <v>20.790040000000001</v>
      </c>
      <c r="L214" s="17"/>
      <c r="M214" s="18"/>
      <c r="N214" s="17">
        <f>SUMIF('RECAP PDV'!$E:$E,$G214,'RECAP PDV'!N:N)</f>
        <v>0</v>
      </c>
      <c r="O214" s="17"/>
      <c r="P214" s="18"/>
      <c r="Q214" s="16"/>
      <c r="R214" s="16"/>
      <c r="S214" s="18"/>
      <c r="T214" s="17"/>
      <c r="U214" s="16"/>
      <c r="V214" s="18"/>
      <c r="W214" s="17"/>
      <c r="X214" s="16"/>
      <c r="Y214" s="18"/>
      <c r="AF214" s="30" t="e">
        <f t="shared" si="35"/>
        <v>#REF!</v>
      </c>
      <c r="AG214" s="31" t="e">
        <f t="shared" si="5"/>
        <v>#REF!</v>
      </c>
      <c r="AH214" s="31" t="e">
        <f t="shared" si="6"/>
        <v>#REF!</v>
      </c>
      <c r="AI214" s="31" t="e">
        <f t="shared" si="7"/>
        <v>#REF!</v>
      </c>
      <c r="AJ214" s="32" t="e">
        <f t="shared" si="8"/>
        <v>#REF!</v>
      </c>
      <c r="AK214" s="30" t="e">
        <f t="shared" si="36"/>
        <v>#REF!</v>
      </c>
      <c r="AL214" s="31" t="e">
        <f t="shared" si="9"/>
        <v>#REF!</v>
      </c>
      <c r="AM214" s="31" t="e">
        <f t="shared" si="10"/>
        <v>#REF!</v>
      </c>
      <c r="AN214" s="31" t="e">
        <f t="shared" si="11"/>
        <v>#REF!</v>
      </c>
      <c r="AO214" s="32" t="e">
        <f t="shared" si="12"/>
        <v>#REF!</v>
      </c>
      <c r="AP214" s="30" t="e">
        <f t="shared" si="37"/>
        <v>#REF!</v>
      </c>
      <c r="AQ214" s="31" t="e">
        <f t="shared" si="13"/>
        <v>#REF!</v>
      </c>
      <c r="AR214" s="31" t="e">
        <f t="shared" si="14"/>
        <v>#REF!</v>
      </c>
      <c r="AS214" s="31" t="e">
        <f t="shared" si="15"/>
        <v>#REF!</v>
      </c>
      <c r="AT214" s="32" t="e">
        <f t="shared" si="16"/>
        <v>#REF!</v>
      </c>
      <c r="AU214" s="30" t="e">
        <f t="shared" si="38"/>
        <v>#REF!</v>
      </c>
      <c r="AV214" s="31" t="e">
        <f t="shared" si="17"/>
        <v>#REF!</v>
      </c>
      <c r="AW214" s="31" t="e">
        <f t="shared" si="18"/>
        <v>#REF!</v>
      </c>
      <c r="AX214" s="31" t="e">
        <f t="shared" si="19"/>
        <v>#REF!</v>
      </c>
      <c r="AY214" s="32" t="e">
        <f t="shared" si="20"/>
        <v>#REF!</v>
      </c>
      <c r="AZ214" s="30" t="e">
        <f t="shared" si="39"/>
        <v>#REF!</v>
      </c>
      <c r="BA214" s="31" t="e">
        <f t="shared" si="21"/>
        <v>#REF!</v>
      </c>
      <c r="BB214" s="31" t="e">
        <f t="shared" si="22"/>
        <v>#REF!</v>
      </c>
      <c r="BC214" s="31" t="e">
        <f t="shared" si="23"/>
        <v>#REF!</v>
      </c>
      <c r="BD214" s="32" t="e">
        <f t="shared" si="24"/>
        <v>#REF!</v>
      </c>
    </row>
    <row r="215" spans="3:56" ht="15.75" thickBot="1" x14ac:dyDescent="0.3">
      <c r="C215" s="26">
        <v>110</v>
      </c>
      <c r="D215" s="27" t="s">
        <v>385</v>
      </c>
      <c r="E215" s="26">
        <v>31</v>
      </c>
      <c r="F215" s="28" t="s">
        <v>258</v>
      </c>
      <c r="G215" s="26">
        <v>555624</v>
      </c>
      <c r="H215" s="28" t="s">
        <v>269</v>
      </c>
      <c r="I215" s="29"/>
      <c r="K215" s="17">
        <f>SUMIF('RECAP PDV'!$E:$E,$G215,'RECAP PDV'!K:K)</f>
        <v>138.95742999999999</v>
      </c>
      <c r="L215" s="17"/>
      <c r="M215" s="18"/>
      <c r="N215" s="17">
        <f>SUMIF('RECAP PDV'!$E:$E,$G215,'RECAP PDV'!N:N)</f>
        <v>0</v>
      </c>
      <c r="O215" s="17"/>
      <c r="P215" s="18"/>
      <c r="Q215" s="16"/>
      <c r="R215" s="16"/>
      <c r="S215" s="18"/>
      <c r="T215" s="17"/>
      <c r="U215" s="16"/>
      <c r="V215" s="18"/>
      <c r="W215" s="17"/>
      <c r="X215" s="16"/>
      <c r="Y215" s="18"/>
      <c r="AF215" s="30" t="e">
        <f t="shared" si="35"/>
        <v>#REF!</v>
      </c>
      <c r="AG215" s="31" t="e">
        <f t="shared" si="5"/>
        <v>#REF!</v>
      </c>
      <c r="AH215" s="31" t="e">
        <f t="shared" si="6"/>
        <v>#REF!</v>
      </c>
      <c r="AI215" s="31" t="e">
        <f t="shared" si="7"/>
        <v>#REF!</v>
      </c>
      <c r="AJ215" s="32" t="e">
        <f t="shared" si="8"/>
        <v>#REF!</v>
      </c>
      <c r="AK215" s="30" t="e">
        <f t="shared" si="36"/>
        <v>#REF!</v>
      </c>
      <c r="AL215" s="31" t="e">
        <f t="shared" si="9"/>
        <v>#REF!</v>
      </c>
      <c r="AM215" s="31" t="e">
        <f t="shared" si="10"/>
        <v>#REF!</v>
      </c>
      <c r="AN215" s="31" t="e">
        <f t="shared" si="11"/>
        <v>#REF!</v>
      </c>
      <c r="AO215" s="32" t="e">
        <f t="shared" si="12"/>
        <v>#REF!</v>
      </c>
      <c r="AP215" s="30" t="e">
        <f t="shared" si="37"/>
        <v>#REF!</v>
      </c>
      <c r="AQ215" s="31" t="e">
        <f t="shared" si="13"/>
        <v>#REF!</v>
      </c>
      <c r="AR215" s="31" t="e">
        <f t="shared" si="14"/>
        <v>#REF!</v>
      </c>
      <c r="AS215" s="31" t="e">
        <f t="shared" si="15"/>
        <v>#REF!</v>
      </c>
      <c r="AT215" s="32" t="e">
        <f t="shared" si="16"/>
        <v>#REF!</v>
      </c>
      <c r="AU215" s="30" t="e">
        <f t="shared" si="38"/>
        <v>#REF!</v>
      </c>
      <c r="AV215" s="31" t="e">
        <f t="shared" si="17"/>
        <v>#REF!</v>
      </c>
      <c r="AW215" s="31" t="e">
        <f t="shared" si="18"/>
        <v>#REF!</v>
      </c>
      <c r="AX215" s="31" t="e">
        <f t="shared" si="19"/>
        <v>#REF!</v>
      </c>
      <c r="AY215" s="32" t="e">
        <f t="shared" si="20"/>
        <v>#REF!</v>
      </c>
      <c r="AZ215" s="30" t="e">
        <f t="shared" si="39"/>
        <v>#REF!</v>
      </c>
      <c r="BA215" s="31" t="e">
        <f t="shared" si="21"/>
        <v>#REF!</v>
      </c>
      <c r="BB215" s="31" t="e">
        <f t="shared" si="22"/>
        <v>#REF!</v>
      </c>
      <c r="BC215" s="31" t="e">
        <f t="shared" si="23"/>
        <v>#REF!</v>
      </c>
      <c r="BD215" s="32" t="e">
        <f t="shared" si="24"/>
        <v>#REF!</v>
      </c>
    </row>
    <row r="216" spans="3:56" ht="15.75" thickBot="1" x14ac:dyDescent="0.3">
      <c r="C216" s="26">
        <v>110</v>
      </c>
      <c r="D216" s="27" t="s">
        <v>385</v>
      </c>
      <c r="E216" s="26">
        <v>31</v>
      </c>
      <c r="F216" s="28" t="s">
        <v>258</v>
      </c>
      <c r="G216" s="26">
        <v>455676</v>
      </c>
      <c r="H216" s="28" t="s">
        <v>270</v>
      </c>
      <c r="I216" s="29"/>
      <c r="K216" s="17">
        <f>SUMIF('RECAP PDV'!$E:$E,$G216,'RECAP PDV'!K:K)</f>
        <v>-25</v>
      </c>
      <c r="L216" s="17"/>
      <c r="M216" s="18"/>
      <c r="N216" s="17">
        <f>SUMIF('RECAP PDV'!$E:$E,$G216,'RECAP PDV'!N:N)</f>
        <v>0</v>
      </c>
      <c r="O216" s="17"/>
      <c r="P216" s="18"/>
      <c r="Q216" s="16"/>
      <c r="R216" s="16"/>
      <c r="S216" s="18"/>
      <c r="T216" s="17"/>
      <c r="U216" s="16"/>
      <c r="V216" s="18"/>
      <c r="W216" s="17"/>
      <c r="X216" s="16"/>
      <c r="Y216" s="18"/>
      <c r="AF216" s="30" t="e">
        <f t="shared" si="35"/>
        <v>#REF!</v>
      </c>
      <c r="AG216" s="31" t="e">
        <f t="shared" si="5"/>
        <v>#REF!</v>
      </c>
      <c r="AH216" s="31" t="e">
        <f t="shared" si="6"/>
        <v>#REF!</v>
      </c>
      <c r="AI216" s="31" t="e">
        <f t="shared" si="7"/>
        <v>#REF!</v>
      </c>
      <c r="AJ216" s="32" t="e">
        <f t="shared" si="8"/>
        <v>#REF!</v>
      </c>
      <c r="AK216" s="30" t="e">
        <f t="shared" si="36"/>
        <v>#REF!</v>
      </c>
      <c r="AL216" s="31" t="e">
        <f t="shared" si="9"/>
        <v>#REF!</v>
      </c>
      <c r="AM216" s="31" t="e">
        <f t="shared" si="10"/>
        <v>#REF!</v>
      </c>
      <c r="AN216" s="31" t="e">
        <f t="shared" si="11"/>
        <v>#REF!</v>
      </c>
      <c r="AO216" s="32" t="e">
        <f t="shared" si="12"/>
        <v>#REF!</v>
      </c>
      <c r="AP216" s="30" t="e">
        <f t="shared" si="37"/>
        <v>#REF!</v>
      </c>
      <c r="AQ216" s="31" t="e">
        <f t="shared" si="13"/>
        <v>#REF!</v>
      </c>
      <c r="AR216" s="31" t="e">
        <f t="shared" si="14"/>
        <v>#REF!</v>
      </c>
      <c r="AS216" s="31" t="e">
        <f t="shared" si="15"/>
        <v>#REF!</v>
      </c>
      <c r="AT216" s="32" t="e">
        <f t="shared" si="16"/>
        <v>#REF!</v>
      </c>
      <c r="AU216" s="30" t="e">
        <f t="shared" si="38"/>
        <v>#REF!</v>
      </c>
      <c r="AV216" s="31" t="e">
        <f t="shared" si="17"/>
        <v>#REF!</v>
      </c>
      <c r="AW216" s="31" t="e">
        <f t="shared" si="18"/>
        <v>#REF!</v>
      </c>
      <c r="AX216" s="31" t="e">
        <f t="shared" si="19"/>
        <v>#REF!</v>
      </c>
      <c r="AY216" s="32" t="e">
        <f t="shared" si="20"/>
        <v>#REF!</v>
      </c>
      <c r="AZ216" s="30" t="e">
        <f t="shared" si="39"/>
        <v>#REF!</v>
      </c>
      <c r="BA216" s="31" t="e">
        <f t="shared" si="21"/>
        <v>#REF!</v>
      </c>
      <c r="BB216" s="31" t="e">
        <f t="shared" si="22"/>
        <v>#REF!</v>
      </c>
      <c r="BC216" s="31" t="e">
        <f t="shared" si="23"/>
        <v>#REF!</v>
      </c>
      <c r="BD216" s="32" t="e">
        <f t="shared" si="24"/>
        <v>#REF!</v>
      </c>
    </row>
    <row r="217" spans="3:56" ht="15.75" thickBot="1" x14ac:dyDescent="0.3">
      <c r="C217" s="26">
        <v>110</v>
      </c>
      <c r="D217" s="27" t="s">
        <v>385</v>
      </c>
      <c r="E217" s="26">
        <v>31</v>
      </c>
      <c r="F217" s="28" t="s">
        <v>258</v>
      </c>
      <c r="G217" s="26">
        <v>455678</v>
      </c>
      <c r="H217" s="28" t="s">
        <v>271</v>
      </c>
      <c r="I217" s="29"/>
      <c r="K217" s="17">
        <f>SUMIF('RECAP PDV'!$E:$E,$G217,'RECAP PDV'!K:K)</f>
        <v>1520.2525399999997</v>
      </c>
      <c r="L217" s="17"/>
      <c r="M217" s="18"/>
      <c r="N217" s="17">
        <f>SUMIF('RECAP PDV'!$E:$E,$G217,'RECAP PDV'!N:N)</f>
        <v>0</v>
      </c>
      <c r="O217" s="17"/>
      <c r="P217" s="18"/>
      <c r="Q217" s="16"/>
      <c r="R217" s="16"/>
      <c r="S217" s="18"/>
      <c r="T217" s="17"/>
      <c r="U217" s="16"/>
      <c r="V217" s="18"/>
      <c r="W217" s="17"/>
      <c r="X217" s="16"/>
      <c r="Y217" s="18"/>
      <c r="AF217" s="30" t="e">
        <f t="shared" si="35"/>
        <v>#REF!</v>
      </c>
      <c r="AG217" s="31" t="e">
        <f t="shared" si="5"/>
        <v>#REF!</v>
      </c>
      <c r="AH217" s="31" t="e">
        <f t="shared" si="6"/>
        <v>#REF!</v>
      </c>
      <c r="AI217" s="31" t="e">
        <f t="shared" si="7"/>
        <v>#REF!</v>
      </c>
      <c r="AJ217" s="32" t="e">
        <f t="shared" si="8"/>
        <v>#REF!</v>
      </c>
      <c r="AK217" s="30" t="e">
        <f t="shared" si="36"/>
        <v>#REF!</v>
      </c>
      <c r="AL217" s="31" t="e">
        <f t="shared" si="9"/>
        <v>#REF!</v>
      </c>
      <c r="AM217" s="31" t="e">
        <f t="shared" si="10"/>
        <v>#REF!</v>
      </c>
      <c r="AN217" s="31" t="e">
        <f t="shared" si="11"/>
        <v>#REF!</v>
      </c>
      <c r="AO217" s="32" t="e">
        <f t="shared" si="12"/>
        <v>#REF!</v>
      </c>
      <c r="AP217" s="30" t="e">
        <f t="shared" si="37"/>
        <v>#REF!</v>
      </c>
      <c r="AQ217" s="31" t="e">
        <f t="shared" si="13"/>
        <v>#REF!</v>
      </c>
      <c r="AR217" s="31" t="e">
        <f t="shared" si="14"/>
        <v>#REF!</v>
      </c>
      <c r="AS217" s="31" t="e">
        <f t="shared" si="15"/>
        <v>#REF!</v>
      </c>
      <c r="AT217" s="32" t="e">
        <f t="shared" si="16"/>
        <v>#REF!</v>
      </c>
      <c r="AU217" s="30" t="e">
        <f t="shared" si="38"/>
        <v>#REF!</v>
      </c>
      <c r="AV217" s="31" t="e">
        <f t="shared" si="17"/>
        <v>#REF!</v>
      </c>
      <c r="AW217" s="31" t="e">
        <f t="shared" si="18"/>
        <v>#REF!</v>
      </c>
      <c r="AX217" s="31" t="e">
        <f t="shared" si="19"/>
        <v>#REF!</v>
      </c>
      <c r="AY217" s="32" t="e">
        <f t="shared" si="20"/>
        <v>#REF!</v>
      </c>
      <c r="AZ217" s="30" t="e">
        <f t="shared" si="39"/>
        <v>#REF!</v>
      </c>
      <c r="BA217" s="31" t="e">
        <f t="shared" si="21"/>
        <v>#REF!</v>
      </c>
      <c r="BB217" s="31" t="e">
        <f t="shared" si="22"/>
        <v>#REF!</v>
      </c>
      <c r="BC217" s="31" t="e">
        <f t="shared" si="23"/>
        <v>#REF!</v>
      </c>
      <c r="BD217" s="32" t="e">
        <f t="shared" si="24"/>
        <v>#REF!</v>
      </c>
    </row>
    <row r="218" spans="3:56" ht="15.75" thickBot="1" x14ac:dyDescent="0.3">
      <c r="C218" s="26">
        <v>110</v>
      </c>
      <c r="D218" s="27" t="s">
        <v>385</v>
      </c>
      <c r="E218" s="26">
        <v>31</v>
      </c>
      <c r="F218" s="28" t="s">
        <v>258</v>
      </c>
      <c r="G218" s="26">
        <v>555679</v>
      </c>
      <c r="H218" s="28" t="s">
        <v>272</v>
      </c>
      <c r="I218" s="29"/>
      <c r="K218" s="17">
        <f>SUMIF('RECAP PDV'!$E:$E,$G218,'RECAP PDV'!K:K)</f>
        <v>201.69964000000002</v>
      </c>
      <c r="L218" s="17"/>
      <c r="M218" s="18"/>
      <c r="N218" s="17">
        <f>SUMIF('RECAP PDV'!$E:$E,$G218,'RECAP PDV'!N:N)</f>
        <v>0</v>
      </c>
      <c r="O218" s="17"/>
      <c r="P218" s="18"/>
      <c r="Q218" s="16"/>
      <c r="R218" s="16"/>
      <c r="S218" s="18"/>
      <c r="T218" s="17"/>
      <c r="U218" s="16"/>
      <c r="V218" s="18"/>
      <c r="W218" s="17"/>
      <c r="X218" s="16"/>
      <c r="Y218" s="18"/>
      <c r="AF218" s="30" t="e">
        <f t="shared" si="35"/>
        <v>#REF!</v>
      </c>
      <c r="AG218" s="31" t="e">
        <f t="shared" si="5"/>
        <v>#REF!</v>
      </c>
      <c r="AH218" s="31" t="e">
        <f t="shared" si="6"/>
        <v>#REF!</v>
      </c>
      <c r="AI218" s="31" t="e">
        <f t="shared" si="7"/>
        <v>#REF!</v>
      </c>
      <c r="AJ218" s="32" t="e">
        <f t="shared" si="8"/>
        <v>#REF!</v>
      </c>
      <c r="AK218" s="30" t="e">
        <f t="shared" si="36"/>
        <v>#REF!</v>
      </c>
      <c r="AL218" s="31" t="e">
        <f t="shared" si="9"/>
        <v>#REF!</v>
      </c>
      <c r="AM218" s="31" t="e">
        <f t="shared" si="10"/>
        <v>#REF!</v>
      </c>
      <c r="AN218" s="31" t="e">
        <f t="shared" si="11"/>
        <v>#REF!</v>
      </c>
      <c r="AO218" s="32" t="e">
        <f t="shared" si="12"/>
        <v>#REF!</v>
      </c>
      <c r="AP218" s="30" t="e">
        <f t="shared" si="37"/>
        <v>#REF!</v>
      </c>
      <c r="AQ218" s="31" t="e">
        <f t="shared" si="13"/>
        <v>#REF!</v>
      </c>
      <c r="AR218" s="31" t="e">
        <f t="shared" si="14"/>
        <v>#REF!</v>
      </c>
      <c r="AS218" s="31" t="e">
        <f t="shared" si="15"/>
        <v>#REF!</v>
      </c>
      <c r="AT218" s="32" t="e">
        <f t="shared" si="16"/>
        <v>#REF!</v>
      </c>
      <c r="AU218" s="30" t="e">
        <f t="shared" si="38"/>
        <v>#REF!</v>
      </c>
      <c r="AV218" s="31" t="e">
        <f t="shared" si="17"/>
        <v>#REF!</v>
      </c>
      <c r="AW218" s="31" t="e">
        <f t="shared" si="18"/>
        <v>#REF!</v>
      </c>
      <c r="AX218" s="31" t="e">
        <f t="shared" si="19"/>
        <v>#REF!</v>
      </c>
      <c r="AY218" s="32" t="e">
        <f t="shared" si="20"/>
        <v>#REF!</v>
      </c>
      <c r="AZ218" s="30" t="e">
        <f t="shared" si="39"/>
        <v>#REF!</v>
      </c>
      <c r="BA218" s="31" t="e">
        <f t="shared" si="21"/>
        <v>#REF!</v>
      </c>
      <c r="BB218" s="31" t="e">
        <f t="shared" si="22"/>
        <v>#REF!</v>
      </c>
      <c r="BC218" s="31" t="e">
        <f t="shared" si="23"/>
        <v>#REF!</v>
      </c>
      <c r="BD218" s="32" t="e">
        <f t="shared" si="24"/>
        <v>#REF!</v>
      </c>
    </row>
    <row r="219" spans="3:56" ht="15.75" thickBot="1" x14ac:dyDescent="0.3">
      <c r="C219" s="26">
        <v>110</v>
      </c>
      <c r="D219" s="27" t="s">
        <v>385</v>
      </c>
      <c r="E219" s="26">
        <v>31</v>
      </c>
      <c r="F219" s="28" t="s">
        <v>258</v>
      </c>
      <c r="G219" s="26">
        <v>554700</v>
      </c>
      <c r="H219" s="28" t="s">
        <v>273</v>
      </c>
      <c r="I219" s="29"/>
      <c r="K219" s="17">
        <f>SUMIF('RECAP PDV'!$E:$E,$G219,'RECAP PDV'!K:K)</f>
        <v>446.07663000000002</v>
      </c>
      <c r="L219" s="17"/>
      <c r="M219" s="18"/>
      <c r="N219" s="17">
        <f>SUMIF('RECAP PDV'!$E:$E,$G219,'RECAP PDV'!N:N)</f>
        <v>0</v>
      </c>
      <c r="O219" s="17"/>
      <c r="P219" s="18"/>
      <c r="Q219" s="16"/>
      <c r="R219" s="16"/>
      <c r="S219" s="18"/>
      <c r="T219" s="17"/>
      <c r="U219" s="16"/>
      <c r="V219" s="18"/>
      <c r="W219" s="17"/>
      <c r="X219" s="16"/>
      <c r="Y219" s="18"/>
      <c r="AF219" s="30" t="e">
        <f t="shared" si="35"/>
        <v>#REF!</v>
      </c>
      <c r="AG219" s="31" t="e">
        <f t="shared" si="5"/>
        <v>#REF!</v>
      </c>
      <c r="AH219" s="31" t="e">
        <f t="shared" si="6"/>
        <v>#REF!</v>
      </c>
      <c r="AI219" s="31" t="e">
        <f t="shared" si="7"/>
        <v>#REF!</v>
      </c>
      <c r="AJ219" s="32" t="e">
        <f t="shared" si="8"/>
        <v>#REF!</v>
      </c>
      <c r="AK219" s="30" t="e">
        <f t="shared" si="36"/>
        <v>#REF!</v>
      </c>
      <c r="AL219" s="31" t="e">
        <f t="shared" si="9"/>
        <v>#REF!</v>
      </c>
      <c r="AM219" s="31" t="e">
        <f t="shared" si="10"/>
        <v>#REF!</v>
      </c>
      <c r="AN219" s="31" t="e">
        <f t="shared" si="11"/>
        <v>#REF!</v>
      </c>
      <c r="AO219" s="32" t="e">
        <f t="shared" si="12"/>
        <v>#REF!</v>
      </c>
      <c r="AP219" s="30" t="e">
        <f t="shared" si="37"/>
        <v>#REF!</v>
      </c>
      <c r="AQ219" s="31" t="e">
        <f t="shared" si="13"/>
        <v>#REF!</v>
      </c>
      <c r="AR219" s="31" t="e">
        <f t="shared" si="14"/>
        <v>#REF!</v>
      </c>
      <c r="AS219" s="31" t="e">
        <f t="shared" si="15"/>
        <v>#REF!</v>
      </c>
      <c r="AT219" s="32" t="e">
        <f t="shared" si="16"/>
        <v>#REF!</v>
      </c>
      <c r="AU219" s="30" t="e">
        <f t="shared" si="38"/>
        <v>#REF!</v>
      </c>
      <c r="AV219" s="31" t="e">
        <f t="shared" si="17"/>
        <v>#REF!</v>
      </c>
      <c r="AW219" s="31" t="e">
        <f t="shared" si="18"/>
        <v>#REF!</v>
      </c>
      <c r="AX219" s="31" t="e">
        <f t="shared" si="19"/>
        <v>#REF!</v>
      </c>
      <c r="AY219" s="32" t="e">
        <f t="shared" si="20"/>
        <v>#REF!</v>
      </c>
      <c r="AZ219" s="30" t="e">
        <f t="shared" si="39"/>
        <v>#REF!</v>
      </c>
      <c r="BA219" s="31" t="e">
        <f t="shared" si="21"/>
        <v>#REF!</v>
      </c>
      <c r="BB219" s="31" t="e">
        <f t="shared" si="22"/>
        <v>#REF!</v>
      </c>
      <c r="BC219" s="31" t="e">
        <f t="shared" si="23"/>
        <v>#REF!</v>
      </c>
      <c r="BD219" s="32" t="e">
        <f t="shared" si="24"/>
        <v>#REF!</v>
      </c>
    </row>
    <row r="220" spans="3:56" ht="15.75" thickBot="1" x14ac:dyDescent="0.3">
      <c r="C220" s="26">
        <v>160</v>
      </c>
      <c r="D220" s="27" t="s">
        <v>386</v>
      </c>
      <c r="E220" s="26">
        <v>45</v>
      </c>
      <c r="F220" s="28" t="s">
        <v>275</v>
      </c>
      <c r="G220" s="26">
        <v>557105</v>
      </c>
      <c r="H220" s="28" t="s">
        <v>276</v>
      </c>
      <c r="I220" s="29"/>
      <c r="K220" s="17">
        <f>SUMIF('RECAP PDV'!$E:$E,$G220,'RECAP PDV'!K:K)</f>
        <v>457.53526000000005</v>
      </c>
      <c r="L220" s="17"/>
      <c r="M220" s="18"/>
      <c r="N220" s="17">
        <f>SUMIF('RECAP PDV'!$E:$E,$G220,'RECAP PDV'!N:N)</f>
        <v>0</v>
      </c>
      <c r="O220" s="17"/>
      <c r="P220" s="18"/>
      <c r="Q220" s="16"/>
      <c r="R220" s="16"/>
      <c r="S220" s="18"/>
      <c r="T220" s="17"/>
      <c r="U220" s="16"/>
      <c r="V220" s="18"/>
      <c r="W220" s="17"/>
      <c r="X220" s="16"/>
      <c r="Y220" s="18"/>
      <c r="AF220" s="30" t="e">
        <f t="shared" si="35"/>
        <v>#REF!</v>
      </c>
      <c r="AG220" s="31" t="e">
        <f t="shared" si="5"/>
        <v>#REF!</v>
      </c>
      <c r="AH220" s="31" t="e">
        <f t="shared" si="6"/>
        <v>#REF!</v>
      </c>
      <c r="AI220" s="31" t="e">
        <f t="shared" si="7"/>
        <v>#REF!</v>
      </c>
      <c r="AJ220" s="32" t="e">
        <f t="shared" si="8"/>
        <v>#REF!</v>
      </c>
      <c r="AK220" s="30" t="e">
        <f t="shared" si="36"/>
        <v>#REF!</v>
      </c>
      <c r="AL220" s="31" t="e">
        <f t="shared" si="9"/>
        <v>#REF!</v>
      </c>
      <c r="AM220" s="31" t="e">
        <f t="shared" si="10"/>
        <v>#REF!</v>
      </c>
      <c r="AN220" s="31" t="e">
        <f t="shared" si="11"/>
        <v>#REF!</v>
      </c>
      <c r="AO220" s="32" t="e">
        <f t="shared" si="12"/>
        <v>#REF!</v>
      </c>
      <c r="AP220" s="30" t="e">
        <f t="shared" si="37"/>
        <v>#REF!</v>
      </c>
      <c r="AQ220" s="31" t="e">
        <f t="shared" si="13"/>
        <v>#REF!</v>
      </c>
      <c r="AR220" s="31" t="e">
        <f t="shared" si="14"/>
        <v>#REF!</v>
      </c>
      <c r="AS220" s="31" t="e">
        <f t="shared" si="15"/>
        <v>#REF!</v>
      </c>
      <c r="AT220" s="32" t="e">
        <f t="shared" si="16"/>
        <v>#REF!</v>
      </c>
      <c r="AU220" s="30" t="e">
        <f t="shared" si="38"/>
        <v>#REF!</v>
      </c>
      <c r="AV220" s="31" t="e">
        <f t="shared" si="17"/>
        <v>#REF!</v>
      </c>
      <c r="AW220" s="31" t="e">
        <f t="shared" si="18"/>
        <v>#REF!</v>
      </c>
      <c r="AX220" s="31" t="e">
        <f t="shared" si="19"/>
        <v>#REF!</v>
      </c>
      <c r="AY220" s="32" t="e">
        <f t="shared" si="20"/>
        <v>#REF!</v>
      </c>
      <c r="AZ220" s="30" t="e">
        <f t="shared" si="39"/>
        <v>#REF!</v>
      </c>
      <c r="BA220" s="31" t="e">
        <f t="shared" si="21"/>
        <v>#REF!</v>
      </c>
      <c r="BB220" s="31" t="e">
        <f t="shared" si="22"/>
        <v>#REF!</v>
      </c>
      <c r="BC220" s="31" t="e">
        <f t="shared" si="23"/>
        <v>#REF!</v>
      </c>
      <c r="BD220" s="32" t="e">
        <f t="shared" si="24"/>
        <v>#REF!</v>
      </c>
    </row>
    <row r="221" spans="3:56" ht="15.75" thickBot="1" x14ac:dyDescent="0.3">
      <c r="C221" s="26">
        <v>160</v>
      </c>
      <c r="D221" s="27" t="s">
        <v>386</v>
      </c>
      <c r="E221" s="26">
        <v>45</v>
      </c>
      <c r="F221" s="28" t="s">
        <v>275</v>
      </c>
      <c r="G221" s="26">
        <v>557178</v>
      </c>
      <c r="H221" s="28" t="s">
        <v>277</v>
      </c>
      <c r="I221" s="29"/>
      <c r="K221" s="17">
        <f>SUMIF('RECAP PDV'!$E:$E,$G221,'RECAP PDV'!K:K)</f>
        <v>52.550789999999999</v>
      </c>
      <c r="L221" s="17"/>
      <c r="M221" s="18"/>
      <c r="N221" s="17">
        <f>SUMIF('RECAP PDV'!$E:$E,$G221,'RECAP PDV'!N:N)</f>
        <v>0</v>
      </c>
      <c r="O221" s="17"/>
      <c r="P221" s="18"/>
      <c r="Q221" s="16"/>
      <c r="R221" s="16"/>
      <c r="S221" s="18"/>
      <c r="T221" s="17"/>
      <c r="U221" s="16"/>
      <c r="V221" s="18"/>
      <c r="W221" s="17"/>
      <c r="X221" s="16"/>
      <c r="Y221" s="18"/>
      <c r="AF221" s="30" t="e">
        <f t="shared" si="35"/>
        <v>#REF!</v>
      </c>
      <c r="AG221" s="31" t="e">
        <f t="shared" si="5"/>
        <v>#REF!</v>
      </c>
      <c r="AH221" s="31" t="e">
        <f t="shared" si="6"/>
        <v>#REF!</v>
      </c>
      <c r="AI221" s="31" t="e">
        <f t="shared" si="7"/>
        <v>#REF!</v>
      </c>
      <c r="AJ221" s="32" t="e">
        <f t="shared" si="8"/>
        <v>#REF!</v>
      </c>
      <c r="AK221" s="30" t="e">
        <f t="shared" si="36"/>
        <v>#REF!</v>
      </c>
      <c r="AL221" s="31" t="e">
        <f t="shared" si="9"/>
        <v>#REF!</v>
      </c>
      <c r="AM221" s="31" t="e">
        <f t="shared" si="10"/>
        <v>#REF!</v>
      </c>
      <c r="AN221" s="31" t="e">
        <f t="shared" si="11"/>
        <v>#REF!</v>
      </c>
      <c r="AO221" s="32" t="e">
        <f t="shared" si="12"/>
        <v>#REF!</v>
      </c>
      <c r="AP221" s="30" t="e">
        <f t="shared" si="37"/>
        <v>#REF!</v>
      </c>
      <c r="AQ221" s="31" t="e">
        <f t="shared" si="13"/>
        <v>#REF!</v>
      </c>
      <c r="AR221" s="31" t="e">
        <f t="shared" si="14"/>
        <v>#REF!</v>
      </c>
      <c r="AS221" s="31" t="e">
        <f t="shared" si="15"/>
        <v>#REF!</v>
      </c>
      <c r="AT221" s="32" t="e">
        <f t="shared" si="16"/>
        <v>#REF!</v>
      </c>
      <c r="AU221" s="30" t="e">
        <f t="shared" si="38"/>
        <v>#REF!</v>
      </c>
      <c r="AV221" s="31" t="e">
        <f t="shared" si="17"/>
        <v>#REF!</v>
      </c>
      <c r="AW221" s="31" t="e">
        <f t="shared" si="18"/>
        <v>#REF!</v>
      </c>
      <c r="AX221" s="31" t="e">
        <f t="shared" si="19"/>
        <v>#REF!</v>
      </c>
      <c r="AY221" s="32" t="e">
        <f t="shared" si="20"/>
        <v>#REF!</v>
      </c>
      <c r="AZ221" s="30" t="e">
        <f t="shared" si="39"/>
        <v>#REF!</v>
      </c>
      <c r="BA221" s="31" t="e">
        <f t="shared" si="21"/>
        <v>#REF!</v>
      </c>
      <c r="BB221" s="31" t="e">
        <f t="shared" si="22"/>
        <v>#REF!</v>
      </c>
      <c r="BC221" s="31" t="e">
        <f t="shared" si="23"/>
        <v>#REF!</v>
      </c>
      <c r="BD221" s="32" t="e">
        <f t="shared" si="24"/>
        <v>#REF!</v>
      </c>
    </row>
    <row r="222" spans="3:56" ht="15.75" thickBot="1" x14ac:dyDescent="0.3">
      <c r="C222" s="26">
        <v>160</v>
      </c>
      <c r="D222" s="27" t="s">
        <v>386</v>
      </c>
      <c r="E222" s="26">
        <v>45</v>
      </c>
      <c r="F222" s="28" t="s">
        <v>275</v>
      </c>
      <c r="G222" s="26">
        <v>557224</v>
      </c>
      <c r="H222" s="28" t="s">
        <v>278</v>
      </c>
      <c r="I222" s="29"/>
      <c r="K222" s="17">
        <f>SUMIF('RECAP PDV'!$E:$E,$G222,'RECAP PDV'!K:K)</f>
        <v>-61.533489999999986</v>
      </c>
      <c r="L222" s="17"/>
      <c r="M222" s="18"/>
      <c r="N222" s="17">
        <f>SUMIF('RECAP PDV'!$E:$E,$G222,'RECAP PDV'!N:N)</f>
        <v>0</v>
      </c>
      <c r="O222" s="17"/>
      <c r="P222" s="18"/>
      <c r="Q222" s="16"/>
      <c r="R222" s="16"/>
      <c r="S222" s="18"/>
      <c r="T222" s="17"/>
      <c r="U222" s="16"/>
      <c r="V222" s="18"/>
      <c r="W222" s="17"/>
      <c r="X222" s="16"/>
      <c r="Y222" s="18"/>
      <c r="AF222" s="30" t="e">
        <f t="shared" si="35"/>
        <v>#REF!</v>
      </c>
      <c r="AG222" s="31" t="e">
        <f t="shared" si="5"/>
        <v>#REF!</v>
      </c>
      <c r="AH222" s="31" t="e">
        <f t="shared" si="6"/>
        <v>#REF!</v>
      </c>
      <c r="AI222" s="31" t="e">
        <f t="shared" si="7"/>
        <v>#REF!</v>
      </c>
      <c r="AJ222" s="32" t="e">
        <f t="shared" si="8"/>
        <v>#REF!</v>
      </c>
      <c r="AK222" s="30" t="e">
        <f t="shared" si="36"/>
        <v>#REF!</v>
      </c>
      <c r="AL222" s="31" t="e">
        <f t="shared" si="9"/>
        <v>#REF!</v>
      </c>
      <c r="AM222" s="31" t="e">
        <f t="shared" si="10"/>
        <v>#REF!</v>
      </c>
      <c r="AN222" s="31" t="e">
        <f t="shared" si="11"/>
        <v>#REF!</v>
      </c>
      <c r="AO222" s="32" t="e">
        <f t="shared" si="12"/>
        <v>#REF!</v>
      </c>
      <c r="AP222" s="30" t="e">
        <f t="shared" si="37"/>
        <v>#REF!</v>
      </c>
      <c r="AQ222" s="31" t="e">
        <f t="shared" si="13"/>
        <v>#REF!</v>
      </c>
      <c r="AR222" s="31" t="e">
        <f t="shared" si="14"/>
        <v>#REF!</v>
      </c>
      <c r="AS222" s="31" t="e">
        <f t="shared" si="15"/>
        <v>#REF!</v>
      </c>
      <c r="AT222" s="32" t="e">
        <f t="shared" si="16"/>
        <v>#REF!</v>
      </c>
      <c r="AU222" s="30" t="e">
        <f t="shared" si="38"/>
        <v>#REF!</v>
      </c>
      <c r="AV222" s="31" t="e">
        <f t="shared" si="17"/>
        <v>#REF!</v>
      </c>
      <c r="AW222" s="31" t="e">
        <f t="shared" si="18"/>
        <v>#REF!</v>
      </c>
      <c r="AX222" s="31" t="e">
        <f t="shared" si="19"/>
        <v>#REF!</v>
      </c>
      <c r="AY222" s="32" t="e">
        <f t="shared" si="20"/>
        <v>#REF!</v>
      </c>
      <c r="AZ222" s="30" t="e">
        <f t="shared" si="39"/>
        <v>#REF!</v>
      </c>
      <c r="BA222" s="31" t="e">
        <f t="shared" si="21"/>
        <v>#REF!</v>
      </c>
      <c r="BB222" s="31" t="e">
        <f t="shared" si="22"/>
        <v>#REF!</v>
      </c>
      <c r="BC222" s="31" t="e">
        <f t="shared" si="23"/>
        <v>#REF!</v>
      </c>
      <c r="BD222" s="32" t="e">
        <f t="shared" si="24"/>
        <v>#REF!</v>
      </c>
    </row>
    <row r="223" spans="3:56" ht="15.75" thickBot="1" x14ac:dyDescent="0.3">
      <c r="C223" s="26">
        <v>160</v>
      </c>
      <c r="D223" s="27" t="s">
        <v>386</v>
      </c>
      <c r="E223" s="26">
        <v>45</v>
      </c>
      <c r="F223" s="28" t="s">
        <v>275</v>
      </c>
      <c r="G223" s="26">
        <v>557432</v>
      </c>
      <c r="H223" s="28" t="s">
        <v>279</v>
      </c>
      <c r="I223" s="29"/>
      <c r="K223" s="17">
        <f>SUMIF('RECAP PDV'!$E:$E,$G223,'RECAP PDV'!K:K)</f>
        <v>506.16332</v>
      </c>
      <c r="L223" s="17"/>
      <c r="M223" s="18"/>
      <c r="N223" s="17">
        <f>SUMIF('RECAP PDV'!$E:$E,$G223,'RECAP PDV'!N:N)</f>
        <v>0</v>
      </c>
      <c r="O223" s="17"/>
      <c r="P223" s="18"/>
      <c r="Q223" s="16"/>
      <c r="R223" s="16"/>
      <c r="S223" s="18"/>
      <c r="T223" s="17"/>
      <c r="U223" s="16"/>
      <c r="V223" s="18"/>
      <c r="W223" s="17"/>
      <c r="X223" s="16"/>
      <c r="Y223" s="18"/>
      <c r="AF223" s="30" t="e">
        <f t="shared" si="35"/>
        <v>#REF!</v>
      </c>
      <c r="AG223" s="31" t="e">
        <f t="shared" si="5"/>
        <v>#REF!</v>
      </c>
      <c r="AH223" s="31" t="e">
        <f t="shared" si="6"/>
        <v>#REF!</v>
      </c>
      <c r="AI223" s="31" t="e">
        <f t="shared" si="7"/>
        <v>#REF!</v>
      </c>
      <c r="AJ223" s="32" t="e">
        <f t="shared" si="8"/>
        <v>#REF!</v>
      </c>
      <c r="AK223" s="30" t="e">
        <f t="shared" si="36"/>
        <v>#REF!</v>
      </c>
      <c r="AL223" s="31" t="e">
        <f t="shared" si="9"/>
        <v>#REF!</v>
      </c>
      <c r="AM223" s="31" t="e">
        <f t="shared" si="10"/>
        <v>#REF!</v>
      </c>
      <c r="AN223" s="31" t="e">
        <f t="shared" si="11"/>
        <v>#REF!</v>
      </c>
      <c r="AO223" s="32" t="e">
        <f t="shared" si="12"/>
        <v>#REF!</v>
      </c>
      <c r="AP223" s="30" t="e">
        <f t="shared" si="37"/>
        <v>#REF!</v>
      </c>
      <c r="AQ223" s="31" t="e">
        <f t="shared" si="13"/>
        <v>#REF!</v>
      </c>
      <c r="AR223" s="31" t="e">
        <f t="shared" si="14"/>
        <v>#REF!</v>
      </c>
      <c r="AS223" s="31" t="e">
        <f t="shared" si="15"/>
        <v>#REF!</v>
      </c>
      <c r="AT223" s="32" t="e">
        <f t="shared" si="16"/>
        <v>#REF!</v>
      </c>
      <c r="AU223" s="30" t="e">
        <f t="shared" si="38"/>
        <v>#REF!</v>
      </c>
      <c r="AV223" s="31" t="e">
        <f t="shared" si="17"/>
        <v>#REF!</v>
      </c>
      <c r="AW223" s="31" t="e">
        <f t="shared" si="18"/>
        <v>#REF!</v>
      </c>
      <c r="AX223" s="31" t="e">
        <f t="shared" si="19"/>
        <v>#REF!</v>
      </c>
      <c r="AY223" s="32" t="e">
        <f t="shared" si="20"/>
        <v>#REF!</v>
      </c>
      <c r="AZ223" s="30" t="e">
        <f t="shared" si="39"/>
        <v>#REF!</v>
      </c>
      <c r="BA223" s="31" t="e">
        <f t="shared" si="21"/>
        <v>#REF!</v>
      </c>
      <c r="BB223" s="31" t="e">
        <f t="shared" si="22"/>
        <v>#REF!</v>
      </c>
      <c r="BC223" s="31" t="e">
        <f t="shared" si="23"/>
        <v>#REF!</v>
      </c>
      <c r="BD223" s="32" t="e">
        <f t="shared" si="24"/>
        <v>#REF!</v>
      </c>
    </row>
    <row r="224" spans="3:56" ht="15.75" thickBot="1" x14ac:dyDescent="0.3">
      <c r="C224" s="26">
        <v>160</v>
      </c>
      <c r="D224" s="27" t="s">
        <v>386</v>
      </c>
      <c r="E224" s="26">
        <v>45</v>
      </c>
      <c r="F224" s="28" t="s">
        <v>275</v>
      </c>
      <c r="G224" s="26">
        <v>557433</v>
      </c>
      <c r="H224" s="28" t="s">
        <v>280</v>
      </c>
      <c r="I224" s="29"/>
      <c r="K224" s="17">
        <f>SUMIF('RECAP PDV'!$E:$E,$G224,'RECAP PDV'!K:K)</f>
        <v>205.77632</v>
      </c>
      <c r="L224" s="17"/>
      <c r="M224" s="18"/>
      <c r="N224" s="17">
        <f>SUMIF('RECAP PDV'!$E:$E,$G224,'RECAP PDV'!N:N)</f>
        <v>0</v>
      </c>
      <c r="O224" s="17"/>
      <c r="P224" s="18"/>
      <c r="Q224" s="16"/>
      <c r="R224" s="16"/>
      <c r="S224" s="18"/>
      <c r="T224" s="17"/>
      <c r="U224" s="16"/>
      <c r="V224" s="18"/>
      <c r="W224" s="17"/>
      <c r="X224" s="16"/>
      <c r="Y224" s="18"/>
      <c r="AF224" s="30" t="e">
        <f t="shared" si="35"/>
        <v>#REF!</v>
      </c>
      <c r="AG224" s="31" t="e">
        <f t="shared" si="5"/>
        <v>#REF!</v>
      </c>
      <c r="AH224" s="31" t="e">
        <f t="shared" si="6"/>
        <v>#REF!</v>
      </c>
      <c r="AI224" s="31" t="e">
        <f t="shared" si="7"/>
        <v>#REF!</v>
      </c>
      <c r="AJ224" s="32" t="e">
        <f t="shared" si="8"/>
        <v>#REF!</v>
      </c>
      <c r="AK224" s="30" t="e">
        <f t="shared" si="36"/>
        <v>#REF!</v>
      </c>
      <c r="AL224" s="31" t="e">
        <f t="shared" si="9"/>
        <v>#REF!</v>
      </c>
      <c r="AM224" s="31" t="e">
        <f t="shared" si="10"/>
        <v>#REF!</v>
      </c>
      <c r="AN224" s="31" t="e">
        <f t="shared" si="11"/>
        <v>#REF!</v>
      </c>
      <c r="AO224" s="32" t="e">
        <f t="shared" si="12"/>
        <v>#REF!</v>
      </c>
      <c r="AP224" s="30" t="e">
        <f t="shared" si="37"/>
        <v>#REF!</v>
      </c>
      <c r="AQ224" s="31" t="e">
        <f t="shared" si="13"/>
        <v>#REF!</v>
      </c>
      <c r="AR224" s="31" t="e">
        <f t="shared" si="14"/>
        <v>#REF!</v>
      </c>
      <c r="AS224" s="31" t="e">
        <f t="shared" si="15"/>
        <v>#REF!</v>
      </c>
      <c r="AT224" s="32" t="e">
        <f t="shared" si="16"/>
        <v>#REF!</v>
      </c>
      <c r="AU224" s="30" t="e">
        <f t="shared" si="38"/>
        <v>#REF!</v>
      </c>
      <c r="AV224" s="31" t="e">
        <f t="shared" si="17"/>
        <v>#REF!</v>
      </c>
      <c r="AW224" s="31" t="e">
        <f t="shared" si="18"/>
        <v>#REF!</v>
      </c>
      <c r="AX224" s="31" t="e">
        <f t="shared" si="19"/>
        <v>#REF!</v>
      </c>
      <c r="AY224" s="32" t="e">
        <f t="shared" si="20"/>
        <v>#REF!</v>
      </c>
      <c r="AZ224" s="30" t="e">
        <f t="shared" si="39"/>
        <v>#REF!</v>
      </c>
      <c r="BA224" s="31" t="e">
        <f t="shared" si="21"/>
        <v>#REF!</v>
      </c>
      <c r="BB224" s="31" t="e">
        <f t="shared" si="22"/>
        <v>#REF!</v>
      </c>
      <c r="BC224" s="31" t="e">
        <f t="shared" si="23"/>
        <v>#REF!</v>
      </c>
      <c r="BD224" s="32" t="e">
        <f t="shared" si="24"/>
        <v>#REF!</v>
      </c>
    </row>
    <row r="225" spans="3:56" ht="15.75" thickBot="1" x14ac:dyDescent="0.3">
      <c r="C225" s="26">
        <v>160</v>
      </c>
      <c r="D225" s="27" t="s">
        <v>386</v>
      </c>
      <c r="E225" s="26">
        <v>45</v>
      </c>
      <c r="F225" s="28" t="s">
        <v>275</v>
      </c>
      <c r="G225" s="26">
        <v>557434</v>
      </c>
      <c r="H225" s="28" t="s">
        <v>281</v>
      </c>
      <c r="I225" s="29"/>
      <c r="K225" s="17">
        <f>SUMIF('RECAP PDV'!$E:$E,$G225,'RECAP PDV'!K:K)</f>
        <v>868.29967999999997</v>
      </c>
      <c r="L225" s="17"/>
      <c r="M225" s="18"/>
      <c r="N225" s="17">
        <f>SUMIF('RECAP PDV'!$E:$E,$G225,'RECAP PDV'!N:N)</f>
        <v>0</v>
      </c>
      <c r="O225" s="17"/>
      <c r="P225" s="18"/>
      <c r="Q225" s="16"/>
      <c r="R225" s="16"/>
      <c r="S225" s="18"/>
      <c r="T225" s="17"/>
      <c r="U225" s="16"/>
      <c r="V225" s="18"/>
      <c r="W225" s="17"/>
      <c r="X225" s="16"/>
      <c r="Y225" s="18"/>
      <c r="AF225" s="30" t="e">
        <f t="shared" si="35"/>
        <v>#REF!</v>
      </c>
      <c r="AG225" s="31" t="e">
        <f t="shared" si="5"/>
        <v>#REF!</v>
      </c>
      <c r="AH225" s="31" t="e">
        <f t="shared" si="6"/>
        <v>#REF!</v>
      </c>
      <c r="AI225" s="31" t="e">
        <f t="shared" si="7"/>
        <v>#REF!</v>
      </c>
      <c r="AJ225" s="32" t="e">
        <f t="shared" si="8"/>
        <v>#REF!</v>
      </c>
      <c r="AK225" s="30" t="e">
        <f t="shared" si="36"/>
        <v>#REF!</v>
      </c>
      <c r="AL225" s="31" t="e">
        <f t="shared" si="9"/>
        <v>#REF!</v>
      </c>
      <c r="AM225" s="31" t="e">
        <f t="shared" si="10"/>
        <v>#REF!</v>
      </c>
      <c r="AN225" s="31" t="e">
        <f t="shared" si="11"/>
        <v>#REF!</v>
      </c>
      <c r="AO225" s="32" t="e">
        <f t="shared" si="12"/>
        <v>#REF!</v>
      </c>
      <c r="AP225" s="30" t="e">
        <f t="shared" si="37"/>
        <v>#REF!</v>
      </c>
      <c r="AQ225" s="31" t="e">
        <f t="shared" si="13"/>
        <v>#REF!</v>
      </c>
      <c r="AR225" s="31" t="e">
        <f t="shared" si="14"/>
        <v>#REF!</v>
      </c>
      <c r="AS225" s="31" t="e">
        <f t="shared" si="15"/>
        <v>#REF!</v>
      </c>
      <c r="AT225" s="32" t="e">
        <f t="shared" si="16"/>
        <v>#REF!</v>
      </c>
      <c r="AU225" s="30" t="e">
        <f t="shared" si="38"/>
        <v>#REF!</v>
      </c>
      <c r="AV225" s="31" t="e">
        <f t="shared" si="17"/>
        <v>#REF!</v>
      </c>
      <c r="AW225" s="31" t="e">
        <f t="shared" si="18"/>
        <v>#REF!</v>
      </c>
      <c r="AX225" s="31" t="e">
        <f t="shared" si="19"/>
        <v>#REF!</v>
      </c>
      <c r="AY225" s="32" t="e">
        <f t="shared" si="20"/>
        <v>#REF!</v>
      </c>
      <c r="AZ225" s="30" t="e">
        <f t="shared" si="39"/>
        <v>#REF!</v>
      </c>
      <c r="BA225" s="31" t="e">
        <f t="shared" si="21"/>
        <v>#REF!</v>
      </c>
      <c r="BB225" s="31" t="e">
        <f t="shared" si="22"/>
        <v>#REF!</v>
      </c>
      <c r="BC225" s="31" t="e">
        <f t="shared" si="23"/>
        <v>#REF!</v>
      </c>
      <c r="BD225" s="32" t="e">
        <f t="shared" si="24"/>
        <v>#REF!</v>
      </c>
    </row>
    <row r="226" spans="3:56" ht="15.75" thickBot="1" x14ac:dyDescent="0.3">
      <c r="C226" s="26">
        <v>160</v>
      </c>
      <c r="D226" s="27" t="s">
        <v>386</v>
      </c>
      <c r="E226" s="26">
        <v>45</v>
      </c>
      <c r="F226" s="28" t="s">
        <v>275</v>
      </c>
      <c r="G226" s="26">
        <v>557436</v>
      </c>
      <c r="H226" s="28" t="s">
        <v>282</v>
      </c>
      <c r="I226" s="29"/>
      <c r="K226" s="17">
        <f>SUMIF('RECAP PDV'!$E:$E,$G226,'RECAP PDV'!K:K)</f>
        <v>761.18818999999996</v>
      </c>
      <c r="L226" s="17"/>
      <c r="M226" s="18"/>
      <c r="N226" s="17">
        <f>SUMIF('RECAP PDV'!$E:$E,$G226,'RECAP PDV'!N:N)</f>
        <v>0</v>
      </c>
      <c r="O226" s="17"/>
      <c r="P226" s="18"/>
      <c r="Q226" s="16"/>
      <c r="R226" s="16"/>
      <c r="S226" s="18"/>
      <c r="T226" s="17"/>
      <c r="U226" s="16"/>
      <c r="V226" s="18"/>
      <c r="W226" s="17"/>
      <c r="X226" s="16"/>
      <c r="Y226" s="18"/>
      <c r="AF226" s="30" t="e">
        <f t="shared" si="35"/>
        <v>#REF!</v>
      </c>
      <c r="AG226" s="31" t="e">
        <f t="shared" si="5"/>
        <v>#REF!</v>
      </c>
      <c r="AH226" s="31" t="e">
        <f t="shared" si="6"/>
        <v>#REF!</v>
      </c>
      <c r="AI226" s="31" t="e">
        <f t="shared" si="7"/>
        <v>#REF!</v>
      </c>
      <c r="AJ226" s="32" t="e">
        <f t="shared" si="8"/>
        <v>#REF!</v>
      </c>
      <c r="AK226" s="30" t="e">
        <f t="shared" si="36"/>
        <v>#REF!</v>
      </c>
      <c r="AL226" s="31" t="e">
        <f t="shared" si="9"/>
        <v>#REF!</v>
      </c>
      <c r="AM226" s="31" t="e">
        <f t="shared" si="10"/>
        <v>#REF!</v>
      </c>
      <c r="AN226" s="31" t="e">
        <f t="shared" si="11"/>
        <v>#REF!</v>
      </c>
      <c r="AO226" s="32" t="e">
        <f t="shared" si="12"/>
        <v>#REF!</v>
      </c>
      <c r="AP226" s="30" t="e">
        <f t="shared" si="37"/>
        <v>#REF!</v>
      </c>
      <c r="AQ226" s="31" t="e">
        <f t="shared" si="13"/>
        <v>#REF!</v>
      </c>
      <c r="AR226" s="31" t="e">
        <f t="shared" si="14"/>
        <v>#REF!</v>
      </c>
      <c r="AS226" s="31" t="e">
        <f t="shared" si="15"/>
        <v>#REF!</v>
      </c>
      <c r="AT226" s="32" t="e">
        <f t="shared" si="16"/>
        <v>#REF!</v>
      </c>
      <c r="AU226" s="30" t="e">
        <f t="shared" si="38"/>
        <v>#REF!</v>
      </c>
      <c r="AV226" s="31" t="e">
        <f t="shared" si="17"/>
        <v>#REF!</v>
      </c>
      <c r="AW226" s="31" t="e">
        <f t="shared" si="18"/>
        <v>#REF!</v>
      </c>
      <c r="AX226" s="31" t="e">
        <f t="shared" si="19"/>
        <v>#REF!</v>
      </c>
      <c r="AY226" s="32" t="e">
        <f t="shared" si="20"/>
        <v>#REF!</v>
      </c>
      <c r="AZ226" s="30" t="e">
        <f t="shared" si="39"/>
        <v>#REF!</v>
      </c>
      <c r="BA226" s="31" t="e">
        <f t="shared" si="21"/>
        <v>#REF!</v>
      </c>
      <c r="BB226" s="31" t="e">
        <f t="shared" si="22"/>
        <v>#REF!</v>
      </c>
      <c r="BC226" s="31" t="e">
        <f t="shared" si="23"/>
        <v>#REF!</v>
      </c>
      <c r="BD226" s="32" t="e">
        <f t="shared" si="24"/>
        <v>#REF!</v>
      </c>
    </row>
    <row r="227" spans="3:56" ht="15.75" thickBot="1" x14ac:dyDescent="0.3">
      <c r="C227" s="26">
        <v>160</v>
      </c>
      <c r="D227" s="27" t="s">
        <v>386</v>
      </c>
      <c r="E227" s="26">
        <v>45</v>
      </c>
      <c r="F227" s="28" t="s">
        <v>275</v>
      </c>
      <c r="G227" s="26">
        <v>557437</v>
      </c>
      <c r="H227" s="28" t="s">
        <v>283</v>
      </c>
      <c r="I227" s="29"/>
      <c r="K227" s="17">
        <f>SUMIF('RECAP PDV'!$E:$E,$G227,'RECAP PDV'!K:K)</f>
        <v>317.93531999999999</v>
      </c>
      <c r="L227" s="17"/>
      <c r="M227" s="18"/>
      <c r="N227" s="17">
        <f>SUMIF('RECAP PDV'!$E:$E,$G227,'RECAP PDV'!N:N)</f>
        <v>0</v>
      </c>
      <c r="O227" s="17"/>
      <c r="P227" s="18"/>
      <c r="Q227" s="16"/>
      <c r="R227" s="16"/>
      <c r="S227" s="18"/>
      <c r="T227" s="17"/>
      <c r="U227" s="16"/>
      <c r="V227" s="18"/>
      <c r="W227" s="17"/>
      <c r="X227" s="16"/>
      <c r="Y227" s="18"/>
      <c r="AF227" s="30" t="e">
        <f t="shared" si="35"/>
        <v>#REF!</v>
      </c>
      <c r="AG227" s="31" t="e">
        <f t="shared" si="5"/>
        <v>#REF!</v>
      </c>
      <c r="AH227" s="31" t="e">
        <f t="shared" si="6"/>
        <v>#REF!</v>
      </c>
      <c r="AI227" s="31" t="e">
        <f t="shared" si="7"/>
        <v>#REF!</v>
      </c>
      <c r="AJ227" s="32" t="e">
        <f t="shared" si="8"/>
        <v>#REF!</v>
      </c>
      <c r="AK227" s="30" t="e">
        <f t="shared" si="36"/>
        <v>#REF!</v>
      </c>
      <c r="AL227" s="31" t="e">
        <f t="shared" si="9"/>
        <v>#REF!</v>
      </c>
      <c r="AM227" s="31" t="e">
        <f t="shared" si="10"/>
        <v>#REF!</v>
      </c>
      <c r="AN227" s="31" t="e">
        <f t="shared" si="11"/>
        <v>#REF!</v>
      </c>
      <c r="AO227" s="32" t="e">
        <f t="shared" si="12"/>
        <v>#REF!</v>
      </c>
      <c r="AP227" s="30" t="e">
        <f t="shared" si="37"/>
        <v>#REF!</v>
      </c>
      <c r="AQ227" s="31" t="e">
        <f t="shared" si="13"/>
        <v>#REF!</v>
      </c>
      <c r="AR227" s="31" t="e">
        <f t="shared" si="14"/>
        <v>#REF!</v>
      </c>
      <c r="AS227" s="31" t="e">
        <f t="shared" si="15"/>
        <v>#REF!</v>
      </c>
      <c r="AT227" s="32" t="e">
        <f t="shared" si="16"/>
        <v>#REF!</v>
      </c>
      <c r="AU227" s="30" t="e">
        <f t="shared" si="38"/>
        <v>#REF!</v>
      </c>
      <c r="AV227" s="31" t="e">
        <f t="shared" si="17"/>
        <v>#REF!</v>
      </c>
      <c r="AW227" s="31" t="e">
        <f t="shared" si="18"/>
        <v>#REF!</v>
      </c>
      <c r="AX227" s="31" t="e">
        <f t="shared" si="19"/>
        <v>#REF!</v>
      </c>
      <c r="AY227" s="32" t="e">
        <f t="shared" si="20"/>
        <v>#REF!</v>
      </c>
      <c r="AZ227" s="30" t="e">
        <f t="shared" si="39"/>
        <v>#REF!</v>
      </c>
      <c r="BA227" s="31" t="e">
        <f t="shared" si="21"/>
        <v>#REF!</v>
      </c>
      <c r="BB227" s="31" t="e">
        <f t="shared" si="22"/>
        <v>#REF!</v>
      </c>
      <c r="BC227" s="31" t="e">
        <f t="shared" si="23"/>
        <v>#REF!</v>
      </c>
      <c r="BD227" s="32" t="e">
        <f t="shared" si="24"/>
        <v>#REF!</v>
      </c>
    </row>
    <row r="228" spans="3:56" ht="15.75" thickBot="1" x14ac:dyDescent="0.3">
      <c r="C228" s="26">
        <v>160</v>
      </c>
      <c r="D228" s="27" t="s">
        <v>386</v>
      </c>
      <c r="E228" s="26">
        <v>45</v>
      </c>
      <c r="F228" s="28" t="s">
        <v>275</v>
      </c>
      <c r="G228" s="26">
        <v>557440</v>
      </c>
      <c r="H228" s="28" t="s">
        <v>284</v>
      </c>
      <c r="I228" s="29"/>
      <c r="K228" s="17">
        <f>SUMIF('RECAP PDV'!$E:$E,$G228,'RECAP PDV'!K:K)</f>
        <v>1005.44429</v>
      </c>
      <c r="L228" s="17"/>
      <c r="M228" s="18"/>
      <c r="N228" s="17">
        <f>SUMIF('RECAP PDV'!$E:$E,$G228,'RECAP PDV'!N:N)</f>
        <v>0</v>
      </c>
      <c r="O228" s="17"/>
      <c r="P228" s="18"/>
      <c r="Q228" s="16"/>
      <c r="R228" s="16"/>
      <c r="S228" s="18"/>
      <c r="T228" s="17"/>
      <c r="U228" s="16"/>
      <c r="V228" s="18"/>
      <c r="W228" s="17"/>
      <c r="X228" s="16"/>
      <c r="Y228" s="18"/>
      <c r="AF228" s="30" t="e">
        <f t="shared" si="35"/>
        <v>#REF!</v>
      </c>
      <c r="AG228" s="31" t="e">
        <f t="shared" si="5"/>
        <v>#REF!</v>
      </c>
      <c r="AH228" s="31" t="e">
        <f t="shared" si="6"/>
        <v>#REF!</v>
      </c>
      <c r="AI228" s="31" t="e">
        <f t="shared" si="7"/>
        <v>#REF!</v>
      </c>
      <c r="AJ228" s="32" t="e">
        <f t="shared" si="8"/>
        <v>#REF!</v>
      </c>
      <c r="AK228" s="30" t="e">
        <f t="shared" si="36"/>
        <v>#REF!</v>
      </c>
      <c r="AL228" s="31" t="e">
        <f t="shared" si="9"/>
        <v>#REF!</v>
      </c>
      <c r="AM228" s="31" t="e">
        <f t="shared" si="10"/>
        <v>#REF!</v>
      </c>
      <c r="AN228" s="31" t="e">
        <f t="shared" si="11"/>
        <v>#REF!</v>
      </c>
      <c r="AO228" s="32" t="e">
        <f t="shared" si="12"/>
        <v>#REF!</v>
      </c>
      <c r="AP228" s="30" t="e">
        <f t="shared" si="37"/>
        <v>#REF!</v>
      </c>
      <c r="AQ228" s="31" t="e">
        <f t="shared" si="13"/>
        <v>#REF!</v>
      </c>
      <c r="AR228" s="31" t="e">
        <f t="shared" si="14"/>
        <v>#REF!</v>
      </c>
      <c r="AS228" s="31" t="e">
        <f t="shared" si="15"/>
        <v>#REF!</v>
      </c>
      <c r="AT228" s="32" t="e">
        <f t="shared" si="16"/>
        <v>#REF!</v>
      </c>
      <c r="AU228" s="30" t="e">
        <f t="shared" si="38"/>
        <v>#REF!</v>
      </c>
      <c r="AV228" s="31" t="e">
        <f t="shared" si="17"/>
        <v>#REF!</v>
      </c>
      <c r="AW228" s="31" t="e">
        <f t="shared" si="18"/>
        <v>#REF!</v>
      </c>
      <c r="AX228" s="31" t="e">
        <f t="shared" si="19"/>
        <v>#REF!</v>
      </c>
      <c r="AY228" s="32" t="e">
        <f t="shared" si="20"/>
        <v>#REF!</v>
      </c>
      <c r="AZ228" s="30" t="e">
        <f t="shared" si="39"/>
        <v>#REF!</v>
      </c>
      <c r="BA228" s="31" t="e">
        <f t="shared" si="21"/>
        <v>#REF!</v>
      </c>
      <c r="BB228" s="31" t="e">
        <f t="shared" si="22"/>
        <v>#REF!</v>
      </c>
      <c r="BC228" s="31" t="e">
        <f t="shared" si="23"/>
        <v>#REF!</v>
      </c>
      <c r="BD228" s="32" t="e">
        <f t="shared" si="24"/>
        <v>#REF!</v>
      </c>
    </row>
    <row r="229" spans="3:56" ht="15.75" thickBot="1" x14ac:dyDescent="0.3">
      <c r="C229" s="26">
        <v>160</v>
      </c>
      <c r="D229" s="27" t="s">
        <v>386</v>
      </c>
      <c r="E229" s="26">
        <v>45</v>
      </c>
      <c r="F229" s="28" t="s">
        <v>275</v>
      </c>
      <c r="G229" s="26">
        <v>557441</v>
      </c>
      <c r="H229" s="28" t="s">
        <v>285</v>
      </c>
      <c r="I229" s="29"/>
      <c r="K229" s="17">
        <f>SUMIF('RECAP PDV'!$E:$E,$G229,'RECAP PDV'!K:K)</f>
        <v>1035.64717</v>
      </c>
      <c r="L229" s="17"/>
      <c r="M229" s="18"/>
      <c r="N229" s="17">
        <f>SUMIF('RECAP PDV'!$E:$E,$G229,'RECAP PDV'!N:N)</f>
        <v>0</v>
      </c>
      <c r="O229" s="17"/>
      <c r="P229" s="18"/>
      <c r="Q229" s="16"/>
      <c r="R229" s="16"/>
      <c r="S229" s="18"/>
      <c r="T229" s="17"/>
      <c r="U229" s="16"/>
      <c r="V229" s="18"/>
      <c r="W229" s="17"/>
      <c r="X229" s="16"/>
      <c r="Y229" s="18"/>
      <c r="AF229" s="30" t="e">
        <f t="shared" si="35"/>
        <v>#REF!</v>
      </c>
      <c r="AG229" s="31" t="e">
        <f t="shared" si="5"/>
        <v>#REF!</v>
      </c>
      <c r="AH229" s="31" t="e">
        <f t="shared" si="6"/>
        <v>#REF!</v>
      </c>
      <c r="AI229" s="31" t="e">
        <f t="shared" si="7"/>
        <v>#REF!</v>
      </c>
      <c r="AJ229" s="32" t="e">
        <f t="shared" si="8"/>
        <v>#REF!</v>
      </c>
      <c r="AK229" s="30" t="e">
        <f t="shared" si="36"/>
        <v>#REF!</v>
      </c>
      <c r="AL229" s="31" t="e">
        <f t="shared" si="9"/>
        <v>#REF!</v>
      </c>
      <c r="AM229" s="31" t="e">
        <f t="shared" si="10"/>
        <v>#REF!</v>
      </c>
      <c r="AN229" s="31" t="e">
        <f t="shared" si="11"/>
        <v>#REF!</v>
      </c>
      <c r="AO229" s="32" t="e">
        <f t="shared" si="12"/>
        <v>#REF!</v>
      </c>
      <c r="AP229" s="30" t="e">
        <f t="shared" si="37"/>
        <v>#REF!</v>
      </c>
      <c r="AQ229" s="31" t="e">
        <f t="shared" si="13"/>
        <v>#REF!</v>
      </c>
      <c r="AR229" s="31" t="e">
        <f t="shared" si="14"/>
        <v>#REF!</v>
      </c>
      <c r="AS229" s="31" t="e">
        <f t="shared" si="15"/>
        <v>#REF!</v>
      </c>
      <c r="AT229" s="32" t="e">
        <f t="shared" si="16"/>
        <v>#REF!</v>
      </c>
      <c r="AU229" s="30" t="e">
        <f t="shared" si="38"/>
        <v>#REF!</v>
      </c>
      <c r="AV229" s="31" t="e">
        <f t="shared" si="17"/>
        <v>#REF!</v>
      </c>
      <c r="AW229" s="31" t="e">
        <f t="shared" si="18"/>
        <v>#REF!</v>
      </c>
      <c r="AX229" s="31" t="e">
        <f t="shared" si="19"/>
        <v>#REF!</v>
      </c>
      <c r="AY229" s="32" t="e">
        <f t="shared" si="20"/>
        <v>#REF!</v>
      </c>
      <c r="AZ229" s="30" t="e">
        <f t="shared" si="39"/>
        <v>#REF!</v>
      </c>
      <c r="BA229" s="31" t="e">
        <f t="shared" si="21"/>
        <v>#REF!</v>
      </c>
      <c r="BB229" s="31" t="e">
        <f t="shared" si="22"/>
        <v>#REF!</v>
      </c>
      <c r="BC229" s="31" t="e">
        <f t="shared" si="23"/>
        <v>#REF!</v>
      </c>
      <c r="BD229" s="32" t="e">
        <f t="shared" si="24"/>
        <v>#REF!</v>
      </c>
    </row>
    <row r="230" spans="3:56" ht="15.75" thickBot="1" x14ac:dyDescent="0.3">
      <c r="C230" s="26">
        <v>160</v>
      </c>
      <c r="D230" s="27" t="s">
        <v>386</v>
      </c>
      <c r="E230" s="26">
        <v>45</v>
      </c>
      <c r="F230" s="28" t="s">
        <v>275</v>
      </c>
      <c r="G230" s="26">
        <v>557439</v>
      </c>
      <c r="H230" s="28" t="s">
        <v>286</v>
      </c>
      <c r="I230" s="29"/>
      <c r="K230" s="17">
        <f>SUMIF('RECAP PDV'!$E:$E,$G230,'RECAP PDV'!K:K)</f>
        <v>1803.1841099999999</v>
      </c>
      <c r="L230" s="17"/>
      <c r="M230" s="18"/>
      <c r="N230" s="17">
        <f>SUMIF('RECAP PDV'!$E:$E,$G230,'RECAP PDV'!N:N)</f>
        <v>0</v>
      </c>
      <c r="O230" s="17"/>
      <c r="P230" s="18"/>
      <c r="Q230" s="16"/>
      <c r="R230" s="16"/>
      <c r="S230" s="18"/>
      <c r="T230" s="17"/>
      <c r="U230" s="16"/>
      <c r="V230" s="18"/>
      <c r="W230" s="17"/>
      <c r="X230" s="16"/>
      <c r="Y230" s="18"/>
      <c r="AF230" s="30" t="e">
        <f t="shared" si="35"/>
        <v>#REF!</v>
      </c>
      <c r="AG230" s="31" t="e">
        <f t="shared" si="5"/>
        <v>#REF!</v>
      </c>
      <c r="AH230" s="31" t="e">
        <f t="shared" si="6"/>
        <v>#REF!</v>
      </c>
      <c r="AI230" s="31" t="e">
        <f t="shared" si="7"/>
        <v>#REF!</v>
      </c>
      <c r="AJ230" s="32" t="e">
        <f t="shared" si="8"/>
        <v>#REF!</v>
      </c>
      <c r="AK230" s="30" t="e">
        <f t="shared" si="36"/>
        <v>#REF!</v>
      </c>
      <c r="AL230" s="31" t="e">
        <f t="shared" si="9"/>
        <v>#REF!</v>
      </c>
      <c r="AM230" s="31" t="e">
        <f t="shared" si="10"/>
        <v>#REF!</v>
      </c>
      <c r="AN230" s="31" t="e">
        <f t="shared" si="11"/>
        <v>#REF!</v>
      </c>
      <c r="AO230" s="32" t="e">
        <f t="shared" si="12"/>
        <v>#REF!</v>
      </c>
      <c r="AP230" s="30" t="e">
        <f t="shared" si="37"/>
        <v>#REF!</v>
      </c>
      <c r="AQ230" s="31" t="e">
        <f t="shared" si="13"/>
        <v>#REF!</v>
      </c>
      <c r="AR230" s="31" t="e">
        <f t="shared" si="14"/>
        <v>#REF!</v>
      </c>
      <c r="AS230" s="31" t="e">
        <f t="shared" si="15"/>
        <v>#REF!</v>
      </c>
      <c r="AT230" s="32" t="e">
        <f t="shared" si="16"/>
        <v>#REF!</v>
      </c>
      <c r="AU230" s="30" t="e">
        <f t="shared" si="38"/>
        <v>#REF!</v>
      </c>
      <c r="AV230" s="31" t="e">
        <f t="shared" si="17"/>
        <v>#REF!</v>
      </c>
      <c r="AW230" s="31" t="e">
        <f t="shared" si="18"/>
        <v>#REF!</v>
      </c>
      <c r="AX230" s="31" t="e">
        <f t="shared" si="19"/>
        <v>#REF!</v>
      </c>
      <c r="AY230" s="32" t="e">
        <f t="shared" si="20"/>
        <v>#REF!</v>
      </c>
      <c r="AZ230" s="30" t="e">
        <f t="shared" si="39"/>
        <v>#REF!</v>
      </c>
      <c r="BA230" s="31" t="e">
        <f t="shared" si="21"/>
        <v>#REF!</v>
      </c>
      <c r="BB230" s="31" t="e">
        <f t="shared" si="22"/>
        <v>#REF!</v>
      </c>
      <c r="BC230" s="31" t="e">
        <f t="shared" si="23"/>
        <v>#REF!</v>
      </c>
      <c r="BD230" s="32" t="e">
        <f t="shared" si="24"/>
        <v>#REF!</v>
      </c>
    </row>
    <row r="231" spans="3:56" ht="15.75" thickBot="1" x14ac:dyDescent="0.3">
      <c r="C231" s="26">
        <v>160</v>
      </c>
      <c r="D231" s="27" t="s">
        <v>386</v>
      </c>
      <c r="E231" s="26">
        <v>45</v>
      </c>
      <c r="F231" s="28" t="s">
        <v>275</v>
      </c>
      <c r="G231" s="26">
        <v>457443</v>
      </c>
      <c r="H231" s="28" t="s">
        <v>287</v>
      </c>
      <c r="I231" s="29"/>
      <c r="K231" s="17">
        <f>SUMIF('RECAP PDV'!$E:$E,$G231,'RECAP PDV'!K:K)</f>
        <v>791.51078000000007</v>
      </c>
      <c r="L231" s="17"/>
      <c r="M231" s="18"/>
      <c r="N231" s="17">
        <f>SUMIF('RECAP PDV'!$E:$E,$G231,'RECAP PDV'!N:N)</f>
        <v>0</v>
      </c>
      <c r="O231" s="17"/>
      <c r="P231" s="18"/>
      <c r="Q231" s="16"/>
      <c r="R231" s="16"/>
      <c r="S231" s="18"/>
      <c r="T231" s="17"/>
      <c r="U231" s="16"/>
      <c r="V231" s="18"/>
      <c r="W231" s="17"/>
      <c r="X231" s="16"/>
      <c r="Y231" s="18"/>
      <c r="AF231" s="30" t="e">
        <f t="shared" si="35"/>
        <v>#REF!</v>
      </c>
      <c r="AG231" s="31" t="e">
        <f t="shared" si="5"/>
        <v>#REF!</v>
      </c>
      <c r="AH231" s="31" t="e">
        <f t="shared" si="6"/>
        <v>#REF!</v>
      </c>
      <c r="AI231" s="31" t="e">
        <f t="shared" si="7"/>
        <v>#REF!</v>
      </c>
      <c r="AJ231" s="32" t="e">
        <f t="shared" si="8"/>
        <v>#REF!</v>
      </c>
      <c r="AK231" s="30" t="e">
        <f t="shared" si="36"/>
        <v>#REF!</v>
      </c>
      <c r="AL231" s="31" t="e">
        <f t="shared" si="9"/>
        <v>#REF!</v>
      </c>
      <c r="AM231" s="31" t="e">
        <f t="shared" si="10"/>
        <v>#REF!</v>
      </c>
      <c r="AN231" s="31" t="e">
        <f t="shared" si="11"/>
        <v>#REF!</v>
      </c>
      <c r="AO231" s="32" t="e">
        <f t="shared" si="12"/>
        <v>#REF!</v>
      </c>
      <c r="AP231" s="30" t="e">
        <f t="shared" si="37"/>
        <v>#REF!</v>
      </c>
      <c r="AQ231" s="31" t="e">
        <f t="shared" si="13"/>
        <v>#REF!</v>
      </c>
      <c r="AR231" s="31" t="e">
        <f t="shared" si="14"/>
        <v>#REF!</v>
      </c>
      <c r="AS231" s="31" t="e">
        <f t="shared" si="15"/>
        <v>#REF!</v>
      </c>
      <c r="AT231" s="32" t="e">
        <f t="shared" si="16"/>
        <v>#REF!</v>
      </c>
      <c r="AU231" s="30" t="e">
        <f t="shared" si="38"/>
        <v>#REF!</v>
      </c>
      <c r="AV231" s="31" t="e">
        <f t="shared" si="17"/>
        <v>#REF!</v>
      </c>
      <c r="AW231" s="31" t="e">
        <f t="shared" si="18"/>
        <v>#REF!</v>
      </c>
      <c r="AX231" s="31" t="e">
        <f t="shared" si="19"/>
        <v>#REF!</v>
      </c>
      <c r="AY231" s="32" t="e">
        <f t="shared" si="20"/>
        <v>#REF!</v>
      </c>
      <c r="AZ231" s="30" t="e">
        <f t="shared" si="39"/>
        <v>#REF!</v>
      </c>
      <c r="BA231" s="31" t="e">
        <f t="shared" si="21"/>
        <v>#REF!</v>
      </c>
      <c r="BB231" s="31" t="e">
        <f t="shared" si="22"/>
        <v>#REF!</v>
      </c>
      <c r="BC231" s="31" t="e">
        <f t="shared" si="23"/>
        <v>#REF!</v>
      </c>
      <c r="BD231" s="32" t="e">
        <f t="shared" si="24"/>
        <v>#REF!</v>
      </c>
    </row>
    <row r="232" spans="3:56" ht="15.75" thickBot="1" x14ac:dyDescent="0.3">
      <c r="C232" s="26">
        <v>160</v>
      </c>
      <c r="D232" s="27" t="s">
        <v>386</v>
      </c>
      <c r="E232" s="26">
        <v>45</v>
      </c>
      <c r="F232" s="28" t="s">
        <v>275</v>
      </c>
      <c r="G232" s="26">
        <v>557444</v>
      </c>
      <c r="H232" s="28" t="s">
        <v>288</v>
      </c>
      <c r="I232" s="29"/>
      <c r="K232" s="17">
        <f>SUMIF('RECAP PDV'!$E:$E,$G232,'RECAP PDV'!K:K)</f>
        <v>2418.0566699999999</v>
      </c>
      <c r="L232" s="17"/>
      <c r="M232" s="18"/>
      <c r="N232" s="17">
        <f>SUMIF('RECAP PDV'!$E:$E,$G232,'RECAP PDV'!N:N)</f>
        <v>0</v>
      </c>
      <c r="O232" s="17"/>
      <c r="P232" s="18"/>
      <c r="Q232" s="16"/>
      <c r="R232" s="16"/>
      <c r="S232" s="18"/>
      <c r="T232" s="17"/>
      <c r="U232" s="16"/>
      <c r="V232" s="18"/>
      <c r="W232" s="17"/>
      <c r="X232" s="16"/>
      <c r="Y232" s="18"/>
      <c r="AF232" s="30" t="e">
        <f t="shared" si="35"/>
        <v>#REF!</v>
      </c>
      <c r="AG232" s="31" t="e">
        <f t="shared" si="5"/>
        <v>#REF!</v>
      </c>
      <c r="AH232" s="31" t="e">
        <f t="shared" si="6"/>
        <v>#REF!</v>
      </c>
      <c r="AI232" s="31" t="e">
        <f t="shared" si="7"/>
        <v>#REF!</v>
      </c>
      <c r="AJ232" s="32" t="e">
        <f t="shared" si="8"/>
        <v>#REF!</v>
      </c>
      <c r="AK232" s="30" t="e">
        <f t="shared" si="36"/>
        <v>#REF!</v>
      </c>
      <c r="AL232" s="31" t="e">
        <f t="shared" si="9"/>
        <v>#REF!</v>
      </c>
      <c r="AM232" s="31" t="e">
        <f t="shared" si="10"/>
        <v>#REF!</v>
      </c>
      <c r="AN232" s="31" t="e">
        <f t="shared" si="11"/>
        <v>#REF!</v>
      </c>
      <c r="AO232" s="32" t="e">
        <f t="shared" si="12"/>
        <v>#REF!</v>
      </c>
      <c r="AP232" s="30" t="e">
        <f t="shared" si="37"/>
        <v>#REF!</v>
      </c>
      <c r="AQ232" s="31" t="e">
        <f t="shared" si="13"/>
        <v>#REF!</v>
      </c>
      <c r="AR232" s="31" t="e">
        <f t="shared" si="14"/>
        <v>#REF!</v>
      </c>
      <c r="AS232" s="31" t="e">
        <f t="shared" si="15"/>
        <v>#REF!</v>
      </c>
      <c r="AT232" s="32" t="e">
        <f t="shared" si="16"/>
        <v>#REF!</v>
      </c>
      <c r="AU232" s="30" t="e">
        <f t="shared" si="38"/>
        <v>#REF!</v>
      </c>
      <c r="AV232" s="31" t="e">
        <f t="shared" si="17"/>
        <v>#REF!</v>
      </c>
      <c r="AW232" s="31" t="e">
        <f t="shared" si="18"/>
        <v>#REF!</v>
      </c>
      <c r="AX232" s="31" t="e">
        <f t="shared" si="19"/>
        <v>#REF!</v>
      </c>
      <c r="AY232" s="32" t="e">
        <f t="shared" si="20"/>
        <v>#REF!</v>
      </c>
      <c r="AZ232" s="30" t="e">
        <f t="shared" si="39"/>
        <v>#REF!</v>
      </c>
      <c r="BA232" s="31" t="e">
        <f t="shared" si="21"/>
        <v>#REF!</v>
      </c>
      <c r="BB232" s="31" t="e">
        <f t="shared" si="22"/>
        <v>#REF!</v>
      </c>
      <c r="BC232" s="31" t="e">
        <f t="shared" si="23"/>
        <v>#REF!</v>
      </c>
      <c r="BD232" s="32" t="e">
        <f t="shared" si="24"/>
        <v>#REF!</v>
      </c>
    </row>
    <row r="233" spans="3:56" ht="15.75" thickBot="1" x14ac:dyDescent="0.3">
      <c r="C233" s="26">
        <v>160</v>
      </c>
      <c r="D233" s="27" t="s">
        <v>386</v>
      </c>
      <c r="E233" s="26">
        <v>45</v>
      </c>
      <c r="F233" s="28" t="s">
        <v>275</v>
      </c>
      <c r="G233" s="26">
        <v>557445</v>
      </c>
      <c r="H233" s="28" t="s">
        <v>289</v>
      </c>
      <c r="I233" s="29"/>
      <c r="K233" s="17">
        <f>SUMIF('RECAP PDV'!$E:$E,$G233,'RECAP PDV'!K:K)</f>
        <v>777.99293999999998</v>
      </c>
      <c r="L233" s="17"/>
      <c r="M233" s="18"/>
      <c r="N233" s="17">
        <f>SUMIF('RECAP PDV'!$E:$E,$G233,'RECAP PDV'!N:N)</f>
        <v>0</v>
      </c>
      <c r="O233" s="17"/>
      <c r="P233" s="18"/>
      <c r="Q233" s="16"/>
      <c r="R233" s="16"/>
      <c r="S233" s="18"/>
      <c r="T233" s="17"/>
      <c r="U233" s="16"/>
      <c r="V233" s="18"/>
      <c r="W233" s="17"/>
      <c r="X233" s="16"/>
      <c r="Y233" s="18"/>
      <c r="AF233" s="30" t="e">
        <f t="shared" si="35"/>
        <v>#REF!</v>
      </c>
      <c r="AG233" s="31" t="e">
        <f t="shared" si="5"/>
        <v>#REF!</v>
      </c>
      <c r="AH233" s="31" t="e">
        <f t="shared" si="6"/>
        <v>#REF!</v>
      </c>
      <c r="AI233" s="31" t="e">
        <f t="shared" si="7"/>
        <v>#REF!</v>
      </c>
      <c r="AJ233" s="32" t="e">
        <f t="shared" si="8"/>
        <v>#REF!</v>
      </c>
      <c r="AK233" s="30" t="e">
        <f t="shared" si="36"/>
        <v>#REF!</v>
      </c>
      <c r="AL233" s="31" t="e">
        <f t="shared" si="9"/>
        <v>#REF!</v>
      </c>
      <c r="AM233" s="31" t="e">
        <f t="shared" si="10"/>
        <v>#REF!</v>
      </c>
      <c r="AN233" s="31" t="e">
        <f t="shared" si="11"/>
        <v>#REF!</v>
      </c>
      <c r="AO233" s="32" t="e">
        <f t="shared" si="12"/>
        <v>#REF!</v>
      </c>
      <c r="AP233" s="30" t="e">
        <f t="shared" si="37"/>
        <v>#REF!</v>
      </c>
      <c r="AQ233" s="31" t="e">
        <f t="shared" si="13"/>
        <v>#REF!</v>
      </c>
      <c r="AR233" s="31" t="e">
        <f t="shared" si="14"/>
        <v>#REF!</v>
      </c>
      <c r="AS233" s="31" t="e">
        <f t="shared" si="15"/>
        <v>#REF!</v>
      </c>
      <c r="AT233" s="32" t="e">
        <f t="shared" si="16"/>
        <v>#REF!</v>
      </c>
      <c r="AU233" s="30" t="e">
        <f t="shared" si="38"/>
        <v>#REF!</v>
      </c>
      <c r="AV233" s="31" t="e">
        <f t="shared" si="17"/>
        <v>#REF!</v>
      </c>
      <c r="AW233" s="31" t="e">
        <f t="shared" si="18"/>
        <v>#REF!</v>
      </c>
      <c r="AX233" s="31" t="e">
        <f t="shared" si="19"/>
        <v>#REF!</v>
      </c>
      <c r="AY233" s="32" t="e">
        <f t="shared" si="20"/>
        <v>#REF!</v>
      </c>
      <c r="AZ233" s="30" t="e">
        <f t="shared" si="39"/>
        <v>#REF!</v>
      </c>
      <c r="BA233" s="31" t="e">
        <f t="shared" si="21"/>
        <v>#REF!</v>
      </c>
      <c r="BB233" s="31" t="e">
        <f t="shared" si="22"/>
        <v>#REF!</v>
      </c>
      <c r="BC233" s="31" t="e">
        <f t="shared" si="23"/>
        <v>#REF!</v>
      </c>
      <c r="BD233" s="32" t="e">
        <f t="shared" si="24"/>
        <v>#REF!</v>
      </c>
    </row>
    <row r="234" spans="3:56" ht="15.75" thickBot="1" x14ac:dyDescent="0.3">
      <c r="C234" s="26">
        <v>160</v>
      </c>
      <c r="D234" s="27" t="s">
        <v>386</v>
      </c>
      <c r="E234" s="26">
        <v>45</v>
      </c>
      <c r="F234" s="28" t="s">
        <v>275</v>
      </c>
      <c r="G234" s="26">
        <v>457446</v>
      </c>
      <c r="H234" s="28" t="s">
        <v>290</v>
      </c>
      <c r="I234" s="29"/>
      <c r="K234" s="17">
        <f>SUMIF('RECAP PDV'!$E:$E,$G234,'RECAP PDV'!K:K)</f>
        <v>7877.3427699999993</v>
      </c>
      <c r="L234" s="17"/>
      <c r="M234" s="18"/>
      <c r="N234" s="17">
        <f>SUMIF('RECAP PDV'!$E:$E,$G234,'RECAP PDV'!N:N)</f>
        <v>0</v>
      </c>
      <c r="O234" s="17"/>
      <c r="P234" s="18"/>
      <c r="Q234" s="16"/>
      <c r="R234" s="16"/>
      <c r="S234" s="18"/>
      <c r="T234" s="17"/>
      <c r="U234" s="16"/>
      <c r="V234" s="18"/>
      <c r="W234" s="17"/>
      <c r="X234" s="16"/>
      <c r="Y234" s="18"/>
      <c r="AF234" s="30" t="e">
        <f t="shared" si="35"/>
        <v>#REF!</v>
      </c>
      <c r="AG234" s="31" t="e">
        <f t="shared" si="5"/>
        <v>#REF!</v>
      </c>
      <c r="AH234" s="31" t="e">
        <f t="shared" si="6"/>
        <v>#REF!</v>
      </c>
      <c r="AI234" s="31" t="e">
        <f t="shared" si="7"/>
        <v>#REF!</v>
      </c>
      <c r="AJ234" s="32" t="e">
        <f t="shared" si="8"/>
        <v>#REF!</v>
      </c>
      <c r="AK234" s="30" t="e">
        <f t="shared" si="36"/>
        <v>#REF!</v>
      </c>
      <c r="AL234" s="31" t="e">
        <f t="shared" si="9"/>
        <v>#REF!</v>
      </c>
      <c r="AM234" s="31" t="e">
        <f t="shared" si="10"/>
        <v>#REF!</v>
      </c>
      <c r="AN234" s="31" t="e">
        <f t="shared" si="11"/>
        <v>#REF!</v>
      </c>
      <c r="AO234" s="32" t="e">
        <f t="shared" si="12"/>
        <v>#REF!</v>
      </c>
      <c r="AP234" s="30" t="e">
        <f t="shared" si="37"/>
        <v>#REF!</v>
      </c>
      <c r="AQ234" s="31" t="e">
        <f t="shared" si="13"/>
        <v>#REF!</v>
      </c>
      <c r="AR234" s="31" t="e">
        <f t="shared" si="14"/>
        <v>#REF!</v>
      </c>
      <c r="AS234" s="31" t="e">
        <f t="shared" si="15"/>
        <v>#REF!</v>
      </c>
      <c r="AT234" s="32" t="e">
        <f t="shared" si="16"/>
        <v>#REF!</v>
      </c>
      <c r="AU234" s="30" t="e">
        <f t="shared" si="38"/>
        <v>#REF!</v>
      </c>
      <c r="AV234" s="31" t="e">
        <f t="shared" si="17"/>
        <v>#REF!</v>
      </c>
      <c r="AW234" s="31" t="e">
        <f t="shared" si="18"/>
        <v>#REF!</v>
      </c>
      <c r="AX234" s="31" t="e">
        <f t="shared" si="19"/>
        <v>#REF!</v>
      </c>
      <c r="AY234" s="32" t="e">
        <f t="shared" si="20"/>
        <v>#REF!</v>
      </c>
      <c r="AZ234" s="30" t="e">
        <f t="shared" si="39"/>
        <v>#REF!</v>
      </c>
      <c r="BA234" s="31" t="e">
        <f t="shared" si="21"/>
        <v>#REF!</v>
      </c>
      <c r="BB234" s="31" t="e">
        <f t="shared" si="22"/>
        <v>#REF!</v>
      </c>
      <c r="BC234" s="31" t="e">
        <f t="shared" si="23"/>
        <v>#REF!</v>
      </c>
      <c r="BD234" s="32" t="e">
        <f t="shared" si="24"/>
        <v>#REF!</v>
      </c>
    </row>
    <row r="235" spans="3:56" ht="15.75" thickBot="1" x14ac:dyDescent="0.3">
      <c r="C235" s="26">
        <v>160</v>
      </c>
      <c r="D235" s="27" t="s">
        <v>386</v>
      </c>
      <c r="E235" s="26">
        <v>45</v>
      </c>
      <c r="F235" s="28" t="s">
        <v>275</v>
      </c>
      <c r="G235" s="26">
        <v>557447</v>
      </c>
      <c r="H235" s="28" t="s">
        <v>291</v>
      </c>
      <c r="I235" s="29"/>
      <c r="K235" s="17">
        <f>SUMIF('RECAP PDV'!$E:$E,$G235,'RECAP PDV'!K:K)</f>
        <v>724.32466999999997</v>
      </c>
      <c r="L235" s="17"/>
      <c r="M235" s="18"/>
      <c r="N235" s="17">
        <f>SUMIF('RECAP PDV'!$E:$E,$G235,'RECAP PDV'!N:N)</f>
        <v>0</v>
      </c>
      <c r="O235" s="17"/>
      <c r="P235" s="18"/>
      <c r="Q235" s="16"/>
      <c r="R235" s="16"/>
      <c r="S235" s="18"/>
      <c r="T235" s="17"/>
      <c r="U235" s="16"/>
      <c r="V235" s="18"/>
      <c r="W235" s="17"/>
      <c r="X235" s="16"/>
      <c r="Y235" s="18"/>
      <c r="AF235" s="30" t="e">
        <f t="shared" si="35"/>
        <v>#REF!</v>
      </c>
      <c r="AG235" s="31" t="e">
        <f t="shared" si="5"/>
        <v>#REF!</v>
      </c>
      <c r="AH235" s="31" t="e">
        <f t="shared" si="6"/>
        <v>#REF!</v>
      </c>
      <c r="AI235" s="31" t="e">
        <f t="shared" si="7"/>
        <v>#REF!</v>
      </c>
      <c r="AJ235" s="32" t="e">
        <f t="shared" si="8"/>
        <v>#REF!</v>
      </c>
      <c r="AK235" s="30" t="e">
        <f t="shared" si="36"/>
        <v>#REF!</v>
      </c>
      <c r="AL235" s="31" t="e">
        <f t="shared" si="9"/>
        <v>#REF!</v>
      </c>
      <c r="AM235" s="31" t="e">
        <f t="shared" si="10"/>
        <v>#REF!</v>
      </c>
      <c r="AN235" s="31" t="e">
        <f t="shared" si="11"/>
        <v>#REF!</v>
      </c>
      <c r="AO235" s="32" t="e">
        <f t="shared" si="12"/>
        <v>#REF!</v>
      </c>
      <c r="AP235" s="30" t="e">
        <f t="shared" si="37"/>
        <v>#REF!</v>
      </c>
      <c r="AQ235" s="31" t="e">
        <f t="shared" si="13"/>
        <v>#REF!</v>
      </c>
      <c r="AR235" s="31" t="e">
        <f t="shared" si="14"/>
        <v>#REF!</v>
      </c>
      <c r="AS235" s="31" t="e">
        <f t="shared" si="15"/>
        <v>#REF!</v>
      </c>
      <c r="AT235" s="32" t="e">
        <f t="shared" si="16"/>
        <v>#REF!</v>
      </c>
      <c r="AU235" s="30" t="e">
        <f t="shared" si="38"/>
        <v>#REF!</v>
      </c>
      <c r="AV235" s="31" t="e">
        <f t="shared" si="17"/>
        <v>#REF!</v>
      </c>
      <c r="AW235" s="31" t="e">
        <f t="shared" si="18"/>
        <v>#REF!</v>
      </c>
      <c r="AX235" s="31" t="e">
        <f t="shared" si="19"/>
        <v>#REF!</v>
      </c>
      <c r="AY235" s="32" t="e">
        <f t="shared" si="20"/>
        <v>#REF!</v>
      </c>
      <c r="AZ235" s="30" t="e">
        <f t="shared" si="39"/>
        <v>#REF!</v>
      </c>
      <c r="BA235" s="31" t="e">
        <f t="shared" si="21"/>
        <v>#REF!</v>
      </c>
      <c r="BB235" s="31" t="e">
        <f t="shared" si="22"/>
        <v>#REF!</v>
      </c>
      <c r="BC235" s="31" t="e">
        <f t="shared" si="23"/>
        <v>#REF!</v>
      </c>
      <c r="BD235" s="32" t="e">
        <f t="shared" si="24"/>
        <v>#REF!</v>
      </c>
    </row>
    <row r="236" spans="3:56" ht="15.75" thickBot="1" x14ac:dyDescent="0.3">
      <c r="C236" s="26">
        <v>160</v>
      </c>
      <c r="D236" s="27" t="s">
        <v>386</v>
      </c>
      <c r="E236" s="26">
        <v>45</v>
      </c>
      <c r="F236" s="28" t="s">
        <v>275</v>
      </c>
      <c r="G236" s="26">
        <v>457453</v>
      </c>
      <c r="H236" s="28" t="s">
        <v>292</v>
      </c>
      <c r="I236" s="29"/>
      <c r="K236" s="17">
        <f>SUMIF('RECAP PDV'!$E:$E,$G236,'RECAP PDV'!K:K)</f>
        <v>375.18102999999974</v>
      </c>
      <c r="L236" s="17"/>
      <c r="M236" s="18"/>
      <c r="N236" s="17">
        <f>SUMIF('RECAP PDV'!$E:$E,$G236,'RECAP PDV'!N:N)</f>
        <v>0</v>
      </c>
      <c r="O236" s="17"/>
      <c r="P236" s="18"/>
      <c r="Q236" s="16"/>
      <c r="R236" s="16"/>
      <c r="S236" s="18"/>
      <c r="T236" s="17"/>
      <c r="U236" s="16"/>
      <c r="V236" s="18"/>
      <c r="W236" s="17"/>
      <c r="X236" s="16"/>
      <c r="Y236" s="18"/>
      <c r="AF236" s="30" t="e">
        <f t="shared" si="35"/>
        <v>#REF!</v>
      </c>
      <c r="AG236" s="31" t="e">
        <f t="shared" si="5"/>
        <v>#REF!</v>
      </c>
      <c r="AH236" s="31" t="e">
        <f t="shared" si="6"/>
        <v>#REF!</v>
      </c>
      <c r="AI236" s="31" t="e">
        <f t="shared" si="7"/>
        <v>#REF!</v>
      </c>
      <c r="AJ236" s="32" t="e">
        <f t="shared" si="8"/>
        <v>#REF!</v>
      </c>
      <c r="AK236" s="30" t="e">
        <f t="shared" si="36"/>
        <v>#REF!</v>
      </c>
      <c r="AL236" s="31" t="e">
        <f t="shared" si="9"/>
        <v>#REF!</v>
      </c>
      <c r="AM236" s="31" t="e">
        <f t="shared" si="10"/>
        <v>#REF!</v>
      </c>
      <c r="AN236" s="31" t="e">
        <f t="shared" si="11"/>
        <v>#REF!</v>
      </c>
      <c r="AO236" s="32" t="e">
        <f t="shared" si="12"/>
        <v>#REF!</v>
      </c>
      <c r="AP236" s="30" t="e">
        <f t="shared" si="37"/>
        <v>#REF!</v>
      </c>
      <c r="AQ236" s="31" t="e">
        <f t="shared" si="13"/>
        <v>#REF!</v>
      </c>
      <c r="AR236" s="31" t="e">
        <f t="shared" si="14"/>
        <v>#REF!</v>
      </c>
      <c r="AS236" s="31" t="e">
        <f t="shared" si="15"/>
        <v>#REF!</v>
      </c>
      <c r="AT236" s="32" t="e">
        <f t="shared" si="16"/>
        <v>#REF!</v>
      </c>
      <c r="AU236" s="30" t="e">
        <f t="shared" si="38"/>
        <v>#REF!</v>
      </c>
      <c r="AV236" s="31" t="e">
        <f t="shared" si="17"/>
        <v>#REF!</v>
      </c>
      <c r="AW236" s="31" t="e">
        <f t="shared" si="18"/>
        <v>#REF!</v>
      </c>
      <c r="AX236" s="31" t="e">
        <f t="shared" si="19"/>
        <v>#REF!</v>
      </c>
      <c r="AY236" s="32" t="e">
        <f t="shared" si="20"/>
        <v>#REF!</v>
      </c>
      <c r="AZ236" s="30" t="e">
        <f t="shared" si="39"/>
        <v>#REF!</v>
      </c>
      <c r="BA236" s="31" t="e">
        <f t="shared" si="21"/>
        <v>#REF!</v>
      </c>
      <c r="BB236" s="31" t="e">
        <f t="shared" si="22"/>
        <v>#REF!</v>
      </c>
      <c r="BC236" s="31" t="e">
        <f t="shared" si="23"/>
        <v>#REF!</v>
      </c>
      <c r="BD236" s="32" t="e">
        <f t="shared" si="24"/>
        <v>#REF!</v>
      </c>
    </row>
    <row r="237" spans="3:56" ht="15.75" thickBot="1" x14ac:dyDescent="0.3">
      <c r="C237" s="26">
        <v>160</v>
      </c>
      <c r="D237" s="27" t="s">
        <v>386</v>
      </c>
      <c r="E237" s="26">
        <v>45</v>
      </c>
      <c r="F237" s="28" t="s">
        <v>275</v>
      </c>
      <c r="G237" s="26">
        <v>557459</v>
      </c>
      <c r="H237" s="28" t="s">
        <v>293</v>
      </c>
      <c r="I237" s="29"/>
      <c r="K237" s="17">
        <f>SUMIF('RECAP PDV'!$E:$E,$G237,'RECAP PDV'!K:K)</f>
        <v>953.50841000000003</v>
      </c>
      <c r="L237" s="17"/>
      <c r="M237" s="18"/>
      <c r="N237" s="17">
        <f>SUMIF('RECAP PDV'!$E:$E,$G237,'RECAP PDV'!N:N)</f>
        <v>0</v>
      </c>
      <c r="O237" s="17"/>
      <c r="P237" s="18"/>
      <c r="Q237" s="16"/>
      <c r="R237" s="16"/>
      <c r="S237" s="18"/>
      <c r="T237" s="17"/>
      <c r="U237" s="16"/>
      <c r="V237" s="18"/>
      <c r="W237" s="17"/>
      <c r="X237" s="16"/>
      <c r="Y237" s="18"/>
      <c r="AF237" s="30" t="e">
        <f t="shared" si="35"/>
        <v>#REF!</v>
      </c>
      <c r="AG237" s="31" t="e">
        <f t="shared" si="5"/>
        <v>#REF!</v>
      </c>
      <c r="AH237" s="31" t="e">
        <f t="shared" si="6"/>
        <v>#REF!</v>
      </c>
      <c r="AI237" s="31" t="e">
        <f t="shared" si="7"/>
        <v>#REF!</v>
      </c>
      <c r="AJ237" s="32" t="e">
        <f t="shared" si="8"/>
        <v>#REF!</v>
      </c>
      <c r="AK237" s="30" t="e">
        <f t="shared" si="36"/>
        <v>#REF!</v>
      </c>
      <c r="AL237" s="31" t="e">
        <f t="shared" si="9"/>
        <v>#REF!</v>
      </c>
      <c r="AM237" s="31" t="e">
        <f t="shared" si="10"/>
        <v>#REF!</v>
      </c>
      <c r="AN237" s="31" t="e">
        <f t="shared" si="11"/>
        <v>#REF!</v>
      </c>
      <c r="AO237" s="32" t="e">
        <f t="shared" si="12"/>
        <v>#REF!</v>
      </c>
      <c r="AP237" s="30" t="e">
        <f t="shared" si="37"/>
        <v>#REF!</v>
      </c>
      <c r="AQ237" s="31" t="e">
        <f t="shared" si="13"/>
        <v>#REF!</v>
      </c>
      <c r="AR237" s="31" t="e">
        <f t="shared" si="14"/>
        <v>#REF!</v>
      </c>
      <c r="AS237" s="31" t="e">
        <f t="shared" si="15"/>
        <v>#REF!</v>
      </c>
      <c r="AT237" s="32" t="e">
        <f t="shared" si="16"/>
        <v>#REF!</v>
      </c>
      <c r="AU237" s="30" t="e">
        <f t="shared" si="38"/>
        <v>#REF!</v>
      </c>
      <c r="AV237" s="31" t="e">
        <f t="shared" si="17"/>
        <v>#REF!</v>
      </c>
      <c r="AW237" s="31" t="e">
        <f t="shared" si="18"/>
        <v>#REF!</v>
      </c>
      <c r="AX237" s="31" t="e">
        <f t="shared" si="19"/>
        <v>#REF!</v>
      </c>
      <c r="AY237" s="32" t="e">
        <f t="shared" si="20"/>
        <v>#REF!</v>
      </c>
      <c r="AZ237" s="30" t="e">
        <f t="shared" si="39"/>
        <v>#REF!</v>
      </c>
      <c r="BA237" s="31" t="e">
        <f t="shared" si="21"/>
        <v>#REF!</v>
      </c>
      <c r="BB237" s="31" t="e">
        <f t="shared" si="22"/>
        <v>#REF!</v>
      </c>
      <c r="BC237" s="31" t="e">
        <f t="shared" si="23"/>
        <v>#REF!</v>
      </c>
      <c r="BD237" s="32" t="e">
        <f t="shared" si="24"/>
        <v>#REF!</v>
      </c>
    </row>
    <row r="238" spans="3:56" ht="15.75" thickBot="1" x14ac:dyDescent="0.3">
      <c r="C238" s="26">
        <v>160</v>
      </c>
      <c r="D238" s="27" t="s">
        <v>386</v>
      </c>
      <c r="E238" s="26">
        <v>45</v>
      </c>
      <c r="F238" s="28" t="s">
        <v>275</v>
      </c>
      <c r="G238" s="26">
        <v>557559</v>
      </c>
      <c r="H238" s="28" t="s">
        <v>294</v>
      </c>
      <c r="I238" s="29"/>
      <c r="K238" s="17">
        <f>SUMIF('RECAP PDV'!$E:$E,$G238,'RECAP PDV'!K:K)</f>
        <v>968.48</v>
      </c>
      <c r="L238" s="17"/>
      <c r="M238" s="18"/>
      <c r="N238" s="17">
        <f>SUMIF('RECAP PDV'!$E:$E,$G238,'RECAP PDV'!N:N)</f>
        <v>0</v>
      </c>
      <c r="O238" s="17"/>
      <c r="P238" s="18"/>
      <c r="Q238" s="16"/>
      <c r="R238" s="16"/>
      <c r="S238" s="18"/>
      <c r="T238" s="17"/>
      <c r="U238" s="16"/>
      <c r="V238" s="18"/>
      <c r="W238" s="17"/>
      <c r="X238" s="16"/>
      <c r="Y238" s="18"/>
      <c r="AF238" s="30" t="e">
        <f t="shared" si="35"/>
        <v>#REF!</v>
      </c>
      <c r="AG238" s="31" t="e">
        <f t="shared" si="5"/>
        <v>#REF!</v>
      </c>
      <c r="AH238" s="31" t="e">
        <f t="shared" si="6"/>
        <v>#REF!</v>
      </c>
      <c r="AI238" s="31" t="e">
        <f t="shared" si="7"/>
        <v>#REF!</v>
      </c>
      <c r="AJ238" s="32" t="e">
        <f t="shared" si="8"/>
        <v>#REF!</v>
      </c>
      <c r="AK238" s="30" t="e">
        <f t="shared" si="36"/>
        <v>#REF!</v>
      </c>
      <c r="AL238" s="31" t="e">
        <f t="shared" si="9"/>
        <v>#REF!</v>
      </c>
      <c r="AM238" s="31" t="e">
        <f t="shared" si="10"/>
        <v>#REF!</v>
      </c>
      <c r="AN238" s="31" t="e">
        <f t="shared" si="11"/>
        <v>#REF!</v>
      </c>
      <c r="AO238" s="32" t="e">
        <f t="shared" si="12"/>
        <v>#REF!</v>
      </c>
      <c r="AP238" s="30" t="e">
        <f t="shared" si="37"/>
        <v>#REF!</v>
      </c>
      <c r="AQ238" s="31" t="e">
        <f t="shared" si="13"/>
        <v>#REF!</v>
      </c>
      <c r="AR238" s="31" t="e">
        <f t="shared" si="14"/>
        <v>#REF!</v>
      </c>
      <c r="AS238" s="31" t="e">
        <f t="shared" si="15"/>
        <v>#REF!</v>
      </c>
      <c r="AT238" s="32" t="e">
        <f t="shared" si="16"/>
        <v>#REF!</v>
      </c>
      <c r="AU238" s="30" t="e">
        <f t="shared" si="38"/>
        <v>#REF!</v>
      </c>
      <c r="AV238" s="31" t="e">
        <f t="shared" si="17"/>
        <v>#REF!</v>
      </c>
      <c r="AW238" s="31" t="e">
        <f t="shared" si="18"/>
        <v>#REF!</v>
      </c>
      <c r="AX238" s="31" t="e">
        <f t="shared" si="19"/>
        <v>#REF!</v>
      </c>
      <c r="AY238" s="32" t="e">
        <f t="shared" si="20"/>
        <v>#REF!</v>
      </c>
      <c r="AZ238" s="30" t="e">
        <f t="shared" si="39"/>
        <v>#REF!</v>
      </c>
      <c r="BA238" s="31" t="e">
        <f t="shared" si="21"/>
        <v>#REF!</v>
      </c>
      <c r="BB238" s="31" t="e">
        <f t="shared" si="22"/>
        <v>#REF!</v>
      </c>
      <c r="BC238" s="31" t="e">
        <f t="shared" si="23"/>
        <v>#REF!</v>
      </c>
      <c r="BD238" s="32" t="e">
        <f t="shared" si="24"/>
        <v>#REF!</v>
      </c>
    </row>
    <row r="239" spans="3:56" ht="15.75" thickBot="1" x14ac:dyDescent="0.3">
      <c r="C239" s="26">
        <v>160</v>
      </c>
      <c r="D239" s="27" t="s">
        <v>386</v>
      </c>
      <c r="E239" s="26">
        <v>45</v>
      </c>
      <c r="F239" s="28" t="s">
        <v>275</v>
      </c>
      <c r="G239" s="26">
        <v>457574</v>
      </c>
      <c r="H239" s="28" t="s">
        <v>295</v>
      </c>
      <c r="I239" s="29"/>
      <c r="K239" s="17">
        <f>SUMIF('RECAP PDV'!$E:$E,$G239,'RECAP PDV'!K:K)</f>
        <v>1353.80233</v>
      </c>
      <c r="L239" s="17"/>
      <c r="M239" s="18"/>
      <c r="N239" s="17">
        <f>SUMIF('RECAP PDV'!$E:$E,$G239,'RECAP PDV'!N:N)</f>
        <v>0</v>
      </c>
      <c r="O239" s="17"/>
      <c r="P239" s="18"/>
      <c r="Q239" s="16"/>
      <c r="R239" s="16"/>
      <c r="S239" s="18"/>
      <c r="T239" s="17"/>
      <c r="U239" s="16"/>
      <c r="V239" s="18"/>
      <c r="W239" s="17"/>
      <c r="X239" s="16"/>
      <c r="Y239" s="18"/>
      <c r="AF239" s="30" t="e">
        <f t="shared" si="35"/>
        <v>#REF!</v>
      </c>
      <c r="AG239" s="31" t="e">
        <f t="shared" si="5"/>
        <v>#REF!</v>
      </c>
      <c r="AH239" s="31" t="e">
        <f t="shared" si="6"/>
        <v>#REF!</v>
      </c>
      <c r="AI239" s="31" t="e">
        <f t="shared" si="7"/>
        <v>#REF!</v>
      </c>
      <c r="AJ239" s="32" t="e">
        <f t="shared" si="8"/>
        <v>#REF!</v>
      </c>
      <c r="AK239" s="30" t="e">
        <f t="shared" si="36"/>
        <v>#REF!</v>
      </c>
      <c r="AL239" s="31" t="e">
        <f t="shared" si="9"/>
        <v>#REF!</v>
      </c>
      <c r="AM239" s="31" t="e">
        <f t="shared" si="10"/>
        <v>#REF!</v>
      </c>
      <c r="AN239" s="31" t="e">
        <f t="shared" si="11"/>
        <v>#REF!</v>
      </c>
      <c r="AO239" s="32" t="e">
        <f t="shared" si="12"/>
        <v>#REF!</v>
      </c>
      <c r="AP239" s="30" t="e">
        <f t="shared" si="37"/>
        <v>#REF!</v>
      </c>
      <c r="AQ239" s="31" t="e">
        <f t="shared" si="13"/>
        <v>#REF!</v>
      </c>
      <c r="AR239" s="31" t="e">
        <f t="shared" si="14"/>
        <v>#REF!</v>
      </c>
      <c r="AS239" s="31" t="e">
        <f t="shared" si="15"/>
        <v>#REF!</v>
      </c>
      <c r="AT239" s="32" t="e">
        <f t="shared" si="16"/>
        <v>#REF!</v>
      </c>
      <c r="AU239" s="30" t="e">
        <f t="shared" si="38"/>
        <v>#REF!</v>
      </c>
      <c r="AV239" s="31" t="e">
        <f t="shared" si="17"/>
        <v>#REF!</v>
      </c>
      <c r="AW239" s="31" t="e">
        <f t="shared" si="18"/>
        <v>#REF!</v>
      </c>
      <c r="AX239" s="31" t="e">
        <f t="shared" si="19"/>
        <v>#REF!</v>
      </c>
      <c r="AY239" s="32" t="e">
        <f t="shared" si="20"/>
        <v>#REF!</v>
      </c>
      <c r="AZ239" s="30" t="e">
        <f t="shared" si="39"/>
        <v>#REF!</v>
      </c>
      <c r="BA239" s="31" t="e">
        <f t="shared" si="21"/>
        <v>#REF!</v>
      </c>
      <c r="BB239" s="31" t="e">
        <f t="shared" si="22"/>
        <v>#REF!</v>
      </c>
      <c r="BC239" s="31" t="e">
        <f t="shared" si="23"/>
        <v>#REF!</v>
      </c>
      <c r="BD239" s="32" t="e">
        <f t="shared" si="24"/>
        <v>#REF!</v>
      </c>
    </row>
    <row r="240" spans="3:56" ht="15.75" thickBot="1" x14ac:dyDescent="0.3">
      <c r="C240" s="26">
        <v>160</v>
      </c>
      <c r="D240" s="27" t="s">
        <v>386</v>
      </c>
      <c r="E240" s="26">
        <v>45</v>
      </c>
      <c r="F240" s="28" t="s">
        <v>275</v>
      </c>
      <c r="G240" s="26">
        <v>557612</v>
      </c>
      <c r="H240" s="28" t="s">
        <v>296</v>
      </c>
      <c r="I240" s="29"/>
      <c r="K240" s="17">
        <f>SUMIF('RECAP PDV'!$E:$E,$G240,'RECAP PDV'!K:K)</f>
        <v>1375.9028699999999</v>
      </c>
      <c r="L240" s="17"/>
      <c r="M240" s="18"/>
      <c r="N240" s="17">
        <f>SUMIF('RECAP PDV'!$E:$E,$G240,'RECAP PDV'!N:N)</f>
        <v>0</v>
      </c>
      <c r="O240" s="17"/>
      <c r="P240" s="18"/>
      <c r="Q240" s="16"/>
      <c r="R240" s="16"/>
      <c r="S240" s="18"/>
      <c r="T240" s="17"/>
      <c r="U240" s="16"/>
      <c r="V240" s="18"/>
      <c r="W240" s="17"/>
      <c r="X240" s="16"/>
      <c r="Y240" s="18"/>
      <c r="AF240" s="30" t="e">
        <f t="shared" si="35"/>
        <v>#REF!</v>
      </c>
      <c r="AG240" s="31" t="e">
        <f t="shared" si="5"/>
        <v>#REF!</v>
      </c>
      <c r="AH240" s="31" t="e">
        <f t="shared" si="6"/>
        <v>#REF!</v>
      </c>
      <c r="AI240" s="31" t="e">
        <f t="shared" si="7"/>
        <v>#REF!</v>
      </c>
      <c r="AJ240" s="32" t="e">
        <f t="shared" si="8"/>
        <v>#REF!</v>
      </c>
      <c r="AK240" s="30" t="e">
        <f t="shared" si="36"/>
        <v>#REF!</v>
      </c>
      <c r="AL240" s="31" t="e">
        <f t="shared" si="9"/>
        <v>#REF!</v>
      </c>
      <c r="AM240" s="31" t="e">
        <f t="shared" si="10"/>
        <v>#REF!</v>
      </c>
      <c r="AN240" s="31" t="e">
        <f t="shared" si="11"/>
        <v>#REF!</v>
      </c>
      <c r="AO240" s="32" t="e">
        <f t="shared" si="12"/>
        <v>#REF!</v>
      </c>
      <c r="AP240" s="30" t="e">
        <f t="shared" si="37"/>
        <v>#REF!</v>
      </c>
      <c r="AQ240" s="31" t="e">
        <f t="shared" si="13"/>
        <v>#REF!</v>
      </c>
      <c r="AR240" s="31" t="e">
        <f t="shared" si="14"/>
        <v>#REF!</v>
      </c>
      <c r="AS240" s="31" t="e">
        <f t="shared" si="15"/>
        <v>#REF!</v>
      </c>
      <c r="AT240" s="32" t="e">
        <f t="shared" si="16"/>
        <v>#REF!</v>
      </c>
      <c r="AU240" s="30" t="e">
        <f t="shared" si="38"/>
        <v>#REF!</v>
      </c>
      <c r="AV240" s="31" t="e">
        <f t="shared" si="17"/>
        <v>#REF!</v>
      </c>
      <c r="AW240" s="31" t="e">
        <f t="shared" si="18"/>
        <v>#REF!</v>
      </c>
      <c r="AX240" s="31" t="e">
        <f t="shared" si="19"/>
        <v>#REF!</v>
      </c>
      <c r="AY240" s="32" t="e">
        <f t="shared" si="20"/>
        <v>#REF!</v>
      </c>
      <c r="AZ240" s="30" t="e">
        <f t="shared" si="39"/>
        <v>#REF!</v>
      </c>
      <c r="BA240" s="31" t="e">
        <f t="shared" si="21"/>
        <v>#REF!</v>
      </c>
      <c r="BB240" s="31" t="e">
        <f t="shared" si="22"/>
        <v>#REF!</v>
      </c>
      <c r="BC240" s="31" t="e">
        <f t="shared" si="23"/>
        <v>#REF!</v>
      </c>
      <c r="BD240" s="32" t="e">
        <f t="shared" si="24"/>
        <v>#REF!</v>
      </c>
    </row>
    <row r="241" spans="3:56" ht="15.75" thickBot="1" x14ac:dyDescent="0.3">
      <c r="C241" s="26">
        <v>160</v>
      </c>
      <c r="D241" s="27" t="s">
        <v>386</v>
      </c>
      <c r="E241" s="26">
        <v>45</v>
      </c>
      <c r="F241" s="28" t="s">
        <v>275</v>
      </c>
      <c r="G241" s="26">
        <v>557712</v>
      </c>
      <c r="H241" s="28" t="s">
        <v>297</v>
      </c>
      <c r="I241" s="29"/>
      <c r="K241" s="17">
        <f>SUMIF('RECAP PDV'!$E:$E,$G241,'RECAP PDV'!K:K)</f>
        <v>466.79232000000002</v>
      </c>
      <c r="L241" s="17"/>
      <c r="M241" s="18"/>
      <c r="N241" s="17">
        <f>SUMIF('RECAP PDV'!$E:$E,$G241,'RECAP PDV'!N:N)</f>
        <v>0</v>
      </c>
      <c r="O241" s="17"/>
      <c r="P241" s="18"/>
      <c r="Q241" s="16"/>
      <c r="R241" s="16"/>
      <c r="S241" s="18"/>
      <c r="T241" s="17"/>
      <c r="U241" s="16"/>
      <c r="V241" s="18"/>
      <c r="W241" s="17"/>
      <c r="X241" s="16"/>
      <c r="Y241" s="18"/>
      <c r="AF241" s="30" t="e">
        <f t="shared" si="35"/>
        <v>#REF!</v>
      </c>
      <c r="AG241" s="31" t="e">
        <f t="shared" si="5"/>
        <v>#REF!</v>
      </c>
      <c r="AH241" s="31" t="e">
        <f t="shared" si="6"/>
        <v>#REF!</v>
      </c>
      <c r="AI241" s="31" t="e">
        <f t="shared" si="7"/>
        <v>#REF!</v>
      </c>
      <c r="AJ241" s="32" t="e">
        <f t="shared" si="8"/>
        <v>#REF!</v>
      </c>
      <c r="AK241" s="30" t="e">
        <f t="shared" si="36"/>
        <v>#REF!</v>
      </c>
      <c r="AL241" s="31" t="e">
        <f t="shared" si="9"/>
        <v>#REF!</v>
      </c>
      <c r="AM241" s="31" t="e">
        <f t="shared" si="10"/>
        <v>#REF!</v>
      </c>
      <c r="AN241" s="31" t="e">
        <f t="shared" si="11"/>
        <v>#REF!</v>
      </c>
      <c r="AO241" s="32" t="e">
        <f t="shared" si="12"/>
        <v>#REF!</v>
      </c>
      <c r="AP241" s="30" t="e">
        <f t="shared" si="37"/>
        <v>#REF!</v>
      </c>
      <c r="AQ241" s="31" t="e">
        <f t="shared" si="13"/>
        <v>#REF!</v>
      </c>
      <c r="AR241" s="31" t="e">
        <f t="shared" si="14"/>
        <v>#REF!</v>
      </c>
      <c r="AS241" s="31" t="e">
        <f t="shared" si="15"/>
        <v>#REF!</v>
      </c>
      <c r="AT241" s="32" t="e">
        <f t="shared" si="16"/>
        <v>#REF!</v>
      </c>
      <c r="AU241" s="30" t="e">
        <f t="shared" si="38"/>
        <v>#REF!</v>
      </c>
      <c r="AV241" s="31" t="e">
        <f t="shared" si="17"/>
        <v>#REF!</v>
      </c>
      <c r="AW241" s="31" t="e">
        <f t="shared" si="18"/>
        <v>#REF!</v>
      </c>
      <c r="AX241" s="31" t="e">
        <f t="shared" si="19"/>
        <v>#REF!</v>
      </c>
      <c r="AY241" s="32" t="e">
        <f t="shared" si="20"/>
        <v>#REF!</v>
      </c>
      <c r="AZ241" s="30" t="e">
        <f t="shared" si="39"/>
        <v>#REF!</v>
      </c>
      <c r="BA241" s="31" t="e">
        <f t="shared" si="21"/>
        <v>#REF!</v>
      </c>
      <c r="BB241" s="31" t="e">
        <f t="shared" si="22"/>
        <v>#REF!</v>
      </c>
      <c r="BC241" s="31" t="e">
        <f t="shared" si="23"/>
        <v>#REF!</v>
      </c>
      <c r="BD241" s="32" t="e">
        <f t="shared" si="24"/>
        <v>#REF!</v>
      </c>
    </row>
    <row r="242" spans="3:56" ht="15.75" thickBot="1" x14ac:dyDescent="0.3">
      <c r="C242" s="26">
        <v>160</v>
      </c>
      <c r="D242" s="27" t="s">
        <v>386</v>
      </c>
      <c r="E242" s="26">
        <v>42</v>
      </c>
      <c r="F242" s="28" t="s">
        <v>298</v>
      </c>
      <c r="G242" s="26">
        <v>457163</v>
      </c>
      <c r="H242" s="28" t="s">
        <v>299</v>
      </c>
      <c r="I242" s="29"/>
      <c r="K242" s="17">
        <f>SUMIF('RECAP PDV'!$E:$E,$G242,'RECAP PDV'!K:K)</f>
        <v>342.31759</v>
      </c>
      <c r="L242" s="17"/>
      <c r="M242" s="18"/>
      <c r="N242" s="17">
        <f>SUMIF('RECAP PDV'!$E:$E,$G242,'RECAP PDV'!N:N)</f>
        <v>0</v>
      </c>
      <c r="O242" s="17"/>
      <c r="P242" s="18"/>
      <c r="Q242" s="16"/>
      <c r="R242" s="16"/>
      <c r="S242" s="18"/>
      <c r="T242" s="17"/>
      <c r="U242" s="16"/>
      <c r="V242" s="18"/>
      <c r="W242" s="17"/>
      <c r="X242" s="16"/>
      <c r="Y242" s="18"/>
      <c r="AF242" s="30" t="e">
        <f t="shared" si="35"/>
        <v>#REF!</v>
      </c>
      <c r="AG242" s="31" t="e">
        <f t="shared" si="5"/>
        <v>#REF!</v>
      </c>
      <c r="AH242" s="31" t="e">
        <f t="shared" si="6"/>
        <v>#REF!</v>
      </c>
      <c r="AI242" s="31" t="e">
        <f t="shared" si="7"/>
        <v>#REF!</v>
      </c>
      <c r="AJ242" s="32" t="e">
        <f t="shared" si="8"/>
        <v>#REF!</v>
      </c>
      <c r="AK242" s="30" t="e">
        <f t="shared" si="36"/>
        <v>#REF!</v>
      </c>
      <c r="AL242" s="31" t="e">
        <f t="shared" si="9"/>
        <v>#REF!</v>
      </c>
      <c r="AM242" s="31" t="e">
        <f t="shared" si="10"/>
        <v>#REF!</v>
      </c>
      <c r="AN242" s="31" t="e">
        <f t="shared" si="11"/>
        <v>#REF!</v>
      </c>
      <c r="AO242" s="32" t="e">
        <f t="shared" si="12"/>
        <v>#REF!</v>
      </c>
      <c r="AP242" s="30" t="e">
        <f t="shared" si="37"/>
        <v>#REF!</v>
      </c>
      <c r="AQ242" s="31" t="e">
        <f t="shared" si="13"/>
        <v>#REF!</v>
      </c>
      <c r="AR242" s="31" t="e">
        <f t="shared" si="14"/>
        <v>#REF!</v>
      </c>
      <c r="AS242" s="31" t="e">
        <f t="shared" si="15"/>
        <v>#REF!</v>
      </c>
      <c r="AT242" s="32" t="e">
        <f t="shared" si="16"/>
        <v>#REF!</v>
      </c>
      <c r="AU242" s="30" t="e">
        <f t="shared" si="38"/>
        <v>#REF!</v>
      </c>
      <c r="AV242" s="31" t="e">
        <f t="shared" si="17"/>
        <v>#REF!</v>
      </c>
      <c r="AW242" s="31" t="e">
        <f t="shared" si="18"/>
        <v>#REF!</v>
      </c>
      <c r="AX242" s="31" t="e">
        <f t="shared" si="19"/>
        <v>#REF!</v>
      </c>
      <c r="AY242" s="32" t="e">
        <f t="shared" si="20"/>
        <v>#REF!</v>
      </c>
      <c r="AZ242" s="30" t="e">
        <f t="shared" si="39"/>
        <v>#REF!</v>
      </c>
      <c r="BA242" s="31" t="e">
        <f t="shared" si="21"/>
        <v>#REF!</v>
      </c>
      <c r="BB242" s="31" t="e">
        <f t="shared" si="22"/>
        <v>#REF!</v>
      </c>
      <c r="BC242" s="31" t="e">
        <f t="shared" si="23"/>
        <v>#REF!</v>
      </c>
      <c r="BD242" s="32" t="e">
        <f t="shared" si="24"/>
        <v>#REF!</v>
      </c>
    </row>
    <row r="243" spans="3:56" ht="15.75" thickBot="1" x14ac:dyDescent="0.3">
      <c r="C243" s="26">
        <v>160</v>
      </c>
      <c r="D243" s="27" t="s">
        <v>386</v>
      </c>
      <c r="E243" s="26">
        <v>42</v>
      </c>
      <c r="F243" s="28" t="s">
        <v>298</v>
      </c>
      <c r="G243" s="26">
        <v>457165</v>
      </c>
      <c r="H243" s="28" t="s">
        <v>300</v>
      </c>
      <c r="I243" s="29"/>
      <c r="K243" s="17">
        <f>SUMIF('RECAP PDV'!$E:$E,$G243,'RECAP PDV'!K:K)</f>
        <v>262.27873999999997</v>
      </c>
      <c r="L243" s="17"/>
      <c r="M243" s="18"/>
      <c r="N243" s="17">
        <f>SUMIF('RECAP PDV'!$E:$E,$G243,'RECAP PDV'!N:N)</f>
        <v>0</v>
      </c>
      <c r="O243" s="17"/>
      <c r="P243" s="18"/>
      <c r="Q243" s="16"/>
      <c r="R243" s="16"/>
      <c r="S243" s="18"/>
      <c r="T243" s="17"/>
      <c r="U243" s="16"/>
      <c r="V243" s="18"/>
      <c r="W243" s="17"/>
      <c r="X243" s="16"/>
      <c r="Y243" s="18"/>
      <c r="AF243" s="30" t="e">
        <f t="shared" si="35"/>
        <v>#REF!</v>
      </c>
      <c r="AG243" s="31" t="e">
        <f t="shared" si="5"/>
        <v>#REF!</v>
      </c>
      <c r="AH243" s="31" t="e">
        <f t="shared" si="6"/>
        <v>#REF!</v>
      </c>
      <c r="AI243" s="31" t="e">
        <f t="shared" si="7"/>
        <v>#REF!</v>
      </c>
      <c r="AJ243" s="32" t="e">
        <f t="shared" si="8"/>
        <v>#REF!</v>
      </c>
      <c r="AK243" s="30" t="e">
        <f t="shared" si="36"/>
        <v>#REF!</v>
      </c>
      <c r="AL243" s="31" t="e">
        <f t="shared" si="9"/>
        <v>#REF!</v>
      </c>
      <c r="AM243" s="31" t="e">
        <f t="shared" si="10"/>
        <v>#REF!</v>
      </c>
      <c r="AN243" s="31" t="e">
        <f t="shared" si="11"/>
        <v>#REF!</v>
      </c>
      <c r="AO243" s="32" t="e">
        <f t="shared" si="12"/>
        <v>#REF!</v>
      </c>
      <c r="AP243" s="30" t="e">
        <f t="shared" si="37"/>
        <v>#REF!</v>
      </c>
      <c r="AQ243" s="31" t="e">
        <f t="shared" si="13"/>
        <v>#REF!</v>
      </c>
      <c r="AR243" s="31" t="e">
        <f t="shared" si="14"/>
        <v>#REF!</v>
      </c>
      <c r="AS243" s="31" t="e">
        <f t="shared" si="15"/>
        <v>#REF!</v>
      </c>
      <c r="AT243" s="32" t="e">
        <f t="shared" si="16"/>
        <v>#REF!</v>
      </c>
      <c r="AU243" s="30" t="e">
        <f t="shared" si="38"/>
        <v>#REF!</v>
      </c>
      <c r="AV243" s="31" t="e">
        <f t="shared" si="17"/>
        <v>#REF!</v>
      </c>
      <c r="AW243" s="31" t="e">
        <f t="shared" si="18"/>
        <v>#REF!</v>
      </c>
      <c r="AX243" s="31" t="e">
        <f t="shared" si="19"/>
        <v>#REF!</v>
      </c>
      <c r="AY243" s="32" t="e">
        <f t="shared" si="20"/>
        <v>#REF!</v>
      </c>
      <c r="AZ243" s="30" t="e">
        <f t="shared" si="39"/>
        <v>#REF!</v>
      </c>
      <c r="BA243" s="31" t="e">
        <f t="shared" si="21"/>
        <v>#REF!</v>
      </c>
      <c r="BB243" s="31" t="e">
        <f t="shared" si="22"/>
        <v>#REF!</v>
      </c>
      <c r="BC243" s="31" t="e">
        <f t="shared" si="23"/>
        <v>#REF!</v>
      </c>
      <c r="BD243" s="32" t="e">
        <f t="shared" si="24"/>
        <v>#REF!</v>
      </c>
    </row>
    <row r="244" spans="3:56" ht="15.75" thickBot="1" x14ac:dyDescent="0.3">
      <c r="C244" s="26">
        <v>160</v>
      </c>
      <c r="D244" s="27" t="s">
        <v>386</v>
      </c>
      <c r="E244" s="26">
        <v>42</v>
      </c>
      <c r="F244" s="28" t="s">
        <v>298</v>
      </c>
      <c r="G244" s="26">
        <v>557210</v>
      </c>
      <c r="H244" s="28" t="s">
        <v>301</v>
      </c>
      <c r="I244" s="29"/>
      <c r="K244" s="17">
        <f>SUMIF('RECAP PDV'!$E:$E,$G244,'RECAP PDV'!K:K)</f>
        <v>249.21551000000002</v>
      </c>
      <c r="L244" s="17"/>
      <c r="M244" s="18"/>
      <c r="N244" s="17">
        <f>SUMIF('RECAP PDV'!$E:$E,$G244,'RECAP PDV'!N:N)</f>
        <v>0</v>
      </c>
      <c r="O244" s="17"/>
      <c r="P244" s="18"/>
      <c r="Q244" s="16"/>
      <c r="R244" s="16"/>
      <c r="S244" s="18"/>
      <c r="T244" s="17"/>
      <c r="U244" s="16"/>
      <c r="V244" s="18"/>
      <c r="W244" s="17"/>
      <c r="X244" s="16"/>
      <c r="Y244" s="18"/>
      <c r="AF244" s="30" t="e">
        <f t="shared" si="35"/>
        <v>#REF!</v>
      </c>
      <c r="AG244" s="31" t="e">
        <f t="shared" si="5"/>
        <v>#REF!</v>
      </c>
      <c r="AH244" s="31" t="e">
        <f t="shared" si="6"/>
        <v>#REF!</v>
      </c>
      <c r="AI244" s="31" t="e">
        <f t="shared" si="7"/>
        <v>#REF!</v>
      </c>
      <c r="AJ244" s="32" t="e">
        <f t="shared" si="8"/>
        <v>#REF!</v>
      </c>
      <c r="AK244" s="30" t="e">
        <f t="shared" si="36"/>
        <v>#REF!</v>
      </c>
      <c r="AL244" s="31" t="e">
        <f t="shared" si="9"/>
        <v>#REF!</v>
      </c>
      <c r="AM244" s="31" t="e">
        <f t="shared" si="10"/>
        <v>#REF!</v>
      </c>
      <c r="AN244" s="31" t="e">
        <f t="shared" si="11"/>
        <v>#REF!</v>
      </c>
      <c r="AO244" s="32" t="e">
        <f t="shared" si="12"/>
        <v>#REF!</v>
      </c>
      <c r="AP244" s="30" t="e">
        <f t="shared" si="37"/>
        <v>#REF!</v>
      </c>
      <c r="AQ244" s="31" t="e">
        <f t="shared" si="13"/>
        <v>#REF!</v>
      </c>
      <c r="AR244" s="31" t="e">
        <f t="shared" si="14"/>
        <v>#REF!</v>
      </c>
      <c r="AS244" s="31" t="e">
        <f t="shared" si="15"/>
        <v>#REF!</v>
      </c>
      <c r="AT244" s="32" t="e">
        <f t="shared" si="16"/>
        <v>#REF!</v>
      </c>
      <c r="AU244" s="30" t="e">
        <f t="shared" si="38"/>
        <v>#REF!</v>
      </c>
      <c r="AV244" s="31" t="e">
        <f t="shared" si="17"/>
        <v>#REF!</v>
      </c>
      <c r="AW244" s="31" t="e">
        <f t="shared" si="18"/>
        <v>#REF!</v>
      </c>
      <c r="AX244" s="31" t="e">
        <f t="shared" si="19"/>
        <v>#REF!</v>
      </c>
      <c r="AY244" s="32" t="e">
        <f t="shared" si="20"/>
        <v>#REF!</v>
      </c>
      <c r="AZ244" s="30" t="e">
        <f t="shared" si="39"/>
        <v>#REF!</v>
      </c>
      <c r="BA244" s="31" t="e">
        <f t="shared" si="21"/>
        <v>#REF!</v>
      </c>
      <c r="BB244" s="31" t="e">
        <f t="shared" si="22"/>
        <v>#REF!</v>
      </c>
      <c r="BC244" s="31" t="e">
        <f t="shared" si="23"/>
        <v>#REF!</v>
      </c>
      <c r="BD244" s="32" t="e">
        <f t="shared" si="24"/>
        <v>#REF!</v>
      </c>
    </row>
    <row r="245" spans="3:56" ht="15.75" thickBot="1" x14ac:dyDescent="0.3">
      <c r="C245" s="26">
        <v>160</v>
      </c>
      <c r="D245" s="27" t="s">
        <v>386</v>
      </c>
      <c r="E245" s="26">
        <v>42</v>
      </c>
      <c r="F245" s="28" t="s">
        <v>298</v>
      </c>
      <c r="G245" s="26">
        <v>557250</v>
      </c>
      <c r="H245" s="28" t="s">
        <v>302</v>
      </c>
      <c r="I245" s="29"/>
      <c r="K245" s="17">
        <f>SUMIF('RECAP PDV'!$E:$E,$G245,'RECAP PDV'!K:K)</f>
        <v>818.70800999999994</v>
      </c>
      <c r="L245" s="17"/>
      <c r="M245" s="18"/>
      <c r="N245" s="17">
        <f>SUMIF('RECAP PDV'!$E:$E,$G245,'RECAP PDV'!N:N)</f>
        <v>0</v>
      </c>
      <c r="O245" s="17"/>
      <c r="P245" s="18"/>
      <c r="Q245" s="16"/>
      <c r="R245" s="16"/>
      <c r="S245" s="18"/>
      <c r="T245" s="17"/>
      <c r="U245" s="16"/>
      <c r="V245" s="18"/>
      <c r="W245" s="17"/>
      <c r="X245" s="16"/>
      <c r="Y245" s="18"/>
      <c r="AF245" s="30" t="e">
        <f t="shared" si="35"/>
        <v>#REF!</v>
      </c>
      <c r="AG245" s="31" t="e">
        <f t="shared" si="5"/>
        <v>#REF!</v>
      </c>
      <c r="AH245" s="31" t="e">
        <f t="shared" si="6"/>
        <v>#REF!</v>
      </c>
      <c r="AI245" s="31" t="e">
        <f t="shared" si="7"/>
        <v>#REF!</v>
      </c>
      <c r="AJ245" s="32" t="e">
        <f t="shared" si="8"/>
        <v>#REF!</v>
      </c>
      <c r="AK245" s="30" t="e">
        <f t="shared" si="36"/>
        <v>#REF!</v>
      </c>
      <c r="AL245" s="31" t="e">
        <f t="shared" si="9"/>
        <v>#REF!</v>
      </c>
      <c r="AM245" s="31" t="e">
        <f t="shared" si="10"/>
        <v>#REF!</v>
      </c>
      <c r="AN245" s="31" t="e">
        <f t="shared" si="11"/>
        <v>#REF!</v>
      </c>
      <c r="AO245" s="32" t="e">
        <f t="shared" si="12"/>
        <v>#REF!</v>
      </c>
      <c r="AP245" s="30" t="e">
        <f t="shared" si="37"/>
        <v>#REF!</v>
      </c>
      <c r="AQ245" s="31" t="e">
        <f t="shared" si="13"/>
        <v>#REF!</v>
      </c>
      <c r="AR245" s="31" t="e">
        <f t="shared" si="14"/>
        <v>#REF!</v>
      </c>
      <c r="AS245" s="31" t="e">
        <f t="shared" si="15"/>
        <v>#REF!</v>
      </c>
      <c r="AT245" s="32" t="e">
        <f t="shared" si="16"/>
        <v>#REF!</v>
      </c>
      <c r="AU245" s="30" t="e">
        <f t="shared" si="38"/>
        <v>#REF!</v>
      </c>
      <c r="AV245" s="31" t="e">
        <f t="shared" si="17"/>
        <v>#REF!</v>
      </c>
      <c r="AW245" s="31" t="e">
        <f t="shared" si="18"/>
        <v>#REF!</v>
      </c>
      <c r="AX245" s="31" t="e">
        <f t="shared" si="19"/>
        <v>#REF!</v>
      </c>
      <c r="AY245" s="32" t="e">
        <f t="shared" si="20"/>
        <v>#REF!</v>
      </c>
      <c r="AZ245" s="30" t="e">
        <f t="shared" si="39"/>
        <v>#REF!</v>
      </c>
      <c r="BA245" s="31" t="e">
        <f t="shared" si="21"/>
        <v>#REF!</v>
      </c>
      <c r="BB245" s="31" t="e">
        <f t="shared" si="22"/>
        <v>#REF!</v>
      </c>
      <c r="BC245" s="31" t="e">
        <f t="shared" si="23"/>
        <v>#REF!</v>
      </c>
      <c r="BD245" s="32" t="e">
        <f t="shared" si="24"/>
        <v>#REF!</v>
      </c>
    </row>
    <row r="246" spans="3:56" ht="15.75" thickBot="1" x14ac:dyDescent="0.3">
      <c r="C246" s="26">
        <v>160</v>
      </c>
      <c r="D246" s="27" t="s">
        <v>386</v>
      </c>
      <c r="E246" s="26">
        <v>42</v>
      </c>
      <c r="F246" s="28" t="s">
        <v>298</v>
      </c>
      <c r="G246" s="26">
        <v>457258</v>
      </c>
      <c r="H246" s="28" t="s">
        <v>303</v>
      </c>
      <c r="I246" s="29"/>
      <c r="K246" s="17">
        <f>SUMIF('RECAP PDV'!$E:$E,$G246,'RECAP PDV'!K:K)</f>
        <v>2062.6345600000004</v>
      </c>
      <c r="L246" s="17"/>
      <c r="M246" s="18"/>
      <c r="N246" s="17">
        <f>SUMIF('RECAP PDV'!$E:$E,$G246,'RECAP PDV'!N:N)</f>
        <v>0</v>
      </c>
      <c r="O246" s="17"/>
      <c r="P246" s="18"/>
      <c r="Q246" s="16"/>
      <c r="R246" s="16"/>
      <c r="S246" s="18"/>
      <c r="T246" s="17"/>
      <c r="U246" s="16"/>
      <c r="V246" s="18"/>
      <c r="W246" s="17"/>
      <c r="X246" s="16"/>
      <c r="Y246" s="18"/>
      <c r="AF246" s="30" t="e">
        <f t="shared" si="35"/>
        <v>#REF!</v>
      </c>
      <c r="AG246" s="31" t="e">
        <f t="shared" si="5"/>
        <v>#REF!</v>
      </c>
      <c r="AH246" s="31" t="e">
        <f t="shared" si="6"/>
        <v>#REF!</v>
      </c>
      <c r="AI246" s="31" t="e">
        <f t="shared" si="7"/>
        <v>#REF!</v>
      </c>
      <c r="AJ246" s="32" t="e">
        <f t="shared" si="8"/>
        <v>#REF!</v>
      </c>
      <c r="AK246" s="30" t="e">
        <f t="shared" si="36"/>
        <v>#REF!</v>
      </c>
      <c r="AL246" s="31" t="e">
        <f t="shared" si="9"/>
        <v>#REF!</v>
      </c>
      <c r="AM246" s="31" t="e">
        <f t="shared" si="10"/>
        <v>#REF!</v>
      </c>
      <c r="AN246" s="31" t="e">
        <f t="shared" si="11"/>
        <v>#REF!</v>
      </c>
      <c r="AO246" s="32" t="e">
        <f t="shared" si="12"/>
        <v>#REF!</v>
      </c>
      <c r="AP246" s="30" t="e">
        <f t="shared" si="37"/>
        <v>#REF!</v>
      </c>
      <c r="AQ246" s="31" t="e">
        <f t="shared" si="13"/>
        <v>#REF!</v>
      </c>
      <c r="AR246" s="31" t="e">
        <f t="shared" si="14"/>
        <v>#REF!</v>
      </c>
      <c r="AS246" s="31" t="e">
        <f t="shared" si="15"/>
        <v>#REF!</v>
      </c>
      <c r="AT246" s="32" t="e">
        <f t="shared" si="16"/>
        <v>#REF!</v>
      </c>
      <c r="AU246" s="30" t="e">
        <f t="shared" si="38"/>
        <v>#REF!</v>
      </c>
      <c r="AV246" s="31" t="e">
        <f t="shared" si="17"/>
        <v>#REF!</v>
      </c>
      <c r="AW246" s="31" t="e">
        <f t="shared" si="18"/>
        <v>#REF!</v>
      </c>
      <c r="AX246" s="31" t="e">
        <f t="shared" si="19"/>
        <v>#REF!</v>
      </c>
      <c r="AY246" s="32" t="e">
        <f t="shared" si="20"/>
        <v>#REF!</v>
      </c>
      <c r="AZ246" s="30" t="e">
        <f t="shared" si="39"/>
        <v>#REF!</v>
      </c>
      <c r="BA246" s="31" t="e">
        <f t="shared" si="21"/>
        <v>#REF!</v>
      </c>
      <c r="BB246" s="31" t="e">
        <f t="shared" si="22"/>
        <v>#REF!</v>
      </c>
      <c r="BC246" s="31" t="e">
        <f t="shared" si="23"/>
        <v>#REF!</v>
      </c>
      <c r="BD246" s="32" t="e">
        <f t="shared" si="24"/>
        <v>#REF!</v>
      </c>
    </row>
    <row r="247" spans="3:56" ht="15.75" thickBot="1" x14ac:dyDescent="0.3">
      <c r="C247" s="26">
        <v>160</v>
      </c>
      <c r="D247" s="27" t="s">
        <v>386</v>
      </c>
      <c r="E247" s="26">
        <v>42</v>
      </c>
      <c r="F247" s="28" t="s">
        <v>298</v>
      </c>
      <c r="G247" s="26">
        <v>557305</v>
      </c>
      <c r="H247" s="28" t="s">
        <v>304</v>
      </c>
      <c r="I247" s="29"/>
      <c r="K247" s="17">
        <f>SUMIF('RECAP PDV'!$E:$E,$G247,'RECAP PDV'!K:K)</f>
        <v>436.86426</v>
      </c>
      <c r="L247" s="17"/>
      <c r="M247" s="18"/>
      <c r="N247" s="17">
        <f>SUMIF('RECAP PDV'!$E:$E,$G247,'RECAP PDV'!N:N)</f>
        <v>0</v>
      </c>
      <c r="O247" s="17"/>
      <c r="P247" s="18"/>
      <c r="Q247" s="16"/>
      <c r="R247" s="16"/>
      <c r="S247" s="18"/>
      <c r="T247" s="17"/>
      <c r="U247" s="16"/>
      <c r="V247" s="18"/>
      <c r="W247" s="17"/>
      <c r="X247" s="16"/>
      <c r="Y247" s="18"/>
      <c r="AF247" s="30" t="e">
        <f t="shared" si="35"/>
        <v>#REF!</v>
      </c>
      <c r="AG247" s="31" t="e">
        <f t="shared" si="5"/>
        <v>#REF!</v>
      </c>
      <c r="AH247" s="31" t="e">
        <f t="shared" si="6"/>
        <v>#REF!</v>
      </c>
      <c r="AI247" s="31" t="e">
        <f t="shared" si="7"/>
        <v>#REF!</v>
      </c>
      <c r="AJ247" s="32" t="e">
        <f t="shared" si="8"/>
        <v>#REF!</v>
      </c>
      <c r="AK247" s="30" t="e">
        <f t="shared" si="36"/>
        <v>#REF!</v>
      </c>
      <c r="AL247" s="31" t="e">
        <f t="shared" si="9"/>
        <v>#REF!</v>
      </c>
      <c r="AM247" s="31" t="e">
        <f t="shared" si="10"/>
        <v>#REF!</v>
      </c>
      <c r="AN247" s="31" t="e">
        <f t="shared" si="11"/>
        <v>#REF!</v>
      </c>
      <c r="AO247" s="32" t="e">
        <f t="shared" si="12"/>
        <v>#REF!</v>
      </c>
      <c r="AP247" s="30" t="e">
        <f t="shared" si="37"/>
        <v>#REF!</v>
      </c>
      <c r="AQ247" s="31" t="e">
        <f t="shared" si="13"/>
        <v>#REF!</v>
      </c>
      <c r="AR247" s="31" t="e">
        <f t="shared" si="14"/>
        <v>#REF!</v>
      </c>
      <c r="AS247" s="31" t="e">
        <f t="shared" si="15"/>
        <v>#REF!</v>
      </c>
      <c r="AT247" s="32" t="e">
        <f t="shared" si="16"/>
        <v>#REF!</v>
      </c>
      <c r="AU247" s="30" t="e">
        <f t="shared" si="38"/>
        <v>#REF!</v>
      </c>
      <c r="AV247" s="31" t="e">
        <f t="shared" si="17"/>
        <v>#REF!</v>
      </c>
      <c r="AW247" s="31" t="e">
        <f t="shared" si="18"/>
        <v>#REF!</v>
      </c>
      <c r="AX247" s="31" t="e">
        <f t="shared" si="19"/>
        <v>#REF!</v>
      </c>
      <c r="AY247" s="32" t="e">
        <f t="shared" si="20"/>
        <v>#REF!</v>
      </c>
      <c r="AZ247" s="30" t="e">
        <f t="shared" si="39"/>
        <v>#REF!</v>
      </c>
      <c r="BA247" s="31" t="e">
        <f t="shared" si="21"/>
        <v>#REF!</v>
      </c>
      <c r="BB247" s="31" t="e">
        <f t="shared" si="22"/>
        <v>#REF!</v>
      </c>
      <c r="BC247" s="31" t="e">
        <f t="shared" si="23"/>
        <v>#REF!</v>
      </c>
      <c r="BD247" s="32" t="e">
        <f t="shared" si="24"/>
        <v>#REF!</v>
      </c>
    </row>
    <row r="248" spans="3:56" ht="15.75" thickBot="1" x14ac:dyDescent="0.3">
      <c r="C248" s="26">
        <v>160</v>
      </c>
      <c r="D248" s="27" t="s">
        <v>386</v>
      </c>
      <c r="E248" s="26">
        <v>42</v>
      </c>
      <c r="F248" s="28" t="s">
        <v>298</v>
      </c>
      <c r="G248" s="26">
        <v>457308</v>
      </c>
      <c r="H248" s="28" t="s">
        <v>305</v>
      </c>
      <c r="I248" s="29"/>
      <c r="K248" s="17">
        <f>SUMIF('RECAP PDV'!$E:$E,$G248,'RECAP PDV'!K:K)</f>
        <v>1384.00315</v>
      </c>
      <c r="L248" s="17"/>
      <c r="M248" s="18"/>
      <c r="N248" s="17">
        <f>SUMIF('RECAP PDV'!$E:$E,$G248,'RECAP PDV'!N:N)</f>
        <v>0</v>
      </c>
      <c r="O248" s="17"/>
      <c r="P248" s="18"/>
      <c r="Q248" s="16"/>
      <c r="R248" s="16"/>
      <c r="S248" s="18"/>
      <c r="T248" s="17"/>
      <c r="U248" s="16"/>
      <c r="V248" s="18"/>
      <c r="W248" s="17"/>
      <c r="X248" s="16"/>
      <c r="Y248" s="18"/>
      <c r="AF248" s="30" t="e">
        <f t="shared" si="35"/>
        <v>#REF!</v>
      </c>
      <c r="AG248" s="31" t="e">
        <f t="shared" si="5"/>
        <v>#REF!</v>
      </c>
      <c r="AH248" s="31" t="e">
        <f t="shared" si="6"/>
        <v>#REF!</v>
      </c>
      <c r="AI248" s="31" t="e">
        <f t="shared" si="7"/>
        <v>#REF!</v>
      </c>
      <c r="AJ248" s="32" t="e">
        <f t="shared" si="8"/>
        <v>#REF!</v>
      </c>
      <c r="AK248" s="30" t="e">
        <f t="shared" si="36"/>
        <v>#REF!</v>
      </c>
      <c r="AL248" s="31" t="e">
        <f t="shared" si="9"/>
        <v>#REF!</v>
      </c>
      <c r="AM248" s="31" t="e">
        <f t="shared" si="10"/>
        <v>#REF!</v>
      </c>
      <c r="AN248" s="31" t="e">
        <f t="shared" si="11"/>
        <v>#REF!</v>
      </c>
      <c r="AO248" s="32" t="e">
        <f t="shared" si="12"/>
        <v>#REF!</v>
      </c>
      <c r="AP248" s="30" t="e">
        <f t="shared" si="37"/>
        <v>#REF!</v>
      </c>
      <c r="AQ248" s="31" t="e">
        <f t="shared" si="13"/>
        <v>#REF!</v>
      </c>
      <c r="AR248" s="31" t="e">
        <f t="shared" si="14"/>
        <v>#REF!</v>
      </c>
      <c r="AS248" s="31" t="e">
        <f t="shared" si="15"/>
        <v>#REF!</v>
      </c>
      <c r="AT248" s="32" t="e">
        <f t="shared" si="16"/>
        <v>#REF!</v>
      </c>
      <c r="AU248" s="30" t="e">
        <f t="shared" si="38"/>
        <v>#REF!</v>
      </c>
      <c r="AV248" s="31" t="e">
        <f t="shared" si="17"/>
        <v>#REF!</v>
      </c>
      <c r="AW248" s="31" t="e">
        <f t="shared" si="18"/>
        <v>#REF!</v>
      </c>
      <c r="AX248" s="31" t="e">
        <f t="shared" si="19"/>
        <v>#REF!</v>
      </c>
      <c r="AY248" s="32" t="e">
        <f t="shared" si="20"/>
        <v>#REF!</v>
      </c>
      <c r="AZ248" s="30" t="e">
        <f t="shared" si="39"/>
        <v>#REF!</v>
      </c>
      <c r="BA248" s="31" t="e">
        <f t="shared" si="21"/>
        <v>#REF!</v>
      </c>
      <c r="BB248" s="31" t="e">
        <f t="shared" si="22"/>
        <v>#REF!</v>
      </c>
      <c r="BC248" s="31" t="e">
        <f t="shared" si="23"/>
        <v>#REF!</v>
      </c>
      <c r="BD248" s="32" t="e">
        <f t="shared" si="24"/>
        <v>#REF!</v>
      </c>
    </row>
    <row r="249" spans="3:56" ht="15.75" thickBot="1" x14ac:dyDescent="0.3">
      <c r="C249" s="26">
        <v>160</v>
      </c>
      <c r="D249" s="27" t="s">
        <v>386</v>
      </c>
      <c r="E249" s="26">
        <v>42</v>
      </c>
      <c r="F249" s="28" t="s">
        <v>298</v>
      </c>
      <c r="G249" s="26">
        <v>457345</v>
      </c>
      <c r="H249" s="28" t="s">
        <v>306</v>
      </c>
      <c r="I249" s="29"/>
      <c r="K249" s="17">
        <f>SUMIF('RECAP PDV'!$E:$E,$G249,'RECAP PDV'!K:K)</f>
        <v>452.14051000000001</v>
      </c>
      <c r="L249" s="17"/>
      <c r="M249" s="18"/>
      <c r="N249" s="17">
        <f>SUMIF('RECAP PDV'!$E:$E,$G249,'RECAP PDV'!N:N)</f>
        <v>0</v>
      </c>
      <c r="O249" s="17"/>
      <c r="P249" s="18"/>
      <c r="Q249" s="16"/>
      <c r="R249" s="16"/>
      <c r="S249" s="18"/>
      <c r="T249" s="17"/>
      <c r="U249" s="16"/>
      <c r="V249" s="18"/>
      <c r="W249" s="17"/>
      <c r="X249" s="16"/>
      <c r="Y249" s="18"/>
      <c r="AF249" s="30" t="e">
        <f t="shared" si="35"/>
        <v>#REF!</v>
      </c>
      <c r="AG249" s="31" t="e">
        <f t="shared" si="5"/>
        <v>#REF!</v>
      </c>
      <c r="AH249" s="31" t="e">
        <f t="shared" si="6"/>
        <v>#REF!</v>
      </c>
      <c r="AI249" s="31" t="e">
        <f t="shared" si="7"/>
        <v>#REF!</v>
      </c>
      <c r="AJ249" s="32" t="e">
        <f t="shared" si="8"/>
        <v>#REF!</v>
      </c>
      <c r="AK249" s="30" t="e">
        <f t="shared" si="36"/>
        <v>#REF!</v>
      </c>
      <c r="AL249" s="31" t="e">
        <f t="shared" si="9"/>
        <v>#REF!</v>
      </c>
      <c r="AM249" s="31" t="e">
        <f t="shared" si="10"/>
        <v>#REF!</v>
      </c>
      <c r="AN249" s="31" t="e">
        <f t="shared" si="11"/>
        <v>#REF!</v>
      </c>
      <c r="AO249" s="32" t="e">
        <f t="shared" si="12"/>
        <v>#REF!</v>
      </c>
      <c r="AP249" s="30" t="e">
        <f t="shared" si="37"/>
        <v>#REF!</v>
      </c>
      <c r="AQ249" s="31" t="e">
        <f t="shared" si="13"/>
        <v>#REF!</v>
      </c>
      <c r="AR249" s="31" t="e">
        <f t="shared" si="14"/>
        <v>#REF!</v>
      </c>
      <c r="AS249" s="31" t="e">
        <f t="shared" si="15"/>
        <v>#REF!</v>
      </c>
      <c r="AT249" s="32" t="e">
        <f t="shared" si="16"/>
        <v>#REF!</v>
      </c>
      <c r="AU249" s="30" t="e">
        <f t="shared" si="38"/>
        <v>#REF!</v>
      </c>
      <c r="AV249" s="31" t="e">
        <f t="shared" si="17"/>
        <v>#REF!</v>
      </c>
      <c r="AW249" s="31" t="e">
        <f t="shared" si="18"/>
        <v>#REF!</v>
      </c>
      <c r="AX249" s="31" t="e">
        <f t="shared" si="19"/>
        <v>#REF!</v>
      </c>
      <c r="AY249" s="32" t="e">
        <f t="shared" si="20"/>
        <v>#REF!</v>
      </c>
      <c r="AZ249" s="30" t="e">
        <f t="shared" si="39"/>
        <v>#REF!</v>
      </c>
      <c r="BA249" s="31" t="e">
        <f t="shared" si="21"/>
        <v>#REF!</v>
      </c>
      <c r="BB249" s="31" t="e">
        <f t="shared" si="22"/>
        <v>#REF!</v>
      </c>
      <c r="BC249" s="31" t="e">
        <f t="shared" si="23"/>
        <v>#REF!</v>
      </c>
      <c r="BD249" s="32" t="e">
        <f t="shared" si="24"/>
        <v>#REF!</v>
      </c>
    </row>
    <row r="250" spans="3:56" ht="15.75" thickBot="1" x14ac:dyDescent="0.3">
      <c r="C250" s="26">
        <v>160</v>
      </c>
      <c r="D250" s="27" t="s">
        <v>386</v>
      </c>
      <c r="E250" s="26">
        <v>42</v>
      </c>
      <c r="F250" s="28" t="s">
        <v>298</v>
      </c>
      <c r="G250" s="26">
        <v>557353</v>
      </c>
      <c r="H250" s="28" t="s">
        <v>307</v>
      </c>
      <c r="I250" s="29"/>
      <c r="K250" s="17">
        <f>SUMIF('RECAP PDV'!$E:$E,$G250,'RECAP PDV'!K:K)</f>
        <v>249.64603</v>
      </c>
      <c r="L250" s="17"/>
      <c r="M250" s="18"/>
      <c r="N250" s="17">
        <f>SUMIF('RECAP PDV'!$E:$E,$G250,'RECAP PDV'!N:N)</f>
        <v>0</v>
      </c>
      <c r="O250" s="17"/>
      <c r="P250" s="18"/>
      <c r="Q250" s="16"/>
      <c r="R250" s="16"/>
      <c r="S250" s="18"/>
      <c r="T250" s="17"/>
      <c r="U250" s="16"/>
      <c r="V250" s="18"/>
      <c r="W250" s="17"/>
      <c r="X250" s="16"/>
      <c r="Y250" s="18"/>
      <c r="AF250" s="30" t="e">
        <f t="shared" si="35"/>
        <v>#REF!</v>
      </c>
      <c r="AG250" s="31" t="e">
        <f t="shared" si="5"/>
        <v>#REF!</v>
      </c>
      <c r="AH250" s="31" t="e">
        <f t="shared" si="6"/>
        <v>#REF!</v>
      </c>
      <c r="AI250" s="31" t="e">
        <f t="shared" si="7"/>
        <v>#REF!</v>
      </c>
      <c r="AJ250" s="32" t="e">
        <f t="shared" si="8"/>
        <v>#REF!</v>
      </c>
      <c r="AK250" s="30" t="e">
        <f t="shared" si="36"/>
        <v>#REF!</v>
      </c>
      <c r="AL250" s="31" t="e">
        <f t="shared" si="9"/>
        <v>#REF!</v>
      </c>
      <c r="AM250" s="31" t="e">
        <f t="shared" si="10"/>
        <v>#REF!</v>
      </c>
      <c r="AN250" s="31" t="e">
        <f t="shared" si="11"/>
        <v>#REF!</v>
      </c>
      <c r="AO250" s="32" t="e">
        <f t="shared" si="12"/>
        <v>#REF!</v>
      </c>
      <c r="AP250" s="30" t="e">
        <f t="shared" si="37"/>
        <v>#REF!</v>
      </c>
      <c r="AQ250" s="31" t="e">
        <f t="shared" si="13"/>
        <v>#REF!</v>
      </c>
      <c r="AR250" s="31" t="e">
        <f t="shared" si="14"/>
        <v>#REF!</v>
      </c>
      <c r="AS250" s="31" t="e">
        <f t="shared" si="15"/>
        <v>#REF!</v>
      </c>
      <c r="AT250" s="32" t="e">
        <f t="shared" si="16"/>
        <v>#REF!</v>
      </c>
      <c r="AU250" s="30" t="e">
        <f t="shared" si="38"/>
        <v>#REF!</v>
      </c>
      <c r="AV250" s="31" t="e">
        <f t="shared" si="17"/>
        <v>#REF!</v>
      </c>
      <c r="AW250" s="31" t="e">
        <f t="shared" si="18"/>
        <v>#REF!</v>
      </c>
      <c r="AX250" s="31" t="e">
        <f t="shared" si="19"/>
        <v>#REF!</v>
      </c>
      <c r="AY250" s="32" t="e">
        <f t="shared" si="20"/>
        <v>#REF!</v>
      </c>
      <c r="AZ250" s="30" t="e">
        <f t="shared" si="39"/>
        <v>#REF!</v>
      </c>
      <c r="BA250" s="31" t="e">
        <f t="shared" si="21"/>
        <v>#REF!</v>
      </c>
      <c r="BB250" s="31" t="e">
        <f t="shared" si="22"/>
        <v>#REF!</v>
      </c>
      <c r="BC250" s="31" t="e">
        <f t="shared" si="23"/>
        <v>#REF!</v>
      </c>
      <c r="BD250" s="32" t="e">
        <f t="shared" si="24"/>
        <v>#REF!</v>
      </c>
    </row>
    <row r="251" spans="3:56" ht="15.75" thickBot="1" x14ac:dyDescent="0.3">
      <c r="C251" s="26">
        <v>160</v>
      </c>
      <c r="D251" s="27" t="s">
        <v>386</v>
      </c>
      <c r="E251" s="26">
        <v>42</v>
      </c>
      <c r="F251" s="28" t="s">
        <v>298</v>
      </c>
      <c r="G251" s="26">
        <v>457435</v>
      </c>
      <c r="H251" s="28" t="s">
        <v>308</v>
      </c>
      <c r="I251" s="29"/>
      <c r="K251" s="17">
        <f>SUMIF('RECAP PDV'!$E:$E,$G251,'RECAP PDV'!K:K)</f>
        <v>94.296979999999991</v>
      </c>
      <c r="L251" s="17"/>
      <c r="M251" s="18"/>
      <c r="N251" s="17">
        <f>SUMIF('RECAP PDV'!$E:$E,$G251,'RECAP PDV'!N:N)</f>
        <v>0</v>
      </c>
      <c r="O251" s="17"/>
      <c r="P251" s="18"/>
      <c r="Q251" s="16"/>
      <c r="R251" s="16"/>
      <c r="S251" s="18"/>
      <c r="T251" s="17"/>
      <c r="U251" s="16"/>
      <c r="V251" s="18"/>
      <c r="W251" s="17"/>
      <c r="X251" s="16"/>
      <c r="Y251" s="18"/>
      <c r="AF251" s="30" t="e">
        <f t="shared" si="35"/>
        <v>#REF!</v>
      </c>
      <c r="AG251" s="31" t="e">
        <f t="shared" si="5"/>
        <v>#REF!</v>
      </c>
      <c r="AH251" s="31" t="e">
        <f t="shared" si="6"/>
        <v>#REF!</v>
      </c>
      <c r="AI251" s="31" t="e">
        <f t="shared" si="7"/>
        <v>#REF!</v>
      </c>
      <c r="AJ251" s="32" t="e">
        <f t="shared" si="8"/>
        <v>#REF!</v>
      </c>
      <c r="AK251" s="30" t="e">
        <f t="shared" si="36"/>
        <v>#REF!</v>
      </c>
      <c r="AL251" s="31" t="e">
        <f t="shared" si="9"/>
        <v>#REF!</v>
      </c>
      <c r="AM251" s="31" t="e">
        <f t="shared" si="10"/>
        <v>#REF!</v>
      </c>
      <c r="AN251" s="31" t="e">
        <f t="shared" si="11"/>
        <v>#REF!</v>
      </c>
      <c r="AO251" s="32" t="e">
        <f t="shared" si="12"/>
        <v>#REF!</v>
      </c>
      <c r="AP251" s="30" t="e">
        <f t="shared" si="37"/>
        <v>#REF!</v>
      </c>
      <c r="AQ251" s="31" t="e">
        <f t="shared" si="13"/>
        <v>#REF!</v>
      </c>
      <c r="AR251" s="31" t="e">
        <f t="shared" si="14"/>
        <v>#REF!</v>
      </c>
      <c r="AS251" s="31" t="e">
        <f t="shared" si="15"/>
        <v>#REF!</v>
      </c>
      <c r="AT251" s="32" t="e">
        <f t="shared" si="16"/>
        <v>#REF!</v>
      </c>
      <c r="AU251" s="30" t="e">
        <f t="shared" si="38"/>
        <v>#REF!</v>
      </c>
      <c r="AV251" s="31" t="e">
        <f t="shared" si="17"/>
        <v>#REF!</v>
      </c>
      <c r="AW251" s="31" t="e">
        <f t="shared" si="18"/>
        <v>#REF!</v>
      </c>
      <c r="AX251" s="31" t="e">
        <f t="shared" si="19"/>
        <v>#REF!</v>
      </c>
      <c r="AY251" s="32" t="e">
        <f t="shared" si="20"/>
        <v>#REF!</v>
      </c>
      <c r="AZ251" s="30" t="e">
        <f t="shared" si="39"/>
        <v>#REF!</v>
      </c>
      <c r="BA251" s="31" t="e">
        <f t="shared" si="21"/>
        <v>#REF!</v>
      </c>
      <c r="BB251" s="31" t="e">
        <f t="shared" si="22"/>
        <v>#REF!</v>
      </c>
      <c r="BC251" s="31" t="e">
        <f t="shared" si="23"/>
        <v>#REF!</v>
      </c>
      <c r="BD251" s="32" t="e">
        <f t="shared" si="24"/>
        <v>#REF!</v>
      </c>
    </row>
    <row r="252" spans="3:56" ht="15.75" thickBot="1" x14ac:dyDescent="0.3">
      <c r="C252" s="26">
        <v>160</v>
      </c>
      <c r="D252" s="27" t="s">
        <v>386</v>
      </c>
      <c r="E252" s="26">
        <v>42</v>
      </c>
      <c r="F252" s="28" t="s">
        <v>298</v>
      </c>
      <c r="G252" s="26">
        <v>557458</v>
      </c>
      <c r="H252" s="28" t="s">
        <v>309</v>
      </c>
      <c r="I252" s="29"/>
      <c r="K252" s="17">
        <f>SUMIF('RECAP PDV'!$E:$E,$G252,'RECAP PDV'!K:K)</f>
        <v>211.10764</v>
      </c>
      <c r="L252" s="17"/>
      <c r="M252" s="18"/>
      <c r="N252" s="17">
        <f>SUMIF('RECAP PDV'!$E:$E,$G252,'RECAP PDV'!N:N)</f>
        <v>0</v>
      </c>
      <c r="O252" s="17"/>
      <c r="P252" s="18"/>
      <c r="Q252" s="16"/>
      <c r="R252" s="16"/>
      <c r="S252" s="18"/>
      <c r="T252" s="17"/>
      <c r="U252" s="16"/>
      <c r="V252" s="18"/>
      <c r="W252" s="17"/>
      <c r="X252" s="16"/>
      <c r="Y252" s="18"/>
      <c r="AF252" s="30" t="e">
        <f t="shared" si="35"/>
        <v>#REF!</v>
      </c>
      <c r="AG252" s="31" t="e">
        <f t="shared" si="5"/>
        <v>#REF!</v>
      </c>
      <c r="AH252" s="31" t="e">
        <f t="shared" si="6"/>
        <v>#REF!</v>
      </c>
      <c r="AI252" s="31" t="e">
        <f t="shared" si="7"/>
        <v>#REF!</v>
      </c>
      <c r="AJ252" s="32" t="e">
        <f t="shared" si="8"/>
        <v>#REF!</v>
      </c>
      <c r="AK252" s="30" t="e">
        <f t="shared" si="36"/>
        <v>#REF!</v>
      </c>
      <c r="AL252" s="31" t="e">
        <f t="shared" si="9"/>
        <v>#REF!</v>
      </c>
      <c r="AM252" s="31" t="e">
        <f t="shared" si="10"/>
        <v>#REF!</v>
      </c>
      <c r="AN252" s="31" t="e">
        <f t="shared" si="11"/>
        <v>#REF!</v>
      </c>
      <c r="AO252" s="32" t="e">
        <f t="shared" si="12"/>
        <v>#REF!</v>
      </c>
      <c r="AP252" s="30" t="e">
        <f t="shared" si="37"/>
        <v>#REF!</v>
      </c>
      <c r="AQ252" s="31" t="e">
        <f t="shared" si="13"/>
        <v>#REF!</v>
      </c>
      <c r="AR252" s="31" t="e">
        <f t="shared" si="14"/>
        <v>#REF!</v>
      </c>
      <c r="AS252" s="31" t="e">
        <f t="shared" si="15"/>
        <v>#REF!</v>
      </c>
      <c r="AT252" s="32" t="e">
        <f t="shared" si="16"/>
        <v>#REF!</v>
      </c>
      <c r="AU252" s="30" t="e">
        <f t="shared" si="38"/>
        <v>#REF!</v>
      </c>
      <c r="AV252" s="31" t="e">
        <f t="shared" si="17"/>
        <v>#REF!</v>
      </c>
      <c r="AW252" s="31" t="e">
        <f t="shared" si="18"/>
        <v>#REF!</v>
      </c>
      <c r="AX252" s="31" t="e">
        <f t="shared" si="19"/>
        <v>#REF!</v>
      </c>
      <c r="AY252" s="32" t="e">
        <f t="shared" si="20"/>
        <v>#REF!</v>
      </c>
      <c r="AZ252" s="30" t="e">
        <f t="shared" si="39"/>
        <v>#REF!</v>
      </c>
      <c r="BA252" s="31" t="e">
        <f t="shared" si="21"/>
        <v>#REF!</v>
      </c>
      <c r="BB252" s="31" t="e">
        <f t="shared" si="22"/>
        <v>#REF!</v>
      </c>
      <c r="BC252" s="31" t="e">
        <f t="shared" si="23"/>
        <v>#REF!</v>
      </c>
      <c r="BD252" s="32" t="e">
        <f t="shared" si="24"/>
        <v>#REF!</v>
      </c>
    </row>
    <row r="253" spans="3:56" ht="15.75" thickBot="1" x14ac:dyDescent="0.3">
      <c r="C253" s="26">
        <v>160</v>
      </c>
      <c r="D253" s="27" t="s">
        <v>386</v>
      </c>
      <c r="E253" s="26">
        <v>42</v>
      </c>
      <c r="F253" s="28" t="s">
        <v>298</v>
      </c>
      <c r="G253" s="26">
        <v>557503</v>
      </c>
      <c r="H253" s="28" t="s">
        <v>310</v>
      </c>
      <c r="I253" s="29"/>
      <c r="K253" s="17">
        <f>SUMIF('RECAP PDV'!$E:$E,$G253,'RECAP PDV'!K:K)</f>
        <v>677.56034999999997</v>
      </c>
      <c r="L253" s="17"/>
      <c r="M253" s="18"/>
      <c r="N253" s="17">
        <f>SUMIF('RECAP PDV'!$E:$E,$G253,'RECAP PDV'!N:N)</f>
        <v>0</v>
      </c>
      <c r="O253" s="17"/>
      <c r="P253" s="18"/>
      <c r="Q253" s="16"/>
      <c r="R253" s="16"/>
      <c r="S253" s="18"/>
      <c r="T253" s="17"/>
      <c r="U253" s="16"/>
      <c r="V253" s="18"/>
      <c r="W253" s="17"/>
      <c r="X253" s="16"/>
      <c r="Y253" s="18"/>
      <c r="AF253" s="30" t="e">
        <f t="shared" si="35"/>
        <v>#REF!</v>
      </c>
      <c r="AG253" s="31" t="e">
        <f t="shared" si="5"/>
        <v>#REF!</v>
      </c>
      <c r="AH253" s="31" t="e">
        <f t="shared" si="6"/>
        <v>#REF!</v>
      </c>
      <c r="AI253" s="31" t="e">
        <f t="shared" si="7"/>
        <v>#REF!</v>
      </c>
      <c r="AJ253" s="32" t="e">
        <f t="shared" si="8"/>
        <v>#REF!</v>
      </c>
      <c r="AK253" s="30" t="e">
        <f t="shared" si="36"/>
        <v>#REF!</v>
      </c>
      <c r="AL253" s="31" t="e">
        <f t="shared" si="9"/>
        <v>#REF!</v>
      </c>
      <c r="AM253" s="31" t="e">
        <f t="shared" si="10"/>
        <v>#REF!</v>
      </c>
      <c r="AN253" s="31" t="e">
        <f t="shared" si="11"/>
        <v>#REF!</v>
      </c>
      <c r="AO253" s="32" t="e">
        <f t="shared" si="12"/>
        <v>#REF!</v>
      </c>
      <c r="AP253" s="30" t="e">
        <f t="shared" si="37"/>
        <v>#REF!</v>
      </c>
      <c r="AQ253" s="31" t="e">
        <f t="shared" si="13"/>
        <v>#REF!</v>
      </c>
      <c r="AR253" s="31" t="e">
        <f t="shared" si="14"/>
        <v>#REF!</v>
      </c>
      <c r="AS253" s="31" t="e">
        <f t="shared" si="15"/>
        <v>#REF!</v>
      </c>
      <c r="AT253" s="32" t="e">
        <f t="shared" si="16"/>
        <v>#REF!</v>
      </c>
      <c r="AU253" s="30" t="e">
        <f t="shared" si="38"/>
        <v>#REF!</v>
      </c>
      <c r="AV253" s="31" t="e">
        <f t="shared" si="17"/>
        <v>#REF!</v>
      </c>
      <c r="AW253" s="31" t="e">
        <f t="shared" si="18"/>
        <v>#REF!</v>
      </c>
      <c r="AX253" s="31" t="e">
        <f t="shared" si="19"/>
        <v>#REF!</v>
      </c>
      <c r="AY253" s="32" t="e">
        <f t="shared" si="20"/>
        <v>#REF!</v>
      </c>
      <c r="AZ253" s="30" t="e">
        <f t="shared" si="39"/>
        <v>#REF!</v>
      </c>
      <c r="BA253" s="31" t="e">
        <f t="shared" si="21"/>
        <v>#REF!</v>
      </c>
      <c r="BB253" s="31" t="e">
        <f t="shared" si="22"/>
        <v>#REF!</v>
      </c>
      <c r="BC253" s="31" t="e">
        <f t="shared" si="23"/>
        <v>#REF!</v>
      </c>
      <c r="BD253" s="32" t="e">
        <f t="shared" si="24"/>
        <v>#REF!</v>
      </c>
    </row>
    <row r="254" spans="3:56" ht="15.75" thickBot="1" x14ac:dyDescent="0.3">
      <c r="C254" s="26">
        <v>160</v>
      </c>
      <c r="D254" s="27" t="s">
        <v>386</v>
      </c>
      <c r="E254" s="26">
        <v>42</v>
      </c>
      <c r="F254" s="28" t="s">
        <v>298</v>
      </c>
      <c r="G254" s="26">
        <v>557523</v>
      </c>
      <c r="H254" s="28" t="s">
        <v>311</v>
      </c>
      <c r="I254" s="29"/>
      <c r="K254" s="17">
        <f>SUMIF('RECAP PDV'!$E:$E,$G254,'RECAP PDV'!K:K)</f>
        <v>-33.782149999999994</v>
      </c>
      <c r="L254" s="17"/>
      <c r="M254" s="18"/>
      <c r="N254" s="17">
        <f>SUMIF('RECAP PDV'!$E:$E,$G254,'RECAP PDV'!N:N)</f>
        <v>0</v>
      </c>
      <c r="O254" s="17"/>
      <c r="P254" s="18"/>
      <c r="Q254" s="16"/>
      <c r="R254" s="16"/>
      <c r="S254" s="18"/>
      <c r="T254" s="17"/>
      <c r="U254" s="16"/>
      <c r="V254" s="18"/>
      <c r="W254" s="17"/>
      <c r="X254" s="16"/>
      <c r="Y254" s="18"/>
      <c r="AF254" s="30" t="e">
        <f t="shared" si="35"/>
        <v>#REF!</v>
      </c>
      <c r="AG254" s="31" t="e">
        <f t="shared" si="5"/>
        <v>#REF!</v>
      </c>
      <c r="AH254" s="31" t="e">
        <f t="shared" si="6"/>
        <v>#REF!</v>
      </c>
      <c r="AI254" s="31" t="e">
        <f t="shared" si="7"/>
        <v>#REF!</v>
      </c>
      <c r="AJ254" s="32" t="e">
        <f t="shared" si="8"/>
        <v>#REF!</v>
      </c>
      <c r="AK254" s="30" t="e">
        <f t="shared" si="36"/>
        <v>#REF!</v>
      </c>
      <c r="AL254" s="31" t="e">
        <f t="shared" si="9"/>
        <v>#REF!</v>
      </c>
      <c r="AM254" s="31" t="e">
        <f t="shared" si="10"/>
        <v>#REF!</v>
      </c>
      <c r="AN254" s="31" t="e">
        <f t="shared" si="11"/>
        <v>#REF!</v>
      </c>
      <c r="AO254" s="32" t="e">
        <f t="shared" si="12"/>
        <v>#REF!</v>
      </c>
      <c r="AP254" s="30" t="e">
        <f t="shared" si="37"/>
        <v>#REF!</v>
      </c>
      <c r="AQ254" s="31" t="e">
        <f t="shared" si="13"/>
        <v>#REF!</v>
      </c>
      <c r="AR254" s="31" t="e">
        <f t="shared" si="14"/>
        <v>#REF!</v>
      </c>
      <c r="AS254" s="31" t="e">
        <f t="shared" si="15"/>
        <v>#REF!</v>
      </c>
      <c r="AT254" s="32" t="e">
        <f t="shared" si="16"/>
        <v>#REF!</v>
      </c>
      <c r="AU254" s="30" t="e">
        <f t="shared" si="38"/>
        <v>#REF!</v>
      </c>
      <c r="AV254" s="31" t="e">
        <f t="shared" si="17"/>
        <v>#REF!</v>
      </c>
      <c r="AW254" s="31" t="e">
        <f t="shared" si="18"/>
        <v>#REF!</v>
      </c>
      <c r="AX254" s="31" t="e">
        <f t="shared" si="19"/>
        <v>#REF!</v>
      </c>
      <c r="AY254" s="32" t="e">
        <f t="shared" si="20"/>
        <v>#REF!</v>
      </c>
      <c r="AZ254" s="30" t="e">
        <f t="shared" si="39"/>
        <v>#REF!</v>
      </c>
      <c r="BA254" s="31" t="e">
        <f t="shared" si="21"/>
        <v>#REF!</v>
      </c>
      <c r="BB254" s="31" t="e">
        <f t="shared" si="22"/>
        <v>#REF!</v>
      </c>
      <c r="BC254" s="31" t="e">
        <f t="shared" si="23"/>
        <v>#REF!</v>
      </c>
      <c r="BD254" s="32" t="e">
        <f t="shared" si="24"/>
        <v>#REF!</v>
      </c>
    </row>
    <row r="255" spans="3:56" ht="15.75" thickBot="1" x14ac:dyDescent="0.3">
      <c r="C255" s="26">
        <v>160</v>
      </c>
      <c r="D255" s="27" t="s">
        <v>386</v>
      </c>
      <c r="E255" s="26">
        <v>42</v>
      </c>
      <c r="F255" s="28" t="s">
        <v>298</v>
      </c>
      <c r="G255" s="26">
        <v>457543</v>
      </c>
      <c r="H255" s="28" t="s">
        <v>312</v>
      </c>
      <c r="I255" s="29"/>
      <c r="K255" s="17">
        <f>SUMIF('RECAP PDV'!$E:$E,$G255,'RECAP PDV'!K:K)</f>
        <v>393.16480999999999</v>
      </c>
      <c r="L255" s="17"/>
      <c r="M255" s="18"/>
      <c r="N255" s="17">
        <f>SUMIF('RECAP PDV'!$E:$E,$G255,'RECAP PDV'!N:N)</f>
        <v>0</v>
      </c>
      <c r="O255" s="17"/>
      <c r="P255" s="18"/>
      <c r="Q255" s="16"/>
      <c r="R255" s="16"/>
      <c r="S255" s="18"/>
      <c r="T255" s="17"/>
      <c r="U255" s="16"/>
      <c r="V255" s="18"/>
      <c r="W255" s="17"/>
      <c r="X255" s="16"/>
      <c r="Y255" s="18"/>
      <c r="AF255" s="30" t="e">
        <f t="shared" si="35"/>
        <v>#REF!</v>
      </c>
      <c r="AG255" s="31" t="e">
        <f t="shared" si="5"/>
        <v>#REF!</v>
      </c>
      <c r="AH255" s="31" t="e">
        <f t="shared" si="6"/>
        <v>#REF!</v>
      </c>
      <c r="AI255" s="31" t="e">
        <f t="shared" si="7"/>
        <v>#REF!</v>
      </c>
      <c r="AJ255" s="32" t="e">
        <f t="shared" si="8"/>
        <v>#REF!</v>
      </c>
      <c r="AK255" s="30" t="e">
        <f t="shared" si="36"/>
        <v>#REF!</v>
      </c>
      <c r="AL255" s="31" t="e">
        <f t="shared" si="9"/>
        <v>#REF!</v>
      </c>
      <c r="AM255" s="31" t="e">
        <f t="shared" si="10"/>
        <v>#REF!</v>
      </c>
      <c r="AN255" s="31" t="e">
        <f t="shared" si="11"/>
        <v>#REF!</v>
      </c>
      <c r="AO255" s="32" t="e">
        <f t="shared" si="12"/>
        <v>#REF!</v>
      </c>
      <c r="AP255" s="30" t="e">
        <f t="shared" si="37"/>
        <v>#REF!</v>
      </c>
      <c r="AQ255" s="31" t="e">
        <f t="shared" si="13"/>
        <v>#REF!</v>
      </c>
      <c r="AR255" s="31" t="e">
        <f t="shared" si="14"/>
        <v>#REF!</v>
      </c>
      <c r="AS255" s="31" t="e">
        <f t="shared" si="15"/>
        <v>#REF!</v>
      </c>
      <c r="AT255" s="32" t="e">
        <f t="shared" si="16"/>
        <v>#REF!</v>
      </c>
      <c r="AU255" s="30" t="e">
        <f t="shared" si="38"/>
        <v>#REF!</v>
      </c>
      <c r="AV255" s="31" t="e">
        <f t="shared" si="17"/>
        <v>#REF!</v>
      </c>
      <c r="AW255" s="31" t="e">
        <f t="shared" si="18"/>
        <v>#REF!</v>
      </c>
      <c r="AX255" s="31" t="e">
        <f t="shared" si="19"/>
        <v>#REF!</v>
      </c>
      <c r="AY255" s="32" t="e">
        <f t="shared" si="20"/>
        <v>#REF!</v>
      </c>
      <c r="AZ255" s="30" t="e">
        <f t="shared" si="39"/>
        <v>#REF!</v>
      </c>
      <c r="BA255" s="31" t="e">
        <f t="shared" si="21"/>
        <v>#REF!</v>
      </c>
      <c r="BB255" s="31" t="e">
        <f t="shared" si="22"/>
        <v>#REF!</v>
      </c>
      <c r="BC255" s="31" t="e">
        <f t="shared" si="23"/>
        <v>#REF!</v>
      </c>
      <c r="BD255" s="32" t="e">
        <f t="shared" si="24"/>
        <v>#REF!</v>
      </c>
    </row>
    <row r="256" spans="3:56" ht="15.75" thickBot="1" x14ac:dyDescent="0.3">
      <c r="C256" s="26">
        <v>160</v>
      </c>
      <c r="D256" s="27" t="s">
        <v>386</v>
      </c>
      <c r="E256" s="26">
        <v>42</v>
      </c>
      <c r="F256" s="28" t="s">
        <v>298</v>
      </c>
      <c r="G256" s="26">
        <v>457583</v>
      </c>
      <c r="H256" s="28" t="s">
        <v>313</v>
      </c>
      <c r="I256" s="29"/>
      <c r="K256" s="17">
        <f>SUMIF('RECAP PDV'!$E:$E,$G256,'RECAP PDV'!K:K)</f>
        <v>1474.9514499999998</v>
      </c>
      <c r="L256" s="17"/>
      <c r="M256" s="18"/>
      <c r="N256" s="17">
        <f>SUMIF('RECAP PDV'!$E:$E,$G256,'RECAP PDV'!N:N)</f>
        <v>0</v>
      </c>
      <c r="O256" s="17"/>
      <c r="P256" s="18"/>
      <c r="Q256" s="16"/>
      <c r="R256" s="16"/>
      <c r="S256" s="18"/>
      <c r="T256" s="17"/>
      <c r="U256" s="16"/>
      <c r="V256" s="18"/>
      <c r="W256" s="17"/>
      <c r="X256" s="16"/>
      <c r="Y256" s="18"/>
      <c r="AF256" s="30" t="e">
        <f t="shared" si="35"/>
        <v>#REF!</v>
      </c>
      <c r="AG256" s="31" t="e">
        <f t="shared" si="5"/>
        <v>#REF!</v>
      </c>
      <c r="AH256" s="31" t="e">
        <f t="shared" si="6"/>
        <v>#REF!</v>
      </c>
      <c r="AI256" s="31" t="e">
        <f t="shared" si="7"/>
        <v>#REF!</v>
      </c>
      <c r="AJ256" s="32" t="e">
        <f t="shared" si="8"/>
        <v>#REF!</v>
      </c>
      <c r="AK256" s="30" t="e">
        <f t="shared" si="36"/>
        <v>#REF!</v>
      </c>
      <c r="AL256" s="31" t="e">
        <f t="shared" si="9"/>
        <v>#REF!</v>
      </c>
      <c r="AM256" s="31" t="e">
        <f t="shared" si="10"/>
        <v>#REF!</v>
      </c>
      <c r="AN256" s="31" t="e">
        <f t="shared" si="11"/>
        <v>#REF!</v>
      </c>
      <c r="AO256" s="32" t="e">
        <f t="shared" si="12"/>
        <v>#REF!</v>
      </c>
      <c r="AP256" s="30" t="e">
        <f t="shared" si="37"/>
        <v>#REF!</v>
      </c>
      <c r="AQ256" s="31" t="e">
        <f t="shared" si="13"/>
        <v>#REF!</v>
      </c>
      <c r="AR256" s="31" t="e">
        <f t="shared" si="14"/>
        <v>#REF!</v>
      </c>
      <c r="AS256" s="31" t="e">
        <f t="shared" si="15"/>
        <v>#REF!</v>
      </c>
      <c r="AT256" s="32" t="e">
        <f t="shared" si="16"/>
        <v>#REF!</v>
      </c>
      <c r="AU256" s="30" t="e">
        <f t="shared" si="38"/>
        <v>#REF!</v>
      </c>
      <c r="AV256" s="31" t="e">
        <f t="shared" si="17"/>
        <v>#REF!</v>
      </c>
      <c r="AW256" s="31" t="e">
        <f t="shared" si="18"/>
        <v>#REF!</v>
      </c>
      <c r="AX256" s="31" t="e">
        <f t="shared" si="19"/>
        <v>#REF!</v>
      </c>
      <c r="AY256" s="32" t="e">
        <f t="shared" si="20"/>
        <v>#REF!</v>
      </c>
      <c r="AZ256" s="30" t="e">
        <f t="shared" si="39"/>
        <v>#REF!</v>
      </c>
      <c r="BA256" s="31" t="e">
        <f t="shared" si="21"/>
        <v>#REF!</v>
      </c>
      <c r="BB256" s="31" t="e">
        <f t="shared" si="22"/>
        <v>#REF!</v>
      </c>
      <c r="BC256" s="31" t="e">
        <f t="shared" si="23"/>
        <v>#REF!</v>
      </c>
      <c r="BD256" s="32" t="e">
        <f t="shared" si="24"/>
        <v>#REF!</v>
      </c>
    </row>
    <row r="257" spans="3:56" ht="15.75" thickBot="1" x14ac:dyDescent="0.3">
      <c r="C257" s="26">
        <v>160</v>
      </c>
      <c r="D257" s="27" t="s">
        <v>386</v>
      </c>
      <c r="E257" s="26">
        <v>42</v>
      </c>
      <c r="F257" s="28" t="s">
        <v>298</v>
      </c>
      <c r="G257" s="26">
        <v>457614</v>
      </c>
      <c r="H257" s="28" t="s">
        <v>314</v>
      </c>
      <c r="I257" s="29"/>
      <c r="K257" s="17">
        <f>SUMIF('RECAP PDV'!$E:$E,$G257,'RECAP PDV'!K:K)</f>
        <v>1536.6755500000002</v>
      </c>
      <c r="L257" s="17"/>
      <c r="M257" s="18"/>
      <c r="N257" s="17">
        <f>SUMIF('RECAP PDV'!$E:$E,$G257,'RECAP PDV'!N:N)</f>
        <v>0</v>
      </c>
      <c r="O257" s="17"/>
      <c r="P257" s="18"/>
      <c r="Q257" s="16"/>
      <c r="R257" s="16"/>
      <c r="S257" s="18"/>
      <c r="T257" s="17"/>
      <c r="U257" s="16"/>
      <c r="V257" s="18"/>
      <c r="W257" s="17"/>
      <c r="X257" s="16"/>
      <c r="Y257" s="18"/>
      <c r="AF257" s="30" t="e">
        <f t="shared" si="35"/>
        <v>#REF!</v>
      </c>
      <c r="AG257" s="31" t="e">
        <f t="shared" si="5"/>
        <v>#REF!</v>
      </c>
      <c r="AH257" s="31" t="e">
        <f t="shared" si="6"/>
        <v>#REF!</v>
      </c>
      <c r="AI257" s="31" t="e">
        <f t="shared" si="7"/>
        <v>#REF!</v>
      </c>
      <c r="AJ257" s="32" t="e">
        <f t="shared" si="8"/>
        <v>#REF!</v>
      </c>
      <c r="AK257" s="30" t="e">
        <f t="shared" si="36"/>
        <v>#REF!</v>
      </c>
      <c r="AL257" s="31" t="e">
        <f t="shared" si="9"/>
        <v>#REF!</v>
      </c>
      <c r="AM257" s="31" t="e">
        <f t="shared" si="10"/>
        <v>#REF!</v>
      </c>
      <c r="AN257" s="31" t="e">
        <f t="shared" si="11"/>
        <v>#REF!</v>
      </c>
      <c r="AO257" s="32" t="e">
        <f t="shared" si="12"/>
        <v>#REF!</v>
      </c>
      <c r="AP257" s="30" t="e">
        <f t="shared" si="37"/>
        <v>#REF!</v>
      </c>
      <c r="AQ257" s="31" t="e">
        <f t="shared" si="13"/>
        <v>#REF!</v>
      </c>
      <c r="AR257" s="31" t="e">
        <f t="shared" si="14"/>
        <v>#REF!</v>
      </c>
      <c r="AS257" s="31" t="e">
        <f t="shared" si="15"/>
        <v>#REF!</v>
      </c>
      <c r="AT257" s="32" t="e">
        <f t="shared" si="16"/>
        <v>#REF!</v>
      </c>
      <c r="AU257" s="30" t="e">
        <f t="shared" si="38"/>
        <v>#REF!</v>
      </c>
      <c r="AV257" s="31" t="e">
        <f t="shared" si="17"/>
        <v>#REF!</v>
      </c>
      <c r="AW257" s="31" t="e">
        <f t="shared" si="18"/>
        <v>#REF!</v>
      </c>
      <c r="AX257" s="31" t="e">
        <f t="shared" si="19"/>
        <v>#REF!</v>
      </c>
      <c r="AY257" s="32" t="e">
        <f t="shared" si="20"/>
        <v>#REF!</v>
      </c>
      <c r="AZ257" s="30" t="e">
        <f t="shared" si="39"/>
        <v>#REF!</v>
      </c>
      <c r="BA257" s="31" t="e">
        <f t="shared" si="21"/>
        <v>#REF!</v>
      </c>
      <c r="BB257" s="31" t="e">
        <f t="shared" si="22"/>
        <v>#REF!</v>
      </c>
      <c r="BC257" s="31" t="e">
        <f t="shared" si="23"/>
        <v>#REF!</v>
      </c>
      <c r="BD257" s="32" t="e">
        <f t="shared" si="24"/>
        <v>#REF!</v>
      </c>
    </row>
    <row r="258" spans="3:56" ht="15.75" thickBot="1" x14ac:dyDescent="0.3">
      <c r="C258" s="26">
        <v>160</v>
      </c>
      <c r="D258" s="27" t="s">
        <v>386</v>
      </c>
      <c r="E258" s="26">
        <v>42</v>
      </c>
      <c r="F258" s="28" t="s">
        <v>298</v>
      </c>
      <c r="G258" s="26">
        <v>457617</v>
      </c>
      <c r="H258" s="28" t="s">
        <v>315</v>
      </c>
      <c r="I258" s="29"/>
      <c r="K258" s="17">
        <f>SUMIF('RECAP PDV'!$E:$E,$G258,'RECAP PDV'!K:K)</f>
        <v>1638.6586300000001</v>
      </c>
      <c r="L258" s="17"/>
      <c r="M258" s="18"/>
      <c r="N258" s="17">
        <f>SUMIF('RECAP PDV'!$E:$E,$G258,'RECAP PDV'!N:N)</f>
        <v>0</v>
      </c>
      <c r="O258" s="17"/>
      <c r="P258" s="18"/>
      <c r="Q258" s="16"/>
      <c r="R258" s="16"/>
      <c r="S258" s="18"/>
      <c r="T258" s="17"/>
      <c r="U258" s="16"/>
      <c r="V258" s="18"/>
      <c r="W258" s="17"/>
      <c r="X258" s="16"/>
      <c r="Y258" s="18"/>
      <c r="AF258" s="30" t="e">
        <f t="shared" si="35"/>
        <v>#REF!</v>
      </c>
      <c r="AG258" s="31" t="e">
        <f t="shared" si="5"/>
        <v>#REF!</v>
      </c>
      <c r="AH258" s="31" t="e">
        <f t="shared" si="6"/>
        <v>#REF!</v>
      </c>
      <c r="AI258" s="31" t="e">
        <f t="shared" si="7"/>
        <v>#REF!</v>
      </c>
      <c r="AJ258" s="32" t="e">
        <f t="shared" si="8"/>
        <v>#REF!</v>
      </c>
      <c r="AK258" s="30" t="e">
        <f t="shared" si="36"/>
        <v>#REF!</v>
      </c>
      <c r="AL258" s="31" t="e">
        <f t="shared" si="9"/>
        <v>#REF!</v>
      </c>
      <c r="AM258" s="31" t="e">
        <f t="shared" si="10"/>
        <v>#REF!</v>
      </c>
      <c r="AN258" s="31" t="e">
        <f t="shared" si="11"/>
        <v>#REF!</v>
      </c>
      <c r="AO258" s="32" t="e">
        <f t="shared" si="12"/>
        <v>#REF!</v>
      </c>
      <c r="AP258" s="30" t="e">
        <f t="shared" si="37"/>
        <v>#REF!</v>
      </c>
      <c r="AQ258" s="31" t="e">
        <f t="shared" si="13"/>
        <v>#REF!</v>
      </c>
      <c r="AR258" s="31" t="e">
        <f t="shared" si="14"/>
        <v>#REF!</v>
      </c>
      <c r="AS258" s="31" t="e">
        <f t="shared" si="15"/>
        <v>#REF!</v>
      </c>
      <c r="AT258" s="32" t="e">
        <f t="shared" si="16"/>
        <v>#REF!</v>
      </c>
      <c r="AU258" s="30" t="e">
        <f t="shared" si="38"/>
        <v>#REF!</v>
      </c>
      <c r="AV258" s="31" t="e">
        <f t="shared" si="17"/>
        <v>#REF!</v>
      </c>
      <c r="AW258" s="31" t="e">
        <f t="shared" si="18"/>
        <v>#REF!</v>
      </c>
      <c r="AX258" s="31" t="e">
        <f t="shared" si="19"/>
        <v>#REF!</v>
      </c>
      <c r="AY258" s="32" t="e">
        <f t="shared" si="20"/>
        <v>#REF!</v>
      </c>
      <c r="AZ258" s="30" t="e">
        <f t="shared" si="39"/>
        <v>#REF!</v>
      </c>
      <c r="BA258" s="31" t="e">
        <f t="shared" si="21"/>
        <v>#REF!</v>
      </c>
      <c r="BB258" s="31" t="e">
        <f t="shared" si="22"/>
        <v>#REF!</v>
      </c>
      <c r="BC258" s="31" t="e">
        <f t="shared" si="23"/>
        <v>#REF!</v>
      </c>
      <c r="BD258" s="32" t="e">
        <f t="shared" si="24"/>
        <v>#REF!</v>
      </c>
    </row>
    <row r="259" spans="3:56" ht="15.75" thickBot="1" x14ac:dyDescent="0.3">
      <c r="C259" s="26">
        <v>160</v>
      </c>
      <c r="D259" s="27" t="s">
        <v>386</v>
      </c>
      <c r="E259" s="26">
        <v>42</v>
      </c>
      <c r="F259" s="28" t="s">
        <v>298</v>
      </c>
      <c r="G259" s="26">
        <v>457626</v>
      </c>
      <c r="H259" s="28" t="s">
        <v>316</v>
      </c>
      <c r="I259" s="29"/>
      <c r="K259" s="17">
        <f>SUMIF('RECAP PDV'!$E:$E,$G259,'RECAP PDV'!K:K)</f>
        <v>135.76227</v>
      </c>
      <c r="L259" s="17"/>
      <c r="M259" s="18"/>
      <c r="N259" s="17">
        <f>SUMIF('RECAP PDV'!$E:$E,$G259,'RECAP PDV'!N:N)</f>
        <v>0</v>
      </c>
      <c r="O259" s="17"/>
      <c r="P259" s="18"/>
      <c r="Q259" s="16"/>
      <c r="R259" s="16"/>
      <c r="S259" s="18"/>
      <c r="T259" s="17"/>
      <c r="U259" s="16"/>
      <c r="V259" s="18"/>
      <c r="W259" s="17"/>
      <c r="X259" s="16"/>
      <c r="Y259" s="18"/>
      <c r="AF259" s="30" t="e">
        <f t="shared" si="35"/>
        <v>#REF!</v>
      </c>
      <c r="AG259" s="31" t="e">
        <f t="shared" si="5"/>
        <v>#REF!</v>
      </c>
      <c r="AH259" s="31" t="e">
        <f t="shared" si="6"/>
        <v>#REF!</v>
      </c>
      <c r="AI259" s="31" t="e">
        <f t="shared" si="7"/>
        <v>#REF!</v>
      </c>
      <c r="AJ259" s="32" t="e">
        <f t="shared" si="8"/>
        <v>#REF!</v>
      </c>
      <c r="AK259" s="30" t="e">
        <f t="shared" si="36"/>
        <v>#REF!</v>
      </c>
      <c r="AL259" s="31" t="e">
        <f t="shared" si="9"/>
        <v>#REF!</v>
      </c>
      <c r="AM259" s="31" t="e">
        <f t="shared" si="10"/>
        <v>#REF!</v>
      </c>
      <c r="AN259" s="31" t="e">
        <f t="shared" si="11"/>
        <v>#REF!</v>
      </c>
      <c r="AO259" s="32" t="e">
        <f t="shared" si="12"/>
        <v>#REF!</v>
      </c>
      <c r="AP259" s="30" t="e">
        <f t="shared" si="37"/>
        <v>#REF!</v>
      </c>
      <c r="AQ259" s="31" t="e">
        <f t="shared" si="13"/>
        <v>#REF!</v>
      </c>
      <c r="AR259" s="31" t="e">
        <f t="shared" si="14"/>
        <v>#REF!</v>
      </c>
      <c r="AS259" s="31" t="e">
        <f t="shared" si="15"/>
        <v>#REF!</v>
      </c>
      <c r="AT259" s="32" t="e">
        <f t="shared" si="16"/>
        <v>#REF!</v>
      </c>
      <c r="AU259" s="30" t="e">
        <f t="shared" si="38"/>
        <v>#REF!</v>
      </c>
      <c r="AV259" s="31" t="e">
        <f t="shared" si="17"/>
        <v>#REF!</v>
      </c>
      <c r="AW259" s="31" t="e">
        <f t="shared" si="18"/>
        <v>#REF!</v>
      </c>
      <c r="AX259" s="31" t="e">
        <f t="shared" si="19"/>
        <v>#REF!</v>
      </c>
      <c r="AY259" s="32" t="e">
        <f t="shared" si="20"/>
        <v>#REF!</v>
      </c>
      <c r="AZ259" s="30" t="e">
        <f t="shared" si="39"/>
        <v>#REF!</v>
      </c>
      <c r="BA259" s="31" t="e">
        <f t="shared" si="21"/>
        <v>#REF!</v>
      </c>
      <c r="BB259" s="31" t="e">
        <f t="shared" si="22"/>
        <v>#REF!</v>
      </c>
      <c r="BC259" s="31" t="e">
        <f t="shared" si="23"/>
        <v>#REF!</v>
      </c>
      <c r="BD259" s="32" t="e">
        <f t="shared" si="24"/>
        <v>#REF!</v>
      </c>
    </row>
    <row r="260" spans="3:56" ht="15.75" thickBot="1" x14ac:dyDescent="0.3">
      <c r="C260" s="26">
        <v>160</v>
      </c>
      <c r="D260" s="27" t="s">
        <v>386</v>
      </c>
      <c r="E260" s="26">
        <v>42</v>
      </c>
      <c r="F260" s="28" t="s">
        <v>298</v>
      </c>
      <c r="G260" s="26">
        <v>557668</v>
      </c>
      <c r="H260" s="28" t="s">
        <v>317</v>
      </c>
      <c r="I260" s="29"/>
      <c r="K260" s="17">
        <f>SUMIF('RECAP PDV'!$E:$E,$G260,'RECAP PDV'!K:K)</f>
        <v>443.1</v>
      </c>
      <c r="L260" s="17"/>
      <c r="M260" s="18"/>
      <c r="N260" s="17">
        <f>SUMIF('RECAP PDV'!$E:$E,$G260,'RECAP PDV'!N:N)</f>
        <v>0</v>
      </c>
      <c r="O260" s="17"/>
      <c r="P260" s="18"/>
      <c r="Q260" s="16"/>
      <c r="R260" s="16"/>
      <c r="S260" s="18"/>
      <c r="T260" s="17"/>
      <c r="U260" s="16"/>
      <c r="V260" s="18"/>
      <c r="W260" s="17"/>
      <c r="X260" s="16"/>
      <c r="Y260" s="18"/>
      <c r="AF260" s="30" t="e">
        <f t="shared" si="35"/>
        <v>#REF!</v>
      </c>
      <c r="AG260" s="31" t="e">
        <f t="shared" si="5"/>
        <v>#REF!</v>
      </c>
      <c r="AH260" s="31" t="e">
        <f t="shared" si="6"/>
        <v>#REF!</v>
      </c>
      <c r="AI260" s="31" t="e">
        <f t="shared" si="7"/>
        <v>#REF!</v>
      </c>
      <c r="AJ260" s="32" t="e">
        <f t="shared" si="8"/>
        <v>#REF!</v>
      </c>
      <c r="AK260" s="30" t="e">
        <f t="shared" si="36"/>
        <v>#REF!</v>
      </c>
      <c r="AL260" s="31" t="e">
        <f t="shared" si="9"/>
        <v>#REF!</v>
      </c>
      <c r="AM260" s="31" t="e">
        <f t="shared" si="10"/>
        <v>#REF!</v>
      </c>
      <c r="AN260" s="31" t="e">
        <f t="shared" si="11"/>
        <v>#REF!</v>
      </c>
      <c r="AO260" s="32" t="e">
        <f t="shared" si="12"/>
        <v>#REF!</v>
      </c>
      <c r="AP260" s="30" t="e">
        <f t="shared" si="37"/>
        <v>#REF!</v>
      </c>
      <c r="AQ260" s="31" t="e">
        <f t="shared" si="13"/>
        <v>#REF!</v>
      </c>
      <c r="AR260" s="31" t="e">
        <f t="shared" si="14"/>
        <v>#REF!</v>
      </c>
      <c r="AS260" s="31" t="e">
        <f t="shared" si="15"/>
        <v>#REF!</v>
      </c>
      <c r="AT260" s="32" t="e">
        <f t="shared" si="16"/>
        <v>#REF!</v>
      </c>
      <c r="AU260" s="30" t="e">
        <f t="shared" si="38"/>
        <v>#REF!</v>
      </c>
      <c r="AV260" s="31" t="e">
        <f t="shared" si="17"/>
        <v>#REF!</v>
      </c>
      <c r="AW260" s="31" t="e">
        <f t="shared" si="18"/>
        <v>#REF!</v>
      </c>
      <c r="AX260" s="31" t="e">
        <f t="shared" si="19"/>
        <v>#REF!</v>
      </c>
      <c r="AY260" s="32" t="e">
        <f t="shared" si="20"/>
        <v>#REF!</v>
      </c>
      <c r="AZ260" s="30" t="e">
        <f t="shared" si="39"/>
        <v>#REF!</v>
      </c>
      <c r="BA260" s="31" t="e">
        <f t="shared" si="21"/>
        <v>#REF!</v>
      </c>
      <c r="BB260" s="31" t="e">
        <f t="shared" si="22"/>
        <v>#REF!</v>
      </c>
      <c r="BC260" s="31" t="e">
        <f t="shared" si="23"/>
        <v>#REF!</v>
      </c>
      <c r="BD260" s="32" t="e">
        <f t="shared" si="24"/>
        <v>#REF!</v>
      </c>
    </row>
    <row r="261" spans="3:56" ht="15.75" thickBot="1" x14ac:dyDescent="0.3">
      <c r="C261" s="26">
        <v>160</v>
      </c>
      <c r="D261" s="27" t="s">
        <v>386</v>
      </c>
      <c r="E261" s="26">
        <v>44</v>
      </c>
      <c r="F261" s="28" t="s">
        <v>318</v>
      </c>
      <c r="G261" s="26">
        <v>557113</v>
      </c>
      <c r="H261" s="28" t="s">
        <v>319</v>
      </c>
      <c r="I261" s="29"/>
      <c r="K261" s="17">
        <f>SUMIF('RECAP PDV'!$E:$E,$G261,'RECAP PDV'!K:K)</f>
        <v>77.375539999999987</v>
      </c>
      <c r="L261" s="17"/>
      <c r="M261" s="18"/>
      <c r="N261" s="17">
        <f>SUMIF('RECAP PDV'!$E:$E,$G261,'RECAP PDV'!N:N)</f>
        <v>0</v>
      </c>
      <c r="O261" s="17"/>
      <c r="P261" s="18"/>
      <c r="Q261" s="16"/>
      <c r="R261" s="16"/>
      <c r="S261" s="18"/>
      <c r="T261" s="17"/>
      <c r="U261" s="16"/>
      <c r="V261" s="18"/>
      <c r="W261" s="17"/>
      <c r="X261" s="16"/>
      <c r="Y261" s="18"/>
      <c r="AF261" s="30" t="e">
        <f t="shared" si="35"/>
        <v>#REF!</v>
      </c>
      <c r="AG261" s="31" t="e">
        <f t="shared" si="5"/>
        <v>#REF!</v>
      </c>
      <c r="AH261" s="31" t="e">
        <f t="shared" si="6"/>
        <v>#REF!</v>
      </c>
      <c r="AI261" s="31" t="e">
        <f t="shared" si="7"/>
        <v>#REF!</v>
      </c>
      <c r="AJ261" s="32" t="e">
        <f t="shared" si="8"/>
        <v>#REF!</v>
      </c>
      <c r="AK261" s="30" t="e">
        <f t="shared" si="36"/>
        <v>#REF!</v>
      </c>
      <c r="AL261" s="31" t="e">
        <f t="shared" si="9"/>
        <v>#REF!</v>
      </c>
      <c r="AM261" s="31" t="e">
        <f t="shared" si="10"/>
        <v>#REF!</v>
      </c>
      <c r="AN261" s="31" t="e">
        <f t="shared" si="11"/>
        <v>#REF!</v>
      </c>
      <c r="AO261" s="32" t="e">
        <f t="shared" si="12"/>
        <v>#REF!</v>
      </c>
      <c r="AP261" s="30" t="e">
        <f t="shared" si="37"/>
        <v>#REF!</v>
      </c>
      <c r="AQ261" s="31" t="e">
        <f t="shared" si="13"/>
        <v>#REF!</v>
      </c>
      <c r="AR261" s="31" t="e">
        <f t="shared" si="14"/>
        <v>#REF!</v>
      </c>
      <c r="AS261" s="31" t="e">
        <f t="shared" si="15"/>
        <v>#REF!</v>
      </c>
      <c r="AT261" s="32" t="e">
        <f t="shared" si="16"/>
        <v>#REF!</v>
      </c>
      <c r="AU261" s="30" t="e">
        <f t="shared" si="38"/>
        <v>#REF!</v>
      </c>
      <c r="AV261" s="31" t="e">
        <f t="shared" si="17"/>
        <v>#REF!</v>
      </c>
      <c r="AW261" s="31" t="e">
        <f t="shared" si="18"/>
        <v>#REF!</v>
      </c>
      <c r="AX261" s="31" t="e">
        <f t="shared" si="19"/>
        <v>#REF!</v>
      </c>
      <c r="AY261" s="32" t="e">
        <f t="shared" si="20"/>
        <v>#REF!</v>
      </c>
      <c r="AZ261" s="30" t="e">
        <f t="shared" si="39"/>
        <v>#REF!</v>
      </c>
      <c r="BA261" s="31" t="e">
        <f t="shared" si="21"/>
        <v>#REF!</v>
      </c>
      <c r="BB261" s="31" t="e">
        <f t="shared" si="22"/>
        <v>#REF!</v>
      </c>
      <c r="BC261" s="31" t="e">
        <f t="shared" si="23"/>
        <v>#REF!</v>
      </c>
      <c r="BD261" s="32" t="e">
        <f t="shared" si="24"/>
        <v>#REF!</v>
      </c>
    </row>
    <row r="262" spans="3:56" ht="15.75" thickBot="1" x14ac:dyDescent="0.3">
      <c r="C262" s="26">
        <v>160</v>
      </c>
      <c r="D262" s="27" t="s">
        <v>386</v>
      </c>
      <c r="E262" s="26">
        <v>44</v>
      </c>
      <c r="F262" s="28" t="s">
        <v>318</v>
      </c>
      <c r="G262" s="26">
        <v>457180</v>
      </c>
      <c r="H262" s="28" t="s">
        <v>320</v>
      </c>
      <c r="I262" s="29"/>
      <c r="K262" s="17">
        <f>SUMIF('RECAP PDV'!$E:$E,$G262,'RECAP PDV'!K:K)</f>
        <v>838.88285999999994</v>
      </c>
      <c r="L262" s="17"/>
      <c r="M262" s="18"/>
      <c r="N262" s="17">
        <f>SUMIF('RECAP PDV'!$E:$E,$G262,'RECAP PDV'!N:N)</f>
        <v>0</v>
      </c>
      <c r="O262" s="17"/>
      <c r="P262" s="18"/>
      <c r="Q262" s="16"/>
      <c r="R262" s="16"/>
      <c r="S262" s="18"/>
      <c r="T262" s="17"/>
      <c r="U262" s="16"/>
      <c r="V262" s="18"/>
      <c r="W262" s="17"/>
      <c r="X262" s="16"/>
      <c r="Y262" s="18"/>
      <c r="AF262" s="30" t="e">
        <f t="shared" ref="AF262:AF280" si="40">M262/$M$4</f>
        <v>#REF!</v>
      </c>
      <c r="AG262" s="31" t="e">
        <f t="shared" ref="AG262:AG312" si="41">IF(AF262&lt;0.8,1,0)</f>
        <v>#REF!</v>
      </c>
      <c r="AH262" s="31" t="e">
        <f t="shared" ref="AH262:AH312" si="42">IF(AND(AF262&gt;=0.8,AF262&lt;1),1,0)</f>
        <v>#REF!</v>
      </c>
      <c r="AI262" s="31" t="e">
        <f t="shared" ref="AI262:AI312" si="43">IF(AND(AF262&gt;=1,AF262&lt;1.1),1,0)</f>
        <v>#REF!</v>
      </c>
      <c r="AJ262" s="32" t="e">
        <f t="shared" ref="AJ262:AJ312" si="44">IF(AF262&gt;1.1,1,0)</f>
        <v>#REF!</v>
      </c>
      <c r="AK262" s="30" t="e">
        <f t="shared" si="36"/>
        <v>#REF!</v>
      </c>
      <c r="AL262" s="31" t="e">
        <f t="shared" ref="AL262:AL312" si="45">IF(AK262&lt;0.8,1,0)</f>
        <v>#REF!</v>
      </c>
      <c r="AM262" s="31" t="e">
        <f t="shared" ref="AM262:AM312" si="46">IF(AND(AK262&gt;=0.8,AK262&lt;1),1,0)</f>
        <v>#REF!</v>
      </c>
      <c r="AN262" s="31" t="e">
        <f t="shared" ref="AN262:AN312" si="47">IF(AND(AK262&gt;=1,AK262&lt;1.2),1,0)</f>
        <v>#REF!</v>
      </c>
      <c r="AO262" s="32" t="e">
        <f t="shared" ref="AO262:AO312" si="48">IF(AK262&gt;1.2,1,0)</f>
        <v>#REF!</v>
      </c>
      <c r="AP262" s="30" t="e">
        <f t="shared" si="37"/>
        <v>#REF!</v>
      </c>
      <c r="AQ262" s="31" t="e">
        <f t="shared" ref="AQ262:AQ312" si="49">IF(AP262&lt;0.8,1,0)</f>
        <v>#REF!</v>
      </c>
      <c r="AR262" s="31" t="e">
        <f t="shared" ref="AR262:AR312" si="50">IF(AND(AP262&gt;=0.8,AP262&lt;1),1,0)</f>
        <v>#REF!</v>
      </c>
      <c r="AS262" s="31" t="e">
        <f t="shared" ref="AS262:AS312" si="51">IF(AND(AP262&gt;=1,AP262&lt;1.2),1,0)</f>
        <v>#REF!</v>
      </c>
      <c r="AT262" s="32" t="e">
        <f t="shared" ref="AT262:AT312" si="52">IF(AP262&gt;1.2,1,0)</f>
        <v>#REF!</v>
      </c>
      <c r="AU262" s="30" t="e">
        <f t="shared" si="38"/>
        <v>#REF!</v>
      </c>
      <c r="AV262" s="31" t="e">
        <f t="shared" ref="AV262:AV312" si="53">IF(AU262&lt;0.8,1,0)</f>
        <v>#REF!</v>
      </c>
      <c r="AW262" s="31" t="e">
        <f t="shared" ref="AW262:AW312" si="54">IF(AND(AU262&gt;=0.8,AU262&lt;1),1,0)</f>
        <v>#REF!</v>
      </c>
      <c r="AX262" s="31" t="e">
        <f t="shared" ref="AX262:AX312" si="55">IF(AND(AU262&gt;=1,AU262&lt;1.2),1,0)</f>
        <v>#REF!</v>
      </c>
      <c r="AY262" s="32" t="e">
        <f t="shared" ref="AY262:AY312" si="56">IF(AU262&gt;1.2,1,0)</f>
        <v>#REF!</v>
      </c>
      <c r="AZ262" s="30" t="e">
        <f t="shared" si="39"/>
        <v>#REF!</v>
      </c>
      <c r="BA262" s="31" t="e">
        <f t="shared" ref="BA262:BA312" si="57">IF(AZ262&lt;0.8,1,0)</f>
        <v>#REF!</v>
      </c>
      <c r="BB262" s="31" t="e">
        <f t="shared" ref="BB262:BB312" si="58">IF(AND(AZ262&gt;=0.8,AZ262&lt;1),1,0)</f>
        <v>#REF!</v>
      </c>
      <c r="BC262" s="31" t="e">
        <f t="shared" ref="BC262:BC312" si="59">IF(AND(AZ262&gt;=1,AZ262&lt;1.2),1,0)</f>
        <v>#REF!</v>
      </c>
      <c r="BD262" s="32" t="e">
        <f t="shared" ref="BD262:BD312" si="60">IF(AZ262&gt;1.2,1,0)</f>
        <v>#REF!</v>
      </c>
    </row>
    <row r="263" spans="3:56" ht="15.75" thickBot="1" x14ac:dyDescent="0.3">
      <c r="C263" s="26">
        <v>160</v>
      </c>
      <c r="D263" s="27" t="s">
        <v>386</v>
      </c>
      <c r="E263" s="26">
        <v>44</v>
      </c>
      <c r="F263" s="28" t="s">
        <v>318</v>
      </c>
      <c r="G263" s="26">
        <v>557182</v>
      </c>
      <c r="H263" s="28" t="s">
        <v>321</v>
      </c>
      <c r="I263" s="29"/>
      <c r="K263" s="17">
        <f>SUMIF('RECAP PDV'!$E:$E,$G263,'RECAP PDV'!K:K)</f>
        <v>388.32</v>
      </c>
      <c r="L263" s="17"/>
      <c r="M263" s="18"/>
      <c r="N263" s="17">
        <f>SUMIF('RECAP PDV'!$E:$E,$G263,'RECAP PDV'!N:N)</f>
        <v>0</v>
      </c>
      <c r="O263" s="17"/>
      <c r="P263" s="18"/>
      <c r="Q263" s="16"/>
      <c r="R263" s="16"/>
      <c r="S263" s="18"/>
      <c r="T263" s="17"/>
      <c r="U263" s="16"/>
      <c r="V263" s="18"/>
      <c r="W263" s="17"/>
      <c r="X263" s="16"/>
      <c r="Y263" s="18"/>
      <c r="AF263" s="30" t="e">
        <f t="shared" si="40"/>
        <v>#REF!</v>
      </c>
      <c r="AG263" s="31" t="e">
        <f t="shared" si="41"/>
        <v>#REF!</v>
      </c>
      <c r="AH263" s="31" t="e">
        <f t="shared" si="42"/>
        <v>#REF!</v>
      </c>
      <c r="AI263" s="31" t="e">
        <f t="shared" si="43"/>
        <v>#REF!</v>
      </c>
      <c r="AJ263" s="32" t="e">
        <f t="shared" si="44"/>
        <v>#REF!</v>
      </c>
      <c r="AK263" s="30" t="e">
        <f t="shared" ref="AK263:AK312" si="61">P263/$P$4</f>
        <v>#REF!</v>
      </c>
      <c r="AL263" s="31" t="e">
        <f t="shared" si="45"/>
        <v>#REF!</v>
      </c>
      <c r="AM263" s="31" t="e">
        <f t="shared" si="46"/>
        <v>#REF!</v>
      </c>
      <c r="AN263" s="31" t="e">
        <f t="shared" si="47"/>
        <v>#REF!</v>
      </c>
      <c r="AO263" s="32" t="e">
        <f t="shared" si="48"/>
        <v>#REF!</v>
      </c>
      <c r="AP263" s="30" t="e">
        <f t="shared" ref="AP263:AP312" si="62">S263/$S$4</f>
        <v>#REF!</v>
      </c>
      <c r="AQ263" s="31" t="e">
        <f t="shared" si="49"/>
        <v>#REF!</v>
      </c>
      <c r="AR263" s="31" t="e">
        <f t="shared" si="50"/>
        <v>#REF!</v>
      </c>
      <c r="AS263" s="31" t="e">
        <f t="shared" si="51"/>
        <v>#REF!</v>
      </c>
      <c r="AT263" s="32" t="e">
        <f t="shared" si="52"/>
        <v>#REF!</v>
      </c>
      <c r="AU263" s="30" t="e">
        <f t="shared" ref="AU263:AU312" si="63">V263/$V$4</f>
        <v>#REF!</v>
      </c>
      <c r="AV263" s="31" t="e">
        <f t="shared" si="53"/>
        <v>#REF!</v>
      </c>
      <c r="AW263" s="31" t="e">
        <f t="shared" si="54"/>
        <v>#REF!</v>
      </c>
      <c r="AX263" s="31" t="e">
        <f t="shared" si="55"/>
        <v>#REF!</v>
      </c>
      <c r="AY263" s="32" t="e">
        <f t="shared" si="56"/>
        <v>#REF!</v>
      </c>
      <c r="AZ263" s="30" t="e">
        <f t="shared" ref="AZ263:AZ312" si="64">Y263/$Y$4</f>
        <v>#REF!</v>
      </c>
      <c r="BA263" s="31" t="e">
        <f t="shared" si="57"/>
        <v>#REF!</v>
      </c>
      <c r="BB263" s="31" t="e">
        <f t="shared" si="58"/>
        <v>#REF!</v>
      </c>
      <c r="BC263" s="31" t="e">
        <f t="shared" si="59"/>
        <v>#REF!</v>
      </c>
      <c r="BD263" s="32" t="e">
        <f t="shared" si="60"/>
        <v>#REF!</v>
      </c>
    </row>
    <row r="264" spans="3:56" ht="15.75" thickBot="1" x14ac:dyDescent="0.3">
      <c r="C264" s="26">
        <v>160</v>
      </c>
      <c r="D264" s="27" t="s">
        <v>386</v>
      </c>
      <c r="E264" s="26">
        <v>44</v>
      </c>
      <c r="F264" s="28" t="s">
        <v>318</v>
      </c>
      <c r="G264" s="26">
        <v>457192</v>
      </c>
      <c r="H264" s="28" t="s">
        <v>322</v>
      </c>
      <c r="I264" s="29"/>
      <c r="K264" s="17">
        <f>SUMIF('RECAP PDV'!$E:$E,$G264,'RECAP PDV'!K:K)</f>
        <v>1088.3384100000001</v>
      </c>
      <c r="L264" s="17"/>
      <c r="M264" s="18"/>
      <c r="N264" s="17">
        <f>SUMIF('RECAP PDV'!$E:$E,$G264,'RECAP PDV'!N:N)</f>
        <v>0</v>
      </c>
      <c r="O264" s="17"/>
      <c r="P264" s="18"/>
      <c r="Q264" s="16"/>
      <c r="R264" s="16"/>
      <c r="S264" s="18"/>
      <c r="T264" s="17"/>
      <c r="U264" s="16"/>
      <c r="V264" s="18"/>
      <c r="W264" s="17"/>
      <c r="X264" s="16"/>
      <c r="Y264" s="18"/>
      <c r="AF264" s="30" t="e">
        <f t="shared" si="40"/>
        <v>#REF!</v>
      </c>
      <c r="AG264" s="31" t="e">
        <f t="shared" si="41"/>
        <v>#REF!</v>
      </c>
      <c r="AH264" s="31" t="e">
        <f t="shared" si="42"/>
        <v>#REF!</v>
      </c>
      <c r="AI264" s="31" t="e">
        <f t="shared" si="43"/>
        <v>#REF!</v>
      </c>
      <c r="AJ264" s="32" t="e">
        <f t="shared" si="44"/>
        <v>#REF!</v>
      </c>
      <c r="AK264" s="30" t="e">
        <f t="shared" si="61"/>
        <v>#REF!</v>
      </c>
      <c r="AL264" s="31" t="e">
        <f t="shared" si="45"/>
        <v>#REF!</v>
      </c>
      <c r="AM264" s="31" t="e">
        <f t="shared" si="46"/>
        <v>#REF!</v>
      </c>
      <c r="AN264" s="31" t="e">
        <f t="shared" si="47"/>
        <v>#REF!</v>
      </c>
      <c r="AO264" s="32" t="e">
        <f t="shared" si="48"/>
        <v>#REF!</v>
      </c>
      <c r="AP264" s="30" t="e">
        <f t="shared" si="62"/>
        <v>#REF!</v>
      </c>
      <c r="AQ264" s="31" t="e">
        <f t="shared" si="49"/>
        <v>#REF!</v>
      </c>
      <c r="AR264" s="31" t="e">
        <f t="shared" si="50"/>
        <v>#REF!</v>
      </c>
      <c r="AS264" s="31" t="e">
        <f t="shared" si="51"/>
        <v>#REF!</v>
      </c>
      <c r="AT264" s="32" t="e">
        <f t="shared" si="52"/>
        <v>#REF!</v>
      </c>
      <c r="AU264" s="30" t="e">
        <f t="shared" si="63"/>
        <v>#REF!</v>
      </c>
      <c r="AV264" s="31" t="e">
        <f t="shared" si="53"/>
        <v>#REF!</v>
      </c>
      <c r="AW264" s="31" t="e">
        <f t="shared" si="54"/>
        <v>#REF!</v>
      </c>
      <c r="AX264" s="31" t="e">
        <f t="shared" si="55"/>
        <v>#REF!</v>
      </c>
      <c r="AY264" s="32" t="e">
        <f t="shared" si="56"/>
        <v>#REF!</v>
      </c>
      <c r="AZ264" s="30" t="e">
        <f t="shared" si="64"/>
        <v>#REF!</v>
      </c>
      <c r="BA264" s="31" t="e">
        <f t="shared" si="57"/>
        <v>#REF!</v>
      </c>
      <c r="BB264" s="31" t="e">
        <f t="shared" si="58"/>
        <v>#REF!</v>
      </c>
      <c r="BC264" s="31" t="e">
        <f t="shared" si="59"/>
        <v>#REF!</v>
      </c>
      <c r="BD264" s="32" t="e">
        <f t="shared" si="60"/>
        <v>#REF!</v>
      </c>
    </row>
    <row r="265" spans="3:56" ht="15.75" thickBot="1" x14ac:dyDescent="0.3">
      <c r="C265" s="26">
        <v>160</v>
      </c>
      <c r="D265" s="27" t="s">
        <v>386</v>
      </c>
      <c r="E265" s="26">
        <v>44</v>
      </c>
      <c r="F265" s="28" t="s">
        <v>318</v>
      </c>
      <c r="G265" s="26">
        <v>557303</v>
      </c>
      <c r="H265" s="28" t="s">
        <v>323</v>
      </c>
      <c r="I265" s="29"/>
      <c r="K265" s="17">
        <f>SUMIF('RECAP PDV'!$E:$E,$G265,'RECAP PDV'!K:K)</f>
        <v>411.31229000000002</v>
      </c>
      <c r="L265" s="17"/>
      <c r="M265" s="18"/>
      <c r="N265" s="17">
        <f>SUMIF('RECAP PDV'!$E:$E,$G265,'RECAP PDV'!N:N)</f>
        <v>0</v>
      </c>
      <c r="O265" s="17"/>
      <c r="P265" s="18"/>
      <c r="Q265" s="16"/>
      <c r="R265" s="16"/>
      <c r="S265" s="18"/>
      <c r="T265" s="17"/>
      <c r="U265" s="16"/>
      <c r="V265" s="18"/>
      <c r="W265" s="17"/>
      <c r="X265" s="16"/>
      <c r="Y265" s="18"/>
      <c r="AF265" s="30" t="e">
        <f t="shared" si="40"/>
        <v>#REF!</v>
      </c>
      <c r="AG265" s="31" t="e">
        <f t="shared" si="41"/>
        <v>#REF!</v>
      </c>
      <c r="AH265" s="31" t="e">
        <f t="shared" si="42"/>
        <v>#REF!</v>
      </c>
      <c r="AI265" s="31" t="e">
        <f t="shared" si="43"/>
        <v>#REF!</v>
      </c>
      <c r="AJ265" s="32" t="e">
        <f t="shared" si="44"/>
        <v>#REF!</v>
      </c>
      <c r="AK265" s="30" t="e">
        <f t="shared" si="61"/>
        <v>#REF!</v>
      </c>
      <c r="AL265" s="31" t="e">
        <f t="shared" si="45"/>
        <v>#REF!</v>
      </c>
      <c r="AM265" s="31" t="e">
        <f t="shared" si="46"/>
        <v>#REF!</v>
      </c>
      <c r="AN265" s="31" t="e">
        <f t="shared" si="47"/>
        <v>#REF!</v>
      </c>
      <c r="AO265" s="32" t="e">
        <f t="shared" si="48"/>
        <v>#REF!</v>
      </c>
      <c r="AP265" s="30" t="e">
        <f t="shared" si="62"/>
        <v>#REF!</v>
      </c>
      <c r="AQ265" s="31" t="e">
        <f t="shared" si="49"/>
        <v>#REF!</v>
      </c>
      <c r="AR265" s="31" t="e">
        <f t="shared" si="50"/>
        <v>#REF!</v>
      </c>
      <c r="AS265" s="31" t="e">
        <f t="shared" si="51"/>
        <v>#REF!</v>
      </c>
      <c r="AT265" s="32" t="e">
        <f t="shared" si="52"/>
        <v>#REF!</v>
      </c>
      <c r="AU265" s="30" t="e">
        <f t="shared" si="63"/>
        <v>#REF!</v>
      </c>
      <c r="AV265" s="31" t="e">
        <f t="shared" si="53"/>
        <v>#REF!</v>
      </c>
      <c r="AW265" s="31" t="e">
        <f t="shared" si="54"/>
        <v>#REF!</v>
      </c>
      <c r="AX265" s="31" t="e">
        <f t="shared" si="55"/>
        <v>#REF!</v>
      </c>
      <c r="AY265" s="32" t="e">
        <f t="shared" si="56"/>
        <v>#REF!</v>
      </c>
      <c r="AZ265" s="30" t="e">
        <f t="shared" si="64"/>
        <v>#REF!</v>
      </c>
      <c r="BA265" s="31" t="e">
        <f t="shared" si="57"/>
        <v>#REF!</v>
      </c>
      <c r="BB265" s="31" t="e">
        <f t="shared" si="58"/>
        <v>#REF!</v>
      </c>
      <c r="BC265" s="31" t="e">
        <f t="shared" si="59"/>
        <v>#REF!</v>
      </c>
      <c r="BD265" s="32" t="e">
        <f t="shared" si="60"/>
        <v>#REF!</v>
      </c>
    </row>
    <row r="266" spans="3:56" ht="15.75" thickBot="1" x14ac:dyDescent="0.3">
      <c r="C266" s="26">
        <v>160</v>
      </c>
      <c r="D266" s="27" t="s">
        <v>386</v>
      </c>
      <c r="E266" s="26">
        <v>44</v>
      </c>
      <c r="F266" s="28" t="s">
        <v>318</v>
      </c>
      <c r="G266" s="26">
        <v>457306</v>
      </c>
      <c r="H266" s="28" t="s">
        <v>324</v>
      </c>
      <c r="I266" s="29"/>
      <c r="K266" s="17">
        <f>SUMIF('RECAP PDV'!$E:$E,$G266,'RECAP PDV'!K:K)</f>
        <v>495.86513999999994</v>
      </c>
      <c r="L266" s="17"/>
      <c r="M266" s="18"/>
      <c r="N266" s="17">
        <f>SUMIF('RECAP PDV'!$E:$E,$G266,'RECAP PDV'!N:N)</f>
        <v>0</v>
      </c>
      <c r="O266" s="17"/>
      <c r="P266" s="18"/>
      <c r="Q266" s="16"/>
      <c r="R266" s="16"/>
      <c r="S266" s="18"/>
      <c r="T266" s="17"/>
      <c r="U266" s="16"/>
      <c r="V266" s="18"/>
      <c r="W266" s="17"/>
      <c r="X266" s="16"/>
      <c r="Y266" s="18"/>
      <c r="AF266" s="30" t="e">
        <f t="shared" si="40"/>
        <v>#REF!</v>
      </c>
      <c r="AG266" s="31" t="e">
        <f t="shared" si="41"/>
        <v>#REF!</v>
      </c>
      <c r="AH266" s="31" t="e">
        <f t="shared" si="42"/>
        <v>#REF!</v>
      </c>
      <c r="AI266" s="31" t="e">
        <f t="shared" si="43"/>
        <v>#REF!</v>
      </c>
      <c r="AJ266" s="32" t="e">
        <f t="shared" si="44"/>
        <v>#REF!</v>
      </c>
      <c r="AK266" s="30" t="e">
        <f t="shared" si="61"/>
        <v>#REF!</v>
      </c>
      <c r="AL266" s="31" t="e">
        <f t="shared" si="45"/>
        <v>#REF!</v>
      </c>
      <c r="AM266" s="31" t="e">
        <f t="shared" si="46"/>
        <v>#REF!</v>
      </c>
      <c r="AN266" s="31" t="e">
        <f t="shared" si="47"/>
        <v>#REF!</v>
      </c>
      <c r="AO266" s="32" t="e">
        <f t="shared" si="48"/>
        <v>#REF!</v>
      </c>
      <c r="AP266" s="30" t="e">
        <f t="shared" si="62"/>
        <v>#REF!</v>
      </c>
      <c r="AQ266" s="31" t="e">
        <f t="shared" si="49"/>
        <v>#REF!</v>
      </c>
      <c r="AR266" s="31" t="e">
        <f t="shared" si="50"/>
        <v>#REF!</v>
      </c>
      <c r="AS266" s="31" t="e">
        <f t="shared" si="51"/>
        <v>#REF!</v>
      </c>
      <c r="AT266" s="32" t="e">
        <f t="shared" si="52"/>
        <v>#REF!</v>
      </c>
      <c r="AU266" s="30" t="e">
        <f t="shared" si="63"/>
        <v>#REF!</v>
      </c>
      <c r="AV266" s="31" t="e">
        <f t="shared" si="53"/>
        <v>#REF!</v>
      </c>
      <c r="AW266" s="31" t="e">
        <f t="shared" si="54"/>
        <v>#REF!</v>
      </c>
      <c r="AX266" s="31" t="e">
        <f t="shared" si="55"/>
        <v>#REF!</v>
      </c>
      <c r="AY266" s="32" t="e">
        <f t="shared" si="56"/>
        <v>#REF!</v>
      </c>
      <c r="AZ266" s="30" t="e">
        <f t="shared" si="64"/>
        <v>#REF!</v>
      </c>
      <c r="BA266" s="31" t="e">
        <f t="shared" si="57"/>
        <v>#REF!</v>
      </c>
      <c r="BB266" s="31" t="e">
        <f t="shared" si="58"/>
        <v>#REF!</v>
      </c>
      <c r="BC266" s="31" t="e">
        <f t="shared" si="59"/>
        <v>#REF!</v>
      </c>
      <c r="BD266" s="32" t="e">
        <f t="shared" si="60"/>
        <v>#REF!</v>
      </c>
    </row>
    <row r="267" spans="3:56" ht="15.75" thickBot="1" x14ac:dyDescent="0.3">
      <c r="C267" s="26">
        <v>160</v>
      </c>
      <c r="D267" s="27" t="s">
        <v>386</v>
      </c>
      <c r="E267" s="26">
        <v>44</v>
      </c>
      <c r="F267" s="28" t="s">
        <v>318</v>
      </c>
      <c r="G267" s="26">
        <v>557307</v>
      </c>
      <c r="H267" s="28" t="s">
        <v>325</v>
      </c>
      <c r="I267" s="29"/>
      <c r="K267" s="17">
        <f>SUMIF('RECAP PDV'!$E:$E,$G267,'RECAP PDV'!K:K)</f>
        <v>666.41740000000016</v>
      </c>
      <c r="L267" s="17"/>
      <c r="M267" s="18"/>
      <c r="N267" s="17">
        <f>SUMIF('RECAP PDV'!$E:$E,$G267,'RECAP PDV'!N:N)</f>
        <v>0</v>
      </c>
      <c r="O267" s="17"/>
      <c r="P267" s="18"/>
      <c r="Q267" s="16"/>
      <c r="R267" s="16"/>
      <c r="S267" s="18"/>
      <c r="T267" s="17"/>
      <c r="U267" s="16"/>
      <c r="V267" s="18"/>
      <c r="W267" s="17"/>
      <c r="X267" s="16"/>
      <c r="Y267" s="18"/>
      <c r="AF267" s="30" t="e">
        <f t="shared" si="40"/>
        <v>#REF!</v>
      </c>
      <c r="AG267" s="31" t="e">
        <f t="shared" si="41"/>
        <v>#REF!</v>
      </c>
      <c r="AH267" s="31" t="e">
        <f t="shared" si="42"/>
        <v>#REF!</v>
      </c>
      <c r="AI267" s="31" t="e">
        <f t="shared" si="43"/>
        <v>#REF!</v>
      </c>
      <c r="AJ267" s="32" t="e">
        <f t="shared" si="44"/>
        <v>#REF!</v>
      </c>
      <c r="AK267" s="30" t="e">
        <f t="shared" si="61"/>
        <v>#REF!</v>
      </c>
      <c r="AL267" s="31" t="e">
        <f t="shared" si="45"/>
        <v>#REF!</v>
      </c>
      <c r="AM267" s="31" t="e">
        <f t="shared" si="46"/>
        <v>#REF!</v>
      </c>
      <c r="AN267" s="31" t="e">
        <f t="shared" si="47"/>
        <v>#REF!</v>
      </c>
      <c r="AO267" s="32" t="e">
        <f t="shared" si="48"/>
        <v>#REF!</v>
      </c>
      <c r="AP267" s="30" t="e">
        <f t="shared" si="62"/>
        <v>#REF!</v>
      </c>
      <c r="AQ267" s="31" t="e">
        <f t="shared" si="49"/>
        <v>#REF!</v>
      </c>
      <c r="AR267" s="31" t="e">
        <f t="shared" si="50"/>
        <v>#REF!</v>
      </c>
      <c r="AS267" s="31" t="e">
        <f t="shared" si="51"/>
        <v>#REF!</v>
      </c>
      <c r="AT267" s="32" t="e">
        <f t="shared" si="52"/>
        <v>#REF!</v>
      </c>
      <c r="AU267" s="30" t="e">
        <f t="shared" si="63"/>
        <v>#REF!</v>
      </c>
      <c r="AV267" s="31" t="e">
        <f t="shared" si="53"/>
        <v>#REF!</v>
      </c>
      <c r="AW267" s="31" t="e">
        <f t="shared" si="54"/>
        <v>#REF!</v>
      </c>
      <c r="AX267" s="31" t="e">
        <f t="shared" si="55"/>
        <v>#REF!</v>
      </c>
      <c r="AY267" s="32" t="e">
        <f t="shared" si="56"/>
        <v>#REF!</v>
      </c>
      <c r="AZ267" s="30" t="e">
        <f t="shared" si="64"/>
        <v>#REF!</v>
      </c>
      <c r="BA267" s="31" t="e">
        <f t="shared" si="57"/>
        <v>#REF!</v>
      </c>
      <c r="BB267" s="31" t="e">
        <f t="shared" si="58"/>
        <v>#REF!</v>
      </c>
      <c r="BC267" s="31" t="e">
        <f t="shared" si="59"/>
        <v>#REF!</v>
      </c>
      <c r="BD267" s="32" t="e">
        <f t="shared" si="60"/>
        <v>#REF!</v>
      </c>
    </row>
    <row r="268" spans="3:56" ht="15.75" thickBot="1" x14ac:dyDescent="0.3">
      <c r="C268" s="26">
        <v>160</v>
      </c>
      <c r="D268" s="27" t="s">
        <v>386</v>
      </c>
      <c r="E268" s="26">
        <v>44</v>
      </c>
      <c r="F268" s="28" t="s">
        <v>318</v>
      </c>
      <c r="G268" s="26">
        <v>557347</v>
      </c>
      <c r="H268" s="28" t="s">
        <v>326</v>
      </c>
      <c r="I268" s="29"/>
      <c r="K268" s="17">
        <f>SUMIF('RECAP PDV'!$E:$E,$G268,'RECAP PDV'!K:K)</f>
        <v>1248.41284</v>
      </c>
      <c r="L268" s="17"/>
      <c r="M268" s="18"/>
      <c r="N268" s="17">
        <f>SUMIF('RECAP PDV'!$E:$E,$G268,'RECAP PDV'!N:N)</f>
        <v>0</v>
      </c>
      <c r="O268" s="17"/>
      <c r="P268" s="18"/>
      <c r="Q268" s="16"/>
      <c r="R268" s="16"/>
      <c r="S268" s="18"/>
      <c r="T268" s="17"/>
      <c r="U268" s="16"/>
      <c r="V268" s="18"/>
      <c r="W268" s="17"/>
      <c r="X268" s="16"/>
      <c r="Y268" s="18"/>
      <c r="AF268" s="30" t="e">
        <f t="shared" si="40"/>
        <v>#REF!</v>
      </c>
      <c r="AG268" s="31" t="e">
        <f t="shared" si="41"/>
        <v>#REF!</v>
      </c>
      <c r="AH268" s="31" t="e">
        <f t="shared" si="42"/>
        <v>#REF!</v>
      </c>
      <c r="AI268" s="31" t="e">
        <f t="shared" si="43"/>
        <v>#REF!</v>
      </c>
      <c r="AJ268" s="32" t="e">
        <f t="shared" si="44"/>
        <v>#REF!</v>
      </c>
      <c r="AK268" s="30" t="e">
        <f t="shared" si="61"/>
        <v>#REF!</v>
      </c>
      <c r="AL268" s="31" t="e">
        <f t="shared" si="45"/>
        <v>#REF!</v>
      </c>
      <c r="AM268" s="31" t="e">
        <f t="shared" si="46"/>
        <v>#REF!</v>
      </c>
      <c r="AN268" s="31" t="e">
        <f t="shared" si="47"/>
        <v>#REF!</v>
      </c>
      <c r="AO268" s="32" t="e">
        <f t="shared" si="48"/>
        <v>#REF!</v>
      </c>
      <c r="AP268" s="30" t="e">
        <f t="shared" si="62"/>
        <v>#REF!</v>
      </c>
      <c r="AQ268" s="31" t="e">
        <f t="shared" si="49"/>
        <v>#REF!</v>
      </c>
      <c r="AR268" s="31" t="e">
        <f t="shared" si="50"/>
        <v>#REF!</v>
      </c>
      <c r="AS268" s="31" t="e">
        <f t="shared" si="51"/>
        <v>#REF!</v>
      </c>
      <c r="AT268" s="32" t="e">
        <f t="shared" si="52"/>
        <v>#REF!</v>
      </c>
      <c r="AU268" s="30" t="e">
        <f t="shared" si="63"/>
        <v>#REF!</v>
      </c>
      <c r="AV268" s="31" t="e">
        <f t="shared" si="53"/>
        <v>#REF!</v>
      </c>
      <c r="AW268" s="31" t="e">
        <f t="shared" si="54"/>
        <v>#REF!</v>
      </c>
      <c r="AX268" s="31" t="e">
        <f t="shared" si="55"/>
        <v>#REF!</v>
      </c>
      <c r="AY268" s="32" t="e">
        <f t="shared" si="56"/>
        <v>#REF!</v>
      </c>
      <c r="AZ268" s="30" t="e">
        <f t="shared" si="64"/>
        <v>#REF!</v>
      </c>
      <c r="BA268" s="31" t="e">
        <f t="shared" si="57"/>
        <v>#REF!</v>
      </c>
      <c r="BB268" s="31" t="e">
        <f t="shared" si="58"/>
        <v>#REF!</v>
      </c>
      <c r="BC268" s="31" t="e">
        <f t="shared" si="59"/>
        <v>#REF!</v>
      </c>
      <c r="BD268" s="32" t="e">
        <f t="shared" si="60"/>
        <v>#REF!</v>
      </c>
    </row>
    <row r="269" spans="3:56" ht="15.75" thickBot="1" x14ac:dyDescent="0.3">
      <c r="C269" s="26">
        <v>160</v>
      </c>
      <c r="D269" s="27" t="s">
        <v>386</v>
      </c>
      <c r="E269" s="26">
        <v>44</v>
      </c>
      <c r="F269" s="28" t="s">
        <v>318</v>
      </c>
      <c r="G269" s="26">
        <v>457348</v>
      </c>
      <c r="H269" s="28" t="s">
        <v>327</v>
      </c>
      <c r="I269" s="29"/>
      <c r="K269" s="17">
        <f>SUMIF('RECAP PDV'!$E:$E,$G269,'RECAP PDV'!K:K)</f>
        <v>1485.5204800000004</v>
      </c>
      <c r="L269" s="17"/>
      <c r="M269" s="18"/>
      <c r="N269" s="17">
        <f>SUMIF('RECAP PDV'!$E:$E,$G269,'RECAP PDV'!N:N)</f>
        <v>0</v>
      </c>
      <c r="O269" s="17"/>
      <c r="P269" s="18"/>
      <c r="Q269" s="16"/>
      <c r="R269" s="16"/>
      <c r="S269" s="18"/>
      <c r="T269" s="17"/>
      <c r="U269" s="16"/>
      <c r="V269" s="18"/>
      <c r="W269" s="17"/>
      <c r="X269" s="16"/>
      <c r="Y269" s="18"/>
      <c r="AF269" s="30" t="e">
        <f t="shared" si="40"/>
        <v>#REF!</v>
      </c>
      <c r="AG269" s="31" t="e">
        <f t="shared" si="41"/>
        <v>#REF!</v>
      </c>
      <c r="AH269" s="31" t="e">
        <f t="shared" si="42"/>
        <v>#REF!</v>
      </c>
      <c r="AI269" s="31" t="e">
        <f t="shared" si="43"/>
        <v>#REF!</v>
      </c>
      <c r="AJ269" s="32" t="e">
        <f t="shared" si="44"/>
        <v>#REF!</v>
      </c>
      <c r="AK269" s="30" t="e">
        <f t="shared" si="61"/>
        <v>#REF!</v>
      </c>
      <c r="AL269" s="31" t="e">
        <f t="shared" si="45"/>
        <v>#REF!</v>
      </c>
      <c r="AM269" s="31" t="e">
        <f t="shared" si="46"/>
        <v>#REF!</v>
      </c>
      <c r="AN269" s="31" t="e">
        <f t="shared" si="47"/>
        <v>#REF!</v>
      </c>
      <c r="AO269" s="32" t="e">
        <f t="shared" si="48"/>
        <v>#REF!</v>
      </c>
      <c r="AP269" s="30" t="e">
        <f t="shared" si="62"/>
        <v>#REF!</v>
      </c>
      <c r="AQ269" s="31" t="e">
        <f t="shared" si="49"/>
        <v>#REF!</v>
      </c>
      <c r="AR269" s="31" t="e">
        <f t="shared" si="50"/>
        <v>#REF!</v>
      </c>
      <c r="AS269" s="31" t="e">
        <f t="shared" si="51"/>
        <v>#REF!</v>
      </c>
      <c r="AT269" s="32" t="e">
        <f t="shared" si="52"/>
        <v>#REF!</v>
      </c>
      <c r="AU269" s="30" t="e">
        <f t="shared" si="63"/>
        <v>#REF!</v>
      </c>
      <c r="AV269" s="31" t="e">
        <f t="shared" si="53"/>
        <v>#REF!</v>
      </c>
      <c r="AW269" s="31" t="e">
        <f t="shared" si="54"/>
        <v>#REF!</v>
      </c>
      <c r="AX269" s="31" t="e">
        <f t="shared" si="55"/>
        <v>#REF!</v>
      </c>
      <c r="AY269" s="32" t="e">
        <f t="shared" si="56"/>
        <v>#REF!</v>
      </c>
      <c r="AZ269" s="30" t="e">
        <f t="shared" si="64"/>
        <v>#REF!</v>
      </c>
      <c r="BA269" s="31" t="e">
        <f t="shared" si="57"/>
        <v>#REF!</v>
      </c>
      <c r="BB269" s="31" t="e">
        <f t="shared" si="58"/>
        <v>#REF!</v>
      </c>
      <c r="BC269" s="31" t="e">
        <f t="shared" si="59"/>
        <v>#REF!</v>
      </c>
      <c r="BD269" s="32" t="e">
        <f t="shared" si="60"/>
        <v>#REF!</v>
      </c>
    </row>
    <row r="270" spans="3:56" ht="15.75" thickBot="1" x14ac:dyDescent="0.3">
      <c r="C270" s="26">
        <v>160</v>
      </c>
      <c r="D270" s="27" t="s">
        <v>386</v>
      </c>
      <c r="E270" s="26">
        <v>44</v>
      </c>
      <c r="F270" s="33" t="s">
        <v>318</v>
      </c>
      <c r="G270" s="26">
        <v>457350</v>
      </c>
      <c r="H270" s="28" t="s">
        <v>328</v>
      </c>
      <c r="I270" s="29"/>
      <c r="K270" s="17">
        <f>SUMIF('RECAP PDV'!$E:$E,$G270,'RECAP PDV'!K:K)</f>
        <v>1678.3847400000002</v>
      </c>
      <c r="L270" s="17"/>
      <c r="M270" s="18"/>
      <c r="N270" s="17">
        <f>SUMIF('RECAP PDV'!$E:$E,$G270,'RECAP PDV'!N:N)</f>
        <v>0</v>
      </c>
      <c r="O270" s="17"/>
      <c r="P270" s="18"/>
      <c r="Q270" s="16"/>
      <c r="R270" s="16"/>
      <c r="S270" s="18"/>
      <c r="T270" s="17"/>
      <c r="U270" s="16"/>
      <c r="V270" s="18"/>
      <c r="W270" s="17"/>
      <c r="X270" s="16"/>
      <c r="Y270" s="18"/>
      <c r="AF270" s="30" t="e">
        <f t="shared" si="40"/>
        <v>#REF!</v>
      </c>
      <c r="AG270" s="31" t="e">
        <f t="shared" si="41"/>
        <v>#REF!</v>
      </c>
      <c r="AH270" s="31" t="e">
        <f t="shared" si="42"/>
        <v>#REF!</v>
      </c>
      <c r="AI270" s="31" t="e">
        <f t="shared" si="43"/>
        <v>#REF!</v>
      </c>
      <c r="AJ270" s="32" t="e">
        <f t="shared" si="44"/>
        <v>#REF!</v>
      </c>
      <c r="AK270" s="30" t="e">
        <f t="shared" si="61"/>
        <v>#REF!</v>
      </c>
      <c r="AL270" s="31" t="e">
        <f t="shared" si="45"/>
        <v>#REF!</v>
      </c>
      <c r="AM270" s="31" t="e">
        <f t="shared" si="46"/>
        <v>#REF!</v>
      </c>
      <c r="AN270" s="31" t="e">
        <f t="shared" si="47"/>
        <v>#REF!</v>
      </c>
      <c r="AO270" s="32" t="e">
        <f t="shared" si="48"/>
        <v>#REF!</v>
      </c>
      <c r="AP270" s="30" t="e">
        <f t="shared" si="62"/>
        <v>#REF!</v>
      </c>
      <c r="AQ270" s="31" t="e">
        <f t="shared" si="49"/>
        <v>#REF!</v>
      </c>
      <c r="AR270" s="31" t="e">
        <f t="shared" si="50"/>
        <v>#REF!</v>
      </c>
      <c r="AS270" s="31" t="e">
        <f t="shared" si="51"/>
        <v>#REF!</v>
      </c>
      <c r="AT270" s="32" t="e">
        <f t="shared" si="52"/>
        <v>#REF!</v>
      </c>
      <c r="AU270" s="30" t="e">
        <f t="shared" si="63"/>
        <v>#REF!</v>
      </c>
      <c r="AV270" s="31" t="e">
        <f t="shared" si="53"/>
        <v>#REF!</v>
      </c>
      <c r="AW270" s="31" t="e">
        <f t="shared" si="54"/>
        <v>#REF!</v>
      </c>
      <c r="AX270" s="31" t="e">
        <f t="shared" si="55"/>
        <v>#REF!</v>
      </c>
      <c r="AY270" s="32" t="e">
        <f t="shared" si="56"/>
        <v>#REF!</v>
      </c>
      <c r="AZ270" s="30" t="e">
        <f t="shared" si="64"/>
        <v>#REF!</v>
      </c>
      <c r="BA270" s="31" t="e">
        <f t="shared" si="57"/>
        <v>#REF!</v>
      </c>
      <c r="BB270" s="31" t="e">
        <f t="shared" si="58"/>
        <v>#REF!</v>
      </c>
      <c r="BC270" s="31" t="e">
        <f t="shared" si="59"/>
        <v>#REF!</v>
      </c>
      <c r="BD270" s="32" t="e">
        <f t="shared" si="60"/>
        <v>#REF!</v>
      </c>
    </row>
    <row r="271" spans="3:56" ht="15.75" thickBot="1" x14ac:dyDescent="0.3">
      <c r="C271" s="26">
        <v>160</v>
      </c>
      <c r="D271" s="27" t="s">
        <v>386</v>
      </c>
      <c r="E271" s="26">
        <v>44</v>
      </c>
      <c r="F271" s="33" t="s">
        <v>318</v>
      </c>
      <c r="G271" s="26">
        <v>557352</v>
      </c>
      <c r="H271" s="28" t="s">
        <v>329</v>
      </c>
      <c r="I271" s="29"/>
      <c r="K271" s="17">
        <f>SUMIF('RECAP PDV'!$E:$E,$G271,'RECAP PDV'!K:K)</f>
        <v>1175.83817</v>
      </c>
      <c r="L271" s="17"/>
      <c r="M271" s="18"/>
      <c r="N271" s="17">
        <f>SUMIF('RECAP PDV'!$E:$E,$G271,'RECAP PDV'!N:N)</f>
        <v>0</v>
      </c>
      <c r="O271" s="17"/>
      <c r="P271" s="18"/>
      <c r="Q271" s="16"/>
      <c r="R271" s="16"/>
      <c r="S271" s="18"/>
      <c r="T271" s="17"/>
      <c r="U271" s="16"/>
      <c r="V271" s="18"/>
      <c r="W271" s="17"/>
      <c r="X271" s="16"/>
      <c r="Y271" s="18"/>
      <c r="AF271" s="30" t="e">
        <f t="shared" si="40"/>
        <v>#REF!</v>
      </c>
      <c r="AG271" s="31" t="e">
        <f t="shared" si="41"/>
        <v>#REF!</v>
      </c>
      <c r="AH271" s="31" t="e">
        <f t="shared" si="42"/>
        <v>#REF!</v>
      </c>
      <c r="AI271" s="31" t="e">
        <f t="shared" si="43"/>
        <v>#REF!</v>
      </c>
      <c r="AJ271" s="32" t="e">
        <f t="shared" si="44"/>
        <v>#REF!</v>
      </c>
      <c r="AK271" s="30" t="e">
        <f t="shared" si="61"/>
        <v>#REF!</v>
      </c>
      <c r="AL271" s="31" t="e">
        <f t="shared" si="45"/>
        <v>#REF!</v>
      </c>
      <c r="AM271" s="31" t="e">
        <f t="shared" si="46"/>
        <v>#REF!</v>
      </c>
      <c r="AN271" s="31" t="e">
        <f t="shared" si="47"/>
        <v>#REF!</v>
      </c>
      <c r="AO271" s="32" t="e">
        <f t="shared" si="48"/>
        <v>#REF!</v>
      </c>
      <c r="AP271" s="30" t="e">
        <f t="shared" si="62"/>
        <v>#REF!</v>
      </c>
      <c r="AQ271" s="31" t="e">
        <f t="shared" si="49"/>
        <v>#REF!</v>
      </c>
      <c r="AR271" s="31" t="e">
        <f t="shared" si="50"/>
        <v>#REF!</v>
      </c>
      <c r="AS271" s="31" t="e">
        <f t="shared" si="51"/>
        <v>#REF!</v>
      </c>
      <c r="AT271" s="32" t="e">
        <f t="shared" si="52"/>
        <v>#REF!</v>
      </c>
      <c r="AU271" s="30" t="e">
        <f t="shared" si="63"/>
        <v>#REF!</v>
      </c>
      <c r="AV271" s="31" t="e">
        <f t="shared" si="53"/>
        <v>#REF!</v>
      </c>
      <c r="AW271" s="31" t="e">
        <f t="shared" si="54"/>
        <v>#REF!</v>
      </c>
      <c r="AX271" s="31" t="e">
        <f t="shared" si="55"/>
        <v>#REF!</v>
      </c>
      <c r="AY271" s="32" t="e">
        <f t="shared" si="56"/>
        <v>#REF!</v>
      </c>
      <c r="AZ271" s="30" t="e">
        <f t="shared" si="64"/>
        <v>#REF!</v>
      </c>
      <c r="BA271" s="31" t="e">
        <f t="shared" si="57"/>
        <v>#REF!</v>
      </c>
      <c r="BB271" s="31" t="e">
        <f t="shared" si="58"/>
        <v>#REF!</v>
      </c>
      <c r="BC271" s="31" t="e">
        <f t="shared" si="59"/>
        <v>#REF!</v>
      </c>
      <c r="BD271" s="32" t="e">
        <f t="shared" si="60"/>
        <v>#REF!</v>
      </c>
    </row>
    <row r="272" spans="3:56" ht="15.75" thickBot="1" x14ac:dyDescent="0.3">
      <c r="C272" s="26">
        <v>160</v>
      </c>
      <c r="D272" s="27" t="s">
        <v>386</v>
      </c>
      <c r="E272" s="26">
        <v>44</v>
      </c>
      <c r="F272" s="33" t="s">
        <v>318</v>
      </c>
      <c r="G272" s="26">
        <v>457449</v>
      </c>
      <c r="H272" s="28" t="s">
        <v>330</v>
      </c>
      <c r="I272" s="29"/>
      <c r="K272" s="17">
        <f>SUMIF('RECAP PDV'!$E:$E,$G272,'RECAP PDV'!K:K)</f>
        <v>677.62455</v>
      </c>
      <c r="L272" s="17"/>
      <c r="M272" s="18"/>
      <c r="N272" s="17">
        <f>SUMIF('RECAP PDV'!$E:$E,$G272,'RECAP PDV'!N:N)</f>
        <v>0</v>
      </c>
      <c r="O272" s="17"/>
      <c r="P272" s="18"/>
      <c r="Q272" s="16"/>
      <c r="R272" s="16"/>
      <c r="S272" s="18"/>
      <c r="T272" s="17"/>
      <c r="U272" s="16"/>
      <c r="V272" s="18"/>
      <c r="W272" s="17"/>
      <c r="X272" s="16"/>
      <c r="Y272" s="18"/>
      <c r="AF272" s="30" t="e">
        <f t="shared" si="40"/>
        <v>#REF!</v>
      </c>
      <c r="AG272" s="31" t="e">
        <f t="shared" si="41"/>
        <v>#REF!</v>
      </c>
      <c r="AH272" s="31" t="e">
        <f t="shared" si="42"/>
        <v>#REF!</v>
      </c>
      <c r="AI272" s="31" t="e">
        <f t="shared" si="43"/>
        <v>#REF!</v>
      </c>
      <c r="AJ272" s="32" t="e">
        <f t="shared" si="44"/>
        <v>#REF!</v>
      </c>
      <c r="AK272" s="30" t="e">
        <f t="shared" si="61"/>
        <v>#REF!</v>
      </c>
      <c r="AL272" s="31" t="e">
        <f t="shared" si="45"/>
        <v>#REF!</v>
      </c>
      <c r="AM272" s="31" t="e">
        <f t="shared" si="46"/>
        <v>#REF!</v>
      </c>
      <c r="AN272" s="31" t="e">
        <f t="shared" si="47"/>
        <v>#REF!</v>
      </c>
      <c r="AO272" s="32" t="e">
        <f t="shared" si="48"/>
        <v>#REF!</v>
      </c>
      <c r="AP272" s="30" t="e">
        <f t="shared" si="62"/>
        <v>#REF!</v>
      </c>
      <c r="AQ272" s="31" t="e">
        <f t="shared" si="49"/>
        <v>#REF!</v>
      </c>
      <c r="AR272" s="31" t="e">
        <f t="shared" si="50"/>
        <v>#REF!</v>
      </c>
      <c r="AS272" s="31" t="e">
        <f t="shared" si="51"/>
        <v>#REF!</v>
      </c>
      <c r="AT272" s="32" t="e">
        <f t="shared" si="52"/>
        <v>#REF!</v>
      </c>
      <c r="AU272" s="30" t="e">
        <f t="shared" si="63"/>
        <v>#REF!</v>
      </c>
      <c r="AV272" s="31" t="e">
        <f t="shared" si="53"/>
        <v>#REF!</v>
      </c>
      <c r="AW272" s="31" t="e">
        <f t="shared" si="54"/>
        <v>#REF!</v>
      </c>
      <c r="AX272" s="31" t="e">
        <f t="shared" si="55"/>
        <v>#REF!</v>
      </c>
      <c r="AY272" s="32" t="e">
        <f t="shared" si="56"/>
        <v>#REF!</v>
      </c>
      <c r="AZ272" s="30" t="e">
        <f t="shared" si="64"/>
        <v>#REF!</v>
      </c>
      <c r="BA272" s="31" t="e">
        <f t="shared" si="57"/>
        <v>#REF!</v>
      </c>
      <c r="BB272" s="31" t="e">
        <f t="shared" si="58"/>
        <v>#REF!</v>
      </c>
      <c r="BC272" s="31" t="e">
        <f t="shared" si="59"/>
        <v>#REF!</v>
      </c>
      <c r="BD272" s="32" t="e">
        <f t="shared" si="60"/>
        <v>#REF!</v>
      </c>
    </row>
    <row r="273" spans="3:56" ht="15.75" thickBot="1" x14ac:dyDescent="0.3">
      <c r="C273" s="26">
        <v>160</v>
      </c>
      <c r="D273" s="27" t="s">
        <v>386</v>
      </c>
      <c r="E273" s="26">
        <v>44</v>
      </c>
      <c r="F273" s="33" t="s">
        <v>318</v>
      </c>
      <c r="G273" s="26">
        <v>557508</v>
      </c>
      <c r="H273" s="28" t="s">
        <v>331</v>
      </c>
      <c r="I273" s="29"/>
      <c r="K273" s="17">
        <f>SUMIF('RECAP PDV'!$E:$E,$G273,'RECAP PDV'!K:K)</f>
        <v>204.71043</v>
      </c>
      <c r="L273" s="17"/>
      <c r="M273" s="18"/>
      <c r="N273" s="17">
        <f>SUMIF('RECAP PDV'!$E:$E,$G273,'RECAP PDV'!N:N)</f>
        <v>0</v>
      </c>
      <c r="O273" s="17"/>
      <c r="P273" s="18"/>
      <c r="Q273" s="16"/>
      <c r="R273" s="16"/>
      <c r="S273" s="18"/>
      <c r="T273" s="17"/>
      <c r="U273" s="16"/>
      <c r="V273" s="18"/>
      <c r="W273" s="17"/>
      <c r="X273" s="16"/>
      <c r="Y273" s="18"/>
      <c r="AF273" s="30" t="e">
        <f t="shared" si="40"/>
        <v>#REF!</v>
      </c>
      <c r="AG273" s="31" t="e">
        <f t="shared" si="41"/>
        <v>#REF!</v>
      </c>
      <c r="AH273" s="31" t="e">
        <f t="shared" si="42"/>
        <v>#REF!</v>
      </c>
      <c r="AI273" s="31" t="e">
        <f t="shared" si="43"/>
        <v>#REF!</v>
      </c>
      <c r="AJ273" s="32" t="e">
        <f t="shared" si="44"/>
        <v>#REF!</v>
      </c>
      <c r="AK273" s="30" t="e">
        <f t="shared" si="61"/>
        <v>#REF!</v>
      </c>
      <c r="AL273" s="31" t="e">
        <f t="shared" si="45"/>
        <v>#REF!</v>
      </c>
      <c r="AM273" s="31" t="e">
        <f t="shared" si="46"/>
        <v>#REF!</v>
      </c>
      <c r="AN273" s="31" t="e">
        <f t="shared" si="47"/>
        <v>#REF!</v>
      </c>
      <c r="AO273" s="32" t="e">
        <f t="shared" si="48"/>
        <v>#REF!</v>
      </c>
      <c r="AP273" s="30" t="e">
        <f t="shared" si="62"/>
        <v>#REF!</v>
      </c>
      <c r="AQ273" s="31" t="e">
        <f t="shared" si="49"/>
        <v>#REF!</v>
      </c>
      <c r="AR273" s="31" t="e">
        <f t="shared" si="50"/>
        <v>#REF!</v>
      </c>
      <c r="AS273" s="31" t="e">
        <f t="shared" si="51"/>
        <v>#REF!</v>
      </c>
      <c r="AT273" s="32" t="e">
        <f t="shared" si="52"/>
        <v>#REF!</v>
      </c>
      <c r="AU273" s="30" t="e">
        <f t="shared" si="63"/>
        <v>#REF!</v>
      </c>
      <c r="AV273" s="31" t="e">
        <f t="shared" si="53"/>
        <v>#REF!</v>
      </c>
      <c r="AW273" s="31" t="e">
        <f t="shared" si="54"/>
        <v>#REF!</v>
      </c>
      <c r="AX273" s="31" t="e">
        <f t="shared" si="55"/>
        <v>#REF!</v>
      </c>
      <c r="AY273" s="32" t="e">
        <f t="shared" si="56"/>
        <v>#REF!</v>
      </c>
      <c r="AZ273" s="30" t="e">
        <f t="shared" si="64"/>
        <v>#REF!</v>
      </c>
      <c r="BA273" s="31" t="e">
        <f t="shared" si="57"/>
        <v>#REF!</v>
      </c>
      <c r="BB273" s="31" t="e">
        <f t="shared" si="58"/>
        <v>#REF!</v>
      </c>
      <c r="BC273" s="31" t="e">
        <f t="shared" si="59"/>
        <v>#REF!</v>
      </c>
      <c r="BD273" s="32" t="e">
        <f t="shared" si="60"/>
        <v>#REF!</v>
      </c>
    </row>
    <row r="274" spans="3:56" ht="15.75" thickBot="1" x14ac:dyDescent="0.3">
      <c r="C274" s="26">
        <v>160</v>
      </c>
      <c r="D274" s="27" t="s">
        <v>386</v>
      </c>
      <c r="E274" s="26">
        <v>44</v>
      </c>
      <c r="F274" s="28" t="s">
        <v>318</v>
      </c>
      <c r="G274" s="26">
        <v>557622</v>
      </c>
      <c r="H274" s="28" t="s">
        <v>332</v>
      </c>
      <c r="I274" s="29"/>
      <c r="K274" s="17">
        <f>SUMIF('RECAP PDV'!$E:$E,$G274,'RECAP PDV'!K:K)</f>
        <v>1024.78307</v>
      </c>
      <c r="L274" s="17"/>
      <c r="M274" s="18"/>
      <c r="N274" s="17">
        <f>SUMIF('RECAP PDV'!$E:$E,$G274,'RECAP PDV'!N:N)</f>
        <v>0</v>
      </c>
      <c r="O274" s="17"/>
      <c r="P274" s="18"/>
      <c r="Q274" s="16"/>
      <c r="R274" s="16"/>
      <c r="S274" s="18"/>
      <c r="T274" s="17"/>
      <c r="U274" s="16"/>
      <c r="V274" s="18"/>
      <c r="W274" s="17"/>
      <c r="X274" s="16"/>
      <c r="Y274" s="18"/>
      <c r="AF274" s="30" t="e">
        <f t="shared" si="40"/>
        <v>#REF!</v>
      </c>
      <c r="AG274" s="31" t="e">
        <f t="shared" si="41"/>
        <v>#REF!</v>
      </c>
      <c r="AH274" s="31" t="e">
        <f t="shared" si="42"/>
        <v>#REF!</v>
      </c>
      <c r="AI274" s="31" t="e">
        <f t="shared" si="43"/>
        <v>#REF!</v>
      </c>
      <c r="AJ274" s="32" t="e">
        <f t="shared" si="44"/>
        <v>#REF!</v>
      </c>
      <c r="AK274" s="30" t="e">
        <f t="shared" si="61"/>
        <v>#REF!</v>
      </c>
      <c r="AL274" s="31" t="e">
        <f t="shared" si="45"/>
        <v>#REF!</v>
      </c>
      <c r="AM274" s="31" t="e">
        <f t="shared" si="46"/>
        <v>#REF!</v>
      </c>
      <c r="AN274" s="31" t="e">
        <f t="shared" si="47"/>
        <v>#REF!</v>
      </c>
      <c r="AO274" s="32" t="e">
        <f t="shared" si="48"/>
        <v>#REF!</v>
      </c>
      <c r="AP274" s="30" t="e">
        <f t="shared" si="62"/>
        <v>#REF!</v>
      </c>
      <c r="AQ274" s="31" t="e">
        <f t="shared" si="49"/>
        <v>#REF!</v>
      </c>
      <c r="AR274" s="31" t="e">
        <f t="shared" si="50"/>
        <v>#REF!</v>
      </c>
      <c r="AS274" s="31" t="e">
        <f t="shared" si="51"/>
        <v>#REF!</v>
      </c>
      <c r="AT274" s="32" t="e">
        <f t="shared" si="52"/>
        <v>#REF!</v>
      </c>
      <c r="AU274" s="30" t="e">
        <f t="shared" si="63"/>
        <v>#REF!</v>
      </c>
      <c r="AV274" s="31" t="e">
        <f t="shared" si="53"/>
        <v>#REF!</v>
      </c>
      <c r="AW274" s="31" t="e">
        <f t="shared" si="54"/>
        <v>#REF!</v>
      </c>
      <c r="AX274" s="31" t="e">
        <f t="shared" si="55"/>
        <v>#REF!</v>
      </c>
      <c r="AY274" s="32" t="e">
        <f t="shared" si="56"/>
        <v>#REF!</v>
      </c>
      <c r="AZ274" s="30" t="e">
        <f t="shared" si="64"/>
        <v>#REF!</v>
      </c>
      <c r="BA274" s="31" t="e">
        <f t="shared" si="57"/>
        <v>#REF!</v>
      </c>
      <c r="BB274" s="31" t="e">
        <f t="shared" si="58"/>
        <v>#REF!</v>
      </c>
      <c r="BC274" s="31" t="e">
        <f t="shared" si="59"/>
        <v>#REF!</v>
      </c>
      <c r="BD274" s="32" t="e">
        <f t="shared" si="60"/>
        <v>#REF!</v>
      </c>
    </row>
    <row r="275" spans="3:56" ht="15.75" thickBot="1" x14ac:dyDescent="0.3">
      <c r="C275" s="26">
        <v>160</v>
      </c>
      <c r="D275" s="27" t="s">
        <v>386</v>
      </c>
      <c r="E275" s="26">
        <v>44</v>
      </c>
      <c r="F275" s="28" t="s">
        <v>318</v>
      </c>
      <c r="G275" s="26">
        <v>557628</v>
      </c>
      <c r="H275" s="28" t="s">
        <v>333</v>
      </c>
      <c r="I275" s="29"/>
      <c r="K275" s="17">
        <f>SUMIF('RECAP PDV'!$E:$E,$G275,'RECAP PDV'!K:K)</f>
        <v>503.07266000000004</v>
      </c>
      <c r="L275" s="17"/>
      <c r="M275" s="18"/>
      <c r="N275" s="17">
        <f>SUMIF('RECAP PDV'!$E:$E,$G275,'RECAP PDV'!N:N)</f>
        <v>0</v>
      </c>
      <c r="O275" s="17"/>
      <c r="P275" s="18"/>
      <c r="Q275" s="16"/>
      <c r="R275" s="16"/>
      <c r="S275" s="18"/>
      <c r="T275" s="17"/>
      <c r="U275" s="16"/>
      <c r="V275" s="18"/>
      <c r="W275" s="17"/>
      <c r="X275" s="16"/>
      <c r="Y275" s="18"/>
      <c r="AF275" s="30" t="e">
        <f t="shared" si="40"/>
        <v>#REF!</v>
      </c>
      <c r="AG275" s="31" t="e">
        <f t="shared" si="41"/>
        <v>#REF!</v>
      </c>
      <c r="AH275" s="31" t="e">
        <f t="shared" si="42"/>
        <v>#REF!</v>
      </c>
      <c r="AI275" s="31" t="e">
        <f t="shared" si="43"/>
        <v>#REF!</v>
      </c>
      <c r="AJ275" s="32" t="e">
        <f t="shared" si="44"/>
        <v>#REF!</v>
      </c>
      <c r="AK275" s="30" t="e">
        <f t="shared" si="61"/>
        <v>#REF!</v>
      </c>
      <c r="AL275" s="31" t="e">
        <f t="shared" si="45"/>
        <v>#REF!</v>
      </c>
      <c r="AM275" s="31" t="e">
        <f t="shared" si="46"/>
        <v>#REF!</v>
      </c>
      <c r="AN275" s="31" t="e">
        <f t="shared" si="47"/>
        <v>#REF!</v>
      </c>
      <c r="AO275" s="32" t="e">
        <f t="shared" si="48"/>
        <v>#REF!</v>
      </c>
      <c r="AP275" s="30" t="e">
        <f t="shared" si="62"/>
        <v>#REF!</v>
      </c>
      <c r="AQ275" s="31" t="e">
        <f t="shared" si="49"/>
        <v>#REF!</v>
      </c>
      <c r="AR275" s="31" t="e">
        <f t="shared" si="50"/>
        <v>#REF!</v>
      </c>
      <c r="AS275" s="31" t="e">
        <f t="shared" si="51"/>
        <v>#REF!</v>
      </c>
      <c r="AT275" s="32" t="e">
        <f t="shared" si="52"/>
        <v>#REF!</v>
      </c>
      <c r="AU275" s="30" t="e">
        <f t="shared" si="63"/>
        <v>#REF!</v>
      </c>
      <c r="AV275" s="31" t="e">
        <f t="shared" si="53"/>
        <v>#REF!</v>
      </c>
      <c r="AW275" s="31" t="e">
        <f t="shared" si="54"/>
        <v>#REF!</v>
      </c>
      <c r="AX275" s="31" t="e">
        <f t="shared" si="55"/>
        <v>#REF!</v>
      </c>
      <c r="AY275" s="32" t="e">
        <f t="shared" si="56"/>
        <v>#REF!</v>
      </c>
      <c r="AZ275" s="30" t="e">
        <f t="shared" si="64"/>
        <v>#REF!</v>
      </c>
      <c r="BA275" s="31" t="e">
        <f t="shared" si="57"/>
        <v>#REF!</v>
      </c>
      <c r="BB275" s="31" t="e">
        <f t="shared" si="58"/>
        <v>#REF!</v>
      </c>
      <c r="BC275" s="31" t="e">
        <f t="shared" si="59"/>
        <v>#REF!</v>
      </c>
      <c r="BD275" s="32" t="e">
        <f t="shared" si="60"/>
        <v>#REF!</v>
      </c>
    </row>
    <row r="276" spans="3:56" ht="15.75" thickBot="1" x14ac:dyDescent="0.3">
      <c r="C276" s="26">
        <v>160</v>
      </c>
      <c r="D276" s="27" t="s">
        <v>386</v>
      </c>
      <c r="E276" s="26">
        <v>44</v>
      </c>
      <c r="F276" s="28" t="s">
        <v>318</v>
      </c>
      <c r="G276" s="26">
        <v>457632</v>
      </c>
      <c r="H276" s="28" t="s">
        <v>334</v>
      </c>
      <c r="I276" s="29"/>
      <c r="K276" s="17">
        <f>SUMIF('RECAP PDV'!$E:$E,$G276,'RECAP PDV'!K:K)</f>
        <v>2830.3715400000001</v>
      </c>
      <c r="L276" s="17"/>
      <c r="M276" s="18"/>
      <c r="N276" s="17">
        <f>SUMIF('RECAP PDV'!$E:$E,$G276,'RECAP PDV'!N:N)</f>
        <v>0</v>
      </c>
      <c r="O276" s="17"/>
      <c r="P276" s="18"/>
      <c r="Q276" s="16"/>
      <c r="R276" s="16"/>
      <c r="S276" s="18"/>
      <c r="T276" s="17"/>
      <c r="U276" s="16"/>
      <c r="V276" s="18"/>
      <c r="W276" s="17"/>
      <c r="X276" s="16"/>
      <c r="Y276" s="18"/>
      <c r="AF276" s="30" t="e">
        <f t="shared" si="40"/>
        <v>#REF!</v>
      </c>
      <c r="AG276" s="31" t="e">
        <f t="shared" si="41"/>
        <v>#REF!</v>
      </c>
      <c r="AH276" s="31" t="e">
        <f t="shared" si="42"/>
        <v>#REF!</v>
      </c>
      <c r="AI276" s="31" t="e">
        <f t="shared" si="43"/>
        <v>#REF!</v>
      </c>
      <c r="AJ276" s="32" t="e">
        <f t="shared" si="44"/>
        <v>#REF!</v>
      </c>
      <c r="AK276" s="30" t="e">
        <f t="shared" si="61"/>
        <v>#REF!</v>
      </c>
      <c r="AL276" s="31" t="e">
        <f t="shared" si="45"/>
        <v>#REF!</v>
      </c>
      <c r="AM276" s="31" t="e">
        <f t="shared" si="46"/>
        <v>#REF!</v>
      </c>
      <c r="AN276" s="31" t="e">
        <f t="shared" si="47"/>
        <v>#REF!</v>
      </c>
      <c r="AO276" s="32" t="e">
        <f t="shared" si="48"/>
        <v>#REF!</v>
      </c>
      <c r="AP276" s="30" t="e">
        <f t="shared" si="62"/>
        <v>#REF!</v>
      </c>
      <c r="AQ276" s="31" t="e">
        <f t="shared" si="49"/>
        <v>#REF!</v>
      </c>
      <c r="AR276" s="31" t="e">
        <f t="shared" si="50"/>
        <v>#REF!</v>
      </c>
      <c r="AS276" s="31" t="e">
        <f t="shared" si="51"/>
        <v>#REF!</v>
      </c>
      <c r="AT276" s="32" t="e">
        <f t="shared" si="52"/>
        <v>#REF!</v>
      </c>
      <c r="AU276" s="30" t="e">
        <f t="shared" si="63"/>
        <v>#REF!</v>
      </c>
      <c r="AV276" s="31" t="e">
        <f t="shared" si="53"/>
        <v>#REF!</v>
      </c>
      <c r="AW276" s="31" t="e">
        <f t="shared" si="54"/>
        <v>#REF!</v>
      </c>
      <c r="AX276" s="31" t="e">
        <f t="shared" si="55"/>
        <v>#REF!</v>
      </c>
      <c r="AY276" s="32" t="e">
        <f t="shared" si="56"/>
        <v>#REF!</v>
      </c>
      <c r="AZ276" s="30" t="e">
        <f t="shared" si="64"/>
        <v>#REF!</v>
      </c>
      <c r="BA276" s="31" t="e">
        <f t="shared" si="57"/>
        <v>#REF!</v>
      </c>
      <c r="BB276" s="31" t="e">
        <f t="shared" si="58"/>
        <v>#REF!</v>
      </c>
      <c r="BC276" s="31" t="e">
        <f t="shared" si="59"/>
        <v>#REF!</v>
      </c>
      <c r="BD276" s="32" t="e">
        <f t="shared" si="60"/>
        <v>#REF!</v>
      </c>
    </row>
    <row r="277" spans="3:56" ht="15.75" thickBot="1" x14ac:dyDescent="0.3">
      <c r="C277" s="26">
        <v>160</v>
      </c>
      <c r="D277" s="27" t="s">
        <v>386</v>
      </c>
      <c r="E277" s="26">
        <v>44</v>
      </c>
      <c r="F277" s="28" t="s">
        <v>318</v>
      </c>
      <c r="G277" s="26">
        <v>557633</v>
      </c>
      <c r="H277" s="28" t="s">
        <v>335</v>
      </c>
      <c r="I277" s="29"/>
      <c r="K277" s="17">
        <f>SUMIF('RECAP PDV'!$E:$E,$G277,'RECAP PDV'!K:K)</f>
        <v>700.15341000000001</v>
      </c>
      <c r="L277" s="17"/>
      <c r="M277" s="18"/>
      <c r="N277" s="17">
        <f>SUMIF('RECAP PDV'!$E:$E,$G277,'RECAP PDV'!N:N)</f>
        <v>0</v>
      </c>
      <c r="O277" s="17"/>
      <c r="P277" s="18"/>
      <c r="Q277" s="16"/>
      <c r="R277" s="16"/>
      <c r="S277" s="18"/>
      <c r="T277" s="17"/>
      <c r="U277" s="16"/>
      <c r="V277" s="18"/>
      <c r="W277" s="17"/>
      <c r="X277" s="16"/>
      <c r="Y277" s="18"/>
      <c r="AF277" s="30" t="e">
        <f t="shared" si="40"/>
        <v>#REF!</v>
      </c>
      <c r="AG277" s="31" t="e">
        <f t="shared" si="41"/>
        <v>#REF!</v>
      </c>
      <c r="AH277" s="31" t="e">
        <f t="shared" si="42"/>
        <v>#REF!</v>
      </c>
      <c r="AI277" s="31" t="e">
        <f t="shared" si="43"/>
        <v>#REF!</v>
      </c>
      <c r="AJ277" s="32" t="e">
        <f t="shared" si="44"/>
        <v>#REF!</v>
      </c>
      <c r="AK277" s="30" t="e">
        <f t="shared" si="61"/>
        <v>#REF!</v>
      </c>
      <c r="AL277" s="31" t="e">
        <f t="shared" si="45"/>
        <v>#REF!</v>
      </c>
      <c r="AM277" s="31" t="e">
        <f t="shared" si="46"/>
        <v>#REF!</v>
      </c>
      <c r="AN277" s="31" t="e">
        <f t="shared" si="47"/>
        <v>#REF!</v>
      </c>
      <c r="AO277" s="32" t="e">
        <f t="shared" si="48"/>
        <v>#REF!</v>
      </c>
      <c r="AP277" s="30" t="e">
        <f t="shared" si="62"/>
        <v>#REF!</v>
      </c>
      <c r="AQ277" s="31" t="e">
        <f t="shared" si="49"/>
        <v>#REF!</v>
      </c>
      <c r="AR277" s="31" t="e">
        <f t="shared" si="50"/>
        <v>#REF!</v>
      </c>
      <c r="AS277" s="31" t="e">
        <f t="shared" si="51"/>
        <v>#REF!</v>
      </c>
      <c r="AT277" s="32" t="e">
        <f t="shared" si="52"/>
        <v>#REF!</v>
      </c>
      <c r="AU277" s="30" t="e">
        <f t="shared" si="63"/>
        <v>#REF!</v>
      </c>
      <c r="AV277" s="31" t="e">
        <f t="shared" si="53"/>
        <v>#REF!</v>
      </c>
      <c r="AW277" s="31" t="e">
        <f t="shared" si="54"/>
        <v>#REF!</v>
      </c>
      <c r="AX277" s="31" t="e">
        <f t="shared" si="55"/>
        <v>#REF!</v>
      </c>
      <c r="AY277" s="32" t="e">
        <f t="shared" si="56"/>
        <v>#REF!</v>
      </c>
      <c r="AZ277" s="30" t="e">
        <f t="shared" si="64"/>
        <v>#REF!</v>
      </c>
      <c r="BA277" s="31" t="e">
        <f t="shared" si="57"/>
        <v>#REF!</v>
      </c>
      <c r="BB277" s="31" t="e">
        <f t="shared" si="58"/>
        <v>#REF!</v>
      </c>
      <c r="BC277" s="31" t="e">
        <f t="shared" si="59"/>
        <v>#REF!</v>
      </c>
      <c r="BD277" s="32" t="e">
        <f t="shared" si="60"/>
        <v>#REF!</v>
      </c>
    </row>
    <row r="278" spans="3:56" ht="15.75" thickBot="1" x14ac:dyDescent="0.3">
      <c r="C278" s="26">
        <v>160</v>
      </c>
      <c r="D278" s="27" t="s">
        <v>386</v>
      </c>
      <c r="E278" s="26">
        <v>44</v>
      </c>
      <c r="F278" s="28" t="s">
        <v>318</v>
      </c>
      <c r="G278" s="26">
        <v>457634</v>
      </c>
      <c r="H278" s="28" t="s">
        <v>336</v>
      </c>
      <c r="I278" s="29"/>
      <c r="K278" s="17">
        <f>SUMIF('RECAP PDV'!$E:$E,$G278,'RECAP PDV'!K:K)</f>
        <v>1334.47371</v>
      </c>
      <c r="L278" s="17"/>
      <c r="M278" s="18"/>
      <c r="N278" s="17">
        <f>SUMIF('RECAP PDV'!$E:$E,$G278,'RECAP PDV'!N:N)</f>
        <v>0</v>
      </c>
      <c r="O278" s="17"/>
      <c r="P278" s="18"/>
      <c r="Q278" s="16"/>
      <c r="R278" s="16"/>
      <c r="S278" s="18"/>
      <c r="T278" s="17"/>
      <c r="U278" s="16"/>
      <c r="V278" s="18"/>
      <c r="W278" s="17"/>
      <c r="X278" s="16"/>
      <c r="Y278" s="18"/>
      <c r="AF278" s="30" t="e">
        <f t="shared" si="40"/>
        <v>#REF!</v>
      </c>
      <c r="AG278" s="31" t="e">
        <f t="shared" si="41"/>
        <v>#REF!</v>
      </c>
      <c r="AH278" s="31" t="e">
        <f t="shared" si="42"/>
        <v>#REF!</v>
      </c>
      <c r="AI278" s="31" t="e">
        <f t="shared" si="43"/>
        <v>#REF!</v>
      </c>
      <c r="AJ278" s="32" t="e">
        <f t="shared" si="44"/>
        <v>#REF!</v>
      </c>
      <c r="AK278" s="30" t="e">
        <f t="shared" si="61"/>
        <v>#REF!</v>
      </c>
      <c r="AL278" s="31" t="e">
        <f t="shared" si="45"/>
        <v>#REF!</v>
      </c>
      <c r="AM278" s="31" t="e">
        <f t="shared" si="46"/>
        <v>#REF!</v>
      </c>
      <c r="AN278" s="31" t="e">
        <f t="shared" si="47"/>
        <v>#REF!</v>
      </c>
      <c r="AO278" s="32" t="e">
        <f t="shared" si="48"/>
        <v>#REF!</v>
      </c>
      <c r="AP278" s="30" t="e">
        <f t="shared" si="62"/>
        <v>#REF!</v>
      </c>
      <c r="AQ278" s="31" t="e">
        <f t="shared" si="49"/>
        <v>#REF!</v>
      </c>
      <c r="AR278" s="31" t="e">
        <f t="shared" si="50"/>
        <v>#REF!</v>
      </c>
      <c r="AS278" s="31" t="e">
        <f t="shared" si="51"/>
        <v>#REF!</v>
      </c>
      <c r="AT278" s="32" t="e">
        <f t="shared" si="52"/>
        <v>#REF!</v>
      </c>
      <c r="AU278" s="30" t="e">
        <f t="shared" si="63"/>
        <v>#REF!</v>
      </c>
      <c r="AV278" s="31" t="e">
        <f t="shared" si="53"/>
        <v>#REF!</v>
      </c>
      <c r="AW278" s="31" t="e">
        <f t="shared" si="54"/>
        <v>#REF!</v>
      </c>
      <c r="AX278" s="31" t="e">
        <f t="shared" si="55"/>
        <v>#REF!</v>
      </c>
      <c r="AY278" s="32" t="e">
        <f t="shared" si="56"/>
        <v>#REF!</v>
      </c>
      <c r="AZ278" s="30" t="e">
        <f t="shared" si="64"/>
        <v>#REF!</v>
      </c>
      <c r="BA278" s="31" t="e">
        <f t="shared" si="57"/>
        <v>#REF!</v>
      </c>
      <c r="BB278" s="31" t="e">
        <f t="shared" si="58"/>
        <v>#REF!</v>
      </c>
      <c r="BC278" s="31" t="e">
        <f t="shared" si="59"/>
        <v>#REF!</v>
      </c>
      <c r="BD278" s="32" t="e">
        <f t="shared" si="60"/>
        <v>#REF!</v>
      </c>
    </row>
    <row r="279" spans="3:56" ht="15.75" thickBot="1" x14ac:dyDescent="0.3">
      <c r="C279" s="26">
        <v>160</v>
      </c>
      <c r="D279" s="27" t="s">
        <v>386</v>
      </c>
      <c r="E279" s="26">
        <v>44</v>
      </c>
      <c r="F279" s="28" t="s">
        <v>318</v>
      </c>
      <c r="G279" s="26">
        <v>557660</v>
      </c>
      <c r="H279" s="28" t="s">
        <v>337</v>
      </c>
      <c r="I279" s="29"/>
      <c r="K279" s="17">
        <f>SUMIF('RECAP PDV'!$E:$E,$G279,'RECAP PDV'!K:K)</f>
        <v>674.14</v>
      </c>
      <c r="L279" s="17"/>
      <c r="M279" s="18"/>
      <c r="N279" s="17">
        <f>SUMIF('RECAP PDV'!$E:$E,$G279,'RECAP PDV'!N:N)</f>
        <v>0</v>
      </c>
      <c r="O279" s="17"/>
      <c r="P279" s="18"/>
      <c r="Q279" s="16"/>
      <c r="R279" s="16"/>
      <c r="S279" s="18"/>
      <c r="T279" s="17"/>
      <c r="U279" s="16"/>
      <c r="V279" s="18"/>
      <c r="W279" s="17"/>
      <c r="X279" s="16"/>
      <c r="Y279" s="18"/>
      <c r="AF279" s="30" t="e">
        <f t="shared" si="40"/>
        <v>#REF!</v>
      </c>
      <c r="AG279" s="31" t="e">
        <f t="shared" si="41"/>
        <v>#REF!</v>
      </c>
      <c r="AH279" s="31" t="e">
        <f t="shared" si="42"/>
        <v>#REF!</v>
      </c>
      <c r="AI279" s="31" t="e">
        <f t="shared" si="43"/>
        <v>#REF!</v>
      </c>
      <c r="AJ279" s="32" t="e">
        <f t="shared" si="44"/>
        <v>#REF!</v>
      </c>
      <c r="AK279" s="30" t="e">
        <f t="shared" si="61"/>
        <v>#REF!</v>
      </c>
      <c r="AL279" s="31" t="e">
        <f t="shared" si="45"/>
        <v>#REF!</v>
      </c>
      <c r="AM279" s="31" t="e">
        <f t="shared" si="46"/>
        <v>#REF!</v>
      </c>
      <c r="AN279" s="31" t="e">
        <f t="shared" si="47"/>
        <v>#REF!</v>
      </c>
      <c r="AO279" s="32" t="e">
        <f t="shared" si="48"/>
        <v>#REF!</v>
      </c>
      <c r="AP279" s="30" t="e">
        <f t="shared" si="62"/>
        <v>#REF!</v>
      </c>
      <c r="AQ279" s="31" t="e">
        <f t="shared" si="49"/>
        <v>#REF!</v>
      </c>
      <c r="AR279" s="31" t="e">
        <f t="shared" si="50"/>
        <v>#REF!</v>
      </c>
      <c r="AS279" s="31" t="e">
        <f t="shared" si="51"/>
        <v>#REF!</v>
      </c>
      <c r="AT279" s="32" t="e">
        <f t="shared" si="52"/>
        <v>#REF!</v>
      </c>
      <c r="AU279" s="30" t="e">
        <f t="shared" si="63"/>
        <v>#REF!</v>
      </c>
      <c r="AV279" s="31" t="e">
        <f t="shared" si="53"/>
        <v>#REF!</v>
      </c>
      <c r="AW279" s="31" t="e">
        <f t="shared" si="54"/>
        <v>#REF!</v>
      </c>
      <c r="AX279" s="31" t="e">
        <f t="shared" si="55"/>
        <v>#REF!</v>
      </c>
      <c r="AY279" s="32" t="e">
        <f t="shared" si="56"/>
        <v>#REF!</v>
      </c>
      <c r="AZ279" s="30" t="e">
        <f t="shared" si="64"/>
        <v>#REF!</v>
      </c>
      <c r="BA279" s="31" t="e">
        <f t="shared" si="57"/>
        <v>#REF!</v>
      </c>
      <c r="BB279" s="31" t="e">
        <f t="shared" si="58"/>
        <v>#REF!</v>
      </c>
      <c r="BC279" s="31" t="e">
        <f t="shared" si="59"/>
        <v>#REF!</v>
      </c>
      <c r="BD279" s="32" t="e">
        <f t="shared" si="60"/>
        <v>#REF!</v>
      </c>
    </row>
    <row r="280" spans="3:56" ht="15.75" thickBot="1" x14ac:dyDescent="0.3">
      <c r="C280" s="26">
        <v>160</v>
      </c>
      <c r="D280" s="27" t="s">
        <v>386</v>
      </c>
      <c r="E280" s="26">
        <v>44</v>
      </c>
      <c r="F280" s="28" t="s">
        <v>318</v>
      </c>
      <c r="G280" s="26">
        <v>457158</v>
      </c>
      <c r="H280" s="28" t="s">
        <v>338</v>
      </c>
      <c r="I280" s="29"/>
      <c r="K280" s="17">
        <f>SUMIF('RECAP PDV'!$E:$E,$G280,'RECAP PDV'!K:K)</f>
        <v>1017.8108099999999</v>
      </c>
      <c r="L280" s="17"/>
      <c r="M280" s="18"/>
      <c r="N280" s="17">
        <f>SUMIF('RECAP PDV'!$E:$E,$G280,'RECAP PDV'!N:N)</f>
        <v>0</v>
      </c>
      <c r="O280" s="17"/>
      <c r="P280" s="18"/>
      <c r="Q280" s="16"/>
      <c r="R280" s="16"/>
      <c r="S280" s="18"/>
      <c r="T280" s="17"/>
      <c r="U280" s="16"/>
      <c r="V280" s="18"/>
      <c r="W280" s="17"/>
      <c r="X280" s="16"/>
      <c r="Y280" s="18"/>
      <c r="AF280" s="30" t="e">
        <f t="shared" si="40"/>
        <v>#REF!</v>
      </c>
      <c r="AG280" s="31" t="e">
        <f t="shared" si="41"/>
        <v>#REF!</v>
      </c>
      <c r="AH280" s="31" t="e">
        <f t="shared" si="42"/>
        <v>#REF!</v>
      </c>
      <c r="AI280" s="31" t="e">
        <f t="shared" si="43"/>
        <v>#REF!</v>
      </c>
      <c r="AJ280" s="32" t="e">
        <f t="shared" si="44"/>
        <v>#REF!</v>
      </c>
      <c r="AK280" s="30" t="e">
        <f t="shared" si="61"/>
        <v>#REF!</v>
      </c>
      <c r="AL280" s="31" t="e">
        <f t="shared" si="45"/>
        <v>#REF!</v>
      </c>
      <c r="AM280" s="31" t="e">
        <f t="shared" si="46"/>
        <v>#REF!</v>
      </c>
      <c r="AN280" s="31" t="e">
        <f t="shared" si="47"/>
        <v>#REF!</v>
      </c>
      <c r="AO280" s="32" t="e">
        <f t="shared" si="48"/>
        <v>#REF!</v>
      </c>
      <c r="AP280" s="30" t="e">
        <f t="shared" si="62"/>
        <v>#REF!</v>
      </c>
      <c r="AQ280" s="31" t="e">
        <f t="shared" si="49"/>
        <v>#REF!</v>
      </c>
      <c r="AR280" s="31" t="e">
        <f t="shared" si="50"/>
        <v>#REF!</v>
      </c>
      <c r="AS280" s="31" t="e">
        <f t="shared" si="51"/>
        <v>#REF!</v>
      </c>
      <c r="AT280" s="32" t="e">
        <f t="shared" si="52"/>
        <v>#REF!</v>
      </c>
      <c r="AU280" s="30" t="e">
        <f t="shared" si="63"/>
        <v>#REF!</v>
      </c>
      <c r="AV280" s="31" t="e">
        <f t="shared" si="53"/>
        <v>#REF!</v>
      </c>
      <c r="AW280" s="31" t="e">
        <f t="shared" si="54"/>
        <v>#REF!</v>
      </c>
      <c r="AX280" s="31" t="e">
        <f t="shared" si="55"/>
        <v>#REF!</v>
      </c>
      <c r="AY280" s="32" t="e">
        <f t="shared" si="56"/>
        <v>#REF!</v>
      </c>
      <c r="AZ280" s="30" t="e">
        <f t="shared" si="64"/>
        <v>#REF!</v>
      </c>
      <c r="BA280" s="31" t="e">
        <f t="shared" si="57"/>
        <v>#REF!</v>
      </c>
      <c r="BB280" s="31" t="e">
        <f t="shared" si="58"/>
        <v>#REF!</v>
      </c>
      <c r="BC280" s="31" t="e">
        <f t="shared" si="59"/>
        <v>#REF!</v>
      </c>
      <c r="BD280" s="32" t="e">
        <f t="shared" si="60"/>
        <v>#REF!</v>
      </c>
    </row>
    <row r="281" spans="3:56" ht="15.75" thickBot="1" x14ac:dyDescent="0.3">
      <c r="C281" s="36">
        <v>269</v>
      </c>
      <c r="D281" s="37" t="s">
        <v>372</v>
      </c>
      <c r="E281" s="36">
        <v>5022</v>
      </c>
      <c r="F281" s="38" t="s">
        <v>373</v>
      </c>
      <c r="G281" s="36">
        <v>4022</v>
      </c>
      <c r="H281" s="38" t="s">
        <v>374</v>
      </c>
      <c r="I281" s="29"/>
      <c r="K281" s="17">
        <f>SUMIF('RECAP PDV'!$E:$E,$G281,'RECAP PDV'!K:K)</f>
        <v>-52.318980000000003</v>
      </c>
      <c r="L281" s="17"/>
      <c r="M281" s="18"/>
      <c r="N281" s="17">
        <f>SUMIF('RECAP PDV'!$E:$E,$G281,'RECAP PDV'!N:N)</f>
        <v>0</v>
      </c>
      <c r="O281" s="17"/>
      <c r="P281" s="18"/>
      <c r="Q281" s="16"/>
      <c r="R281" s="16"/>
      <c r="S281" s="18"/>
      <c r="T281" s="17"/>
      <c r="U281" s="16"/>
      <c r="V281" s="18"/>
      <c r="W281" s="17"/>
      <c r="X281" s="16"/>
      <c r="Y281" s="18"/>
      <c r="AF281" s="30"/>
      <c r="AG281" s="31"/>
      <c r="AH281" s="31"/>
      <c r="AI281" s="31"/>
      <c r="AJ281" s="32"/>
      <c r="AK281" s="30"/>
      <c r="AL281" s="31"/>
      <c r="AM281" s="31"/>
      <c r="AN281" s="31"/>
      <c r="AO281" s="32"/>
      <c r="AP281" s="30"/>
      <c r="AQ281" s="31"/>
      <c r="AR281" s="31"/>
      <c r="AS281" s="31"/>
      <c r="AT281" s="32"/>
      <c r="AU281" s="30"/>
      <c r="AV281" s="31"/>
      <c r="AW281" s="31"/>
      <c r="AX281" s="31"/>
      <c r="AY281" s="32"/>
      <c r="AZ281" s="30"/>
      <c r="BA281" s="31"/>
      <c r="BB281" s="31"/>
      <c r="BC281" s="31"/>
      <c r="BD281" s="32"/>
    </row>
    <row r="282" spans="3:56" ht="15.75" thickBot="1" x14ac:dyDescent="0.3">
      <c r="C282" s="26">
        <v>80</v>
      </c>
      <c r="D282" s="27" t="s">
        <v>387</v>
      </c>
      <c r="E282" s="26">
        <v>57</v>
      </c>
      <c r="F282" s="28" t="s">
        <v>340</v>
      </c>
      <c r="G282" s="26">
        <v>588201</v>
      </c>
      <c r="H282" s="28" t="s">
        <v>341</v>
      </c>
      <c r="I282" s="29"/>
      <c r="K282" s="17">
        <f>SUMIF('RECAP PDV'!$E:$E,$G282,'RECAP PDV'!K:K)</f>
        <v>112.36744999999998</v>
      </c>
      <c r="L282" s="17"/>
      <c r="M282" s="18"/>
      <c r="N282" s="17">
        <f>SUMIF('RECAP PDV'!$E:$E,$G282,'RECAP PDV'!N:N)</f>
        <v>0</v>
      </c>
      <c r="O282" s="17"/>
      <c r="P282" s="18"/>
      <c r="Q282" s="16"/>
      <c r="R282" s="16"/>
      <c r="S282" s="18"/>
      <c r="T282" s="17"/>
      <c r="U282" s="16"/>
      <c r="V282" s="18"/>
      <c r="W282" s="17"/>
      <c r="X282" s="16"/>
      <c r="Y282" s="18"/>
      <c r="AF282" s="30" t="e">
        <f t="shared" ref="AF282:AF312" si="65">M282/$M$4</f>
        <v>#REF!</v>
      </c>
      <c r="AG282" s="31" t="e">
        <f t="shared" si="41"/>
        <v>#REF!</v>
      </c>
      <c r="AH282" s="31" t="e">
        <f t="shared" si="42"/>
        <v>#REF!</v>
      </c>
      <c r="AI282" s="31" t="e">
        <f t="shared" si="43"/>
        <v>#REF!</v>
      </c>
      <c r="AJ282" s="32" t="e">
        <f t="shared" si="44"/>
        <v>#REF!</v>
      </c>
      <c r="AK282" s="30" t="e">
        <f t="shared" si="61"/>
        <v>#REF!</v>
      </c>
      <c r="AL282" s="31" t="e">
        <f t="shared" si="45"/>
        <v>#REF!</v>
      </c>
      <c r="AM282" s="31" t="e">
        <f t="shared" si="46"/>
        <v>#REF!</v>
      </c>
      <c r="AN282" s="31" t="e">
        <f t="shared" si="47"/>
        <v>#REF!</v>
      </c>
      <c r="AO282" s="32" t="e">
        <f t="shared" si="48"/>
        <v>#REF!</v>
      </c>
      <c r="AP282" s="30" t="e">
        <f t="shared" si="62"/>
        <v>#REF!</v>
      </c>
      <c r="AQ282" s="31" t="e">
        <f t="shared" si="49"/>
        <v>#REF!</v>
      </c>
      <c r="AR282" s="31" t="e">
        <f t="shared" si="50"/>
        <v>#REF!</v>
      </c>
      <c r="AS282" s="31" t="e">
        <f t="shared" si="51"/>
        <v>#REF!</v>
      </c>
      <c r="AT282" s="32" t="e">
        <f t="shared" si="52"/>
        <v>#REF!</v>
      </c>
      <c r="AU282" s="30" t="e">
        <f t="shared" si="63"/>
        <v>#REF!</v>
      </c>
      <c r="AV282" s="31" t="e">
        <f t="shared" si="53"/>
        <v>#REF!</v>
      </c>
      <c r="AW282" s="31" t="e">
        <f t="shared" si="54"/>
        <v>#REF!</v>
      </c>
      <c r="AX282" s="31" t="e">
        <f t="shared" si="55"/>
        <v>#REF!</v>
      </c>
      <c r="AY282" s="32" t="e">
        <f t="shared" si="56"/>
        <v>#REF!</v>
      </c>
      <c r="AZ282" s="30" t="e">
        <f t="shared" si="64"/>
        <v>#REF!</v>
      </c>
      <c r="BA282" s="31" t="e">
        <f t="shared" si="57"/>
        <v>#REF!</v>
      </c>
      <c r="BB282" s="31" t="e">
        <f t="shared" si="58"/>
        <v>#REF!</v>
      </c>
      <c r="BC282" s="31" t="e">
        <f t="shared" si="59"/>
        <v>#REF!</v>
      </c>
      <c r="BD282" s="32" t="e">
        <f t="shared" si="60"/>
        <v>#REF!</v>
      </c>
    </row>
    <row r="283" spans="3:56" ht="15.75" thickBot="1" x14ac:dyDescent="0.3">
      <c r="C283" s="26">
        <v>80</v>
      </c>
      <c r="D283" s="27" t="s">
        <v>387</v>
      </c>
      <c r="E283" s="26">
        <v>57</v>
      </c>
      <c r="F283" s="28" t="s">
        <v>340</v>
      </c>
      <c r="G283" s="26">
        <v>588206</v>
      </c>
      <c r="H283" s="28" t="s">
        <v>342</v>
      </c>
      <c r="I283" s="29"/>
      <c r="K283" s="17">
        <f>SUMIF('RECAP PDV'!$E:$E,$G283,'RECAP PDV'!K:K)</f>
        <v>443.85395</v>
      </c>
      <c r="L283" s="17"/>
      <c r="M283" s="18"/>
      <c r="N283" s="17">
        <f>SUMIF('RECAP PDV'!$E:$E,$G283,'RECAP PDV'!N:N)</f>
        <v>0</v>
      </c>
      <c r="O283" s="17"/>
      <c r="P283" s="18"/>
      <c r="Q283" s="16"/>
      <c r="R283" s="16"/>
      <c r="S283" s="18"/>
      <c r="T283" s="17"/>
      <c r="U283" s="16"/>
      <c r="V283" s="18"/>
      <c r="W283" s="17"/>
      <c r="X283" s="16"/>
      <c r="Y283" s="18"/>
      <c r="AF283" s="30" t="e">
        <f t="shared" si="65"/>
        <v>#REF!</v>
      </c>
      <c r="AG283" s="31" t="e">
        <f t="shared" si="41"/>
        <v>#REF!</v>
      </c>
      <c r="AH283" s="31" t="e">
        <f t="shared" si="42"/>
        <v>#REF!</v>
      </c>
      <c r="AI283" s="31" t="e">
        <f t="shared" si="43"/>
        <v>#REF!</v>
      </c>
      <c r="AJ283" s="32" t="e">
        <f t="shared" si="44"/>
        <v>#REF!</v>
      </c>
      <c r="AK283" s="30" t="e">
        <f t="shared" si="61"/>
        <v>#REF!</v>
      </c>
      <c r="AL283" s="31" t="e">
        <f t="shared" si="45"/>
        <v>#REF!</v>
      </c>
      <c r="AM283" s="31" t="e">
        <f t="shared" si="46"/>
        <v>#REF!</v>
      </c>
      <c r="AN283" s="31" t="e">
        <f t="shared" si="47"/>
        <v>#REF!</v>
      </c>
      <c r="AO283" s="32" t="e">
        <f t="shared" si="48"/>
        <v>#REF!</v>
      </c>
      <c r="AP283" s="30" t="e">
        <f t="shared" si="62"/>
        <v>#REF!</v>
      </c>
      <c r="AQ283" s="31" t="e">
        <f t="shared" si="49"/>
        <v>#REF!</v>
      </c>
      <c r="AR283" s="31" t="e">
        <f t="shared" si="50"/>
        <v>#REF!</v>
      </c>
      <c r="AS283" s="31" t="e">
        <f t="shared" si="51"/>
        <v>#REF!</v>
      </c>
      <c r="AT283" s="32" t="e">
        <f t="shared" si="52"/>
        <v>#REF!</v>
      </c>
      <c r="AU283" s="30" t="e">
        <f t="shared" si="63"/>
        <v>#REF!</v>
      </c>
      <c r="AV283" s="31" t="e">
        <f t="shared" si="53"/>
        <v>#REF!</v>
      </c>
      <c r="AW283" s="31" t="e">
        <f t="shared" si="54"/>
        <v>#REF!</v>
      </c>
      <c r="AX283" s="31" t="e">
        <f t="shared" si="55"/>
        <v>#REF!</v>
      </c>
      <c r="AY283" s="32" t="e">
        <f t="shared" si="56"/>
        <v>#REF!</v>
      </c>
      <c r="AZ283" s="30" t="e">
        <f t="shared" si="64"/>
        <v>#REF!</v>
      </c>
      <c r="BA283" s="31" t="e">
        <f t="shared" si="57"/>
        <v>#REF!</v>
      </c>
      <c r="BB283" s="31" t="e">
        <f t="shared" si="58"/>
        <v>#REF!</v>
      </c>
      <c r="BC283" s="31" t="e">
        <f t="shared" si="59"/>
        <v>#REF!</v>
      </c>
      <c r="BD283" s="32" t="e">
        <f t="shared" si="60"/>
        <v>#REF!</v>
      </c>
    </row>
    <row r="284" spans="3:56" ht="15.75" thickBot="1" x14ac:dyDescent="0.3">
      <c r="C284" s="26">
        <v>80</v>
      </c>
      <c r="D284" s="27" t="s">
        <v>387</v>
      </c>
      <c r="E284" s="26">
        <v>57</v>
      </c>
      <c r="F284" s="28" t="s">
        <v>340</v>
      </c>
      <c r="G284" s="26">
        <v>588216</v>
      </c>
      <c r="H284" s="28" t="s">
        <v>343</v>
      </c>
      <c r="I284" s="29"/>
      <c r="K284" s="17">
        <f>SUMIF('RECAP PDV'!$E:$E,$G284,'RECAP PDV'!K:K)</f>
        <v>-6.6469299999999985</v>
      </c>
      <c r="L284" s="17"/>
      <c r="M284" s="18"/>
      <c r="N284" s="17">
        <f>SUMIF('RECAP PDV'!$E:$E,$G284,'RECAP PDV'!N:N)</f>
        <v>0</v>
      </c>
      <c r="O284" s="17"/>
      <c r="P284" s="18"/>
      <c r="Q284" s="16"/>
      <c r="R284" s="16"/>
      <c r="S284" s="18"/>
      <c r="T284" s="17"/>
      <c r="U284" s="16"/>
      <c r="V284" s="18"/>
      <c r="W284" s="17"/>
      <c r="X284" s="16"/>
      <c r="Y284" s="18"/>
      <c r="AF284" s="30" t="e">
        <f t="shared" si="65"/>
        <v>#REF!</v>
      </c>
      <c r="AG284" s="31" t="e">
        <f t="shared" si="41"/>
        <v>#REF!</v>
      </c>
      <c r="AH284" s="31" t="e">
        <f t="shared" si="42"/>
        <v>#REF!</v>
      </c>
      <c r="AI284" s="31" t="e">
        <f t="shared" si="43"/>
        <v>#REF!</v>
      </c>
      <c r="AJ284" s="32" t="e">
        <f t="shared" si="44"/>
        <v>#REF!</v>
      </c>
      <c r="AK284" s="30" t="e">
        <f t="shared" si="61"/>
        <v>#REF!</v>
      </c>
      <c r="AL284" s="31" t="e">
        <f t="shared" si="45"/>
        <v>#REF!</v>
      </c>
      <c r="AM284" s="31" t="e">
        <f t="shared" si="46"/>
        <v>#REF!</v>
      </c>
      <c r="AN284" s="31" t="e">
        <f t="shared" si="47"/>
        <v>#REF!</v>
      </c>
      <c r="AO284" s="32" t="e">
        <f t="shared" si="48"/>
        <v>#REF!</v>
      </c>
      <c r="AP284" s="30" t="e">
        <f t="shared" si="62"/>
        <v>#REF!</v>
      </c>
      <c r="AQ284" s="31" t="e">
        <f t="shared" si="49"/>
        <v>#REF!</v>
      </c>
      <c r="AR284" s="31" t="e">
        <f t="shared" si="50"/>
        <v>#REF!</v>
      </c>
      <c r="AS284" s="31" t="e">
        <f t="shared" si="51"/>
        <v>#REF!</v>
      </c>
      <c r="AT284" s="32" t="e">
        <f t="shared" si="52"/>
        <v>#REF!</v>
      </c>
      <c r="AU284" s="30" t="e">
        <f t="shared" si="63"/>
        <v>#REF!</v>
      </c>
      <c r="AV284" s="31" t="e">
        <f t="shared" si="53"/>
        <v>#REF!</v>
      </c>
      <c r="AW284" s="31" t="e">
        <f t="shared" si="54"/>
        <v>#REF!</v>
      </c>
      <c r="AX284" s="31" t="e">
        <f t="shared" si="55"/>
        <v>#REF!</v>
      </c>
      <c r="AY284" s="32" t="e">
        <f t="shared" si="56"/>
        <v>#REF!</v>
      </c>
      <c r="AZ284" s="30" t="e">
        <f t="shared" si="64"/>
        <v>#REF!</v>
      </c>
      <c r="BA284" s="31" t="e">
        <f t="shared" si="57"/>
        <v>#REF!</v>
      </c>
      <c r="BB284" s="31" t="e">
        <f t="shared" si="58"/>
        <v>#REF!</v>
      </c>
      <c r="BC284" s="31" t="e">
        <f t="shared" si="59"/>
        <v>#REF!</v>
      </c>
      <c r="BD284" s="32" t="e">
        <f t="shared" si="60"/>
        <v>#REF!</v>
      </c>
    </row>
    <row r="285" spans="3:56" ht="15.75" thickBot="1" x14ac:dyDescent="0.3">
      <c r="C285" s="26">
        <v>80</v>
      </c>
      <c r="D285" s="27" t="s">
        <v>387</v>
      </c>
      <c r="E285" s="26">
        <v>57</v>
      </c>
      <c r="F285" s="28" t="s">
        <v>340</v>
      </c>
      <c r="G285" s="26">
        <v>488256</v>
      </c>
      <c r="H285" s="28" t="s">
        <v>344</v>
      </c>
      <c r="I285" s="29"/>
      <c r="K285" s="17">
        <f>SUMIF('RECAP PDV'!$E:$E,$G285,'RECAP PDV'!K:K)</f>
        <v>61.212120000000006</v>
      </c>
      <c r="L285" s="17"/>
      <c r="M285" s="18"/>
      <c r="N285" s="17">
        <f>SUMIF('RECAP PDV'!$E:$E,$G285,'RECAP PDV'!N:N)</f>
        <v>0</v>
      </c>
      <c r="O285" s="17"/>
      <c r="P285" s="18"/>
      <c r="Q285" s="16"/>
      <c r="R285" s="16"/>
      <c r="S285" s="18"/>
      <c r="T285" s="17"/>
      <c r="U285" s="16"/>
      <c r="V285" s="18"/>
      <c r="W285" s="17"/>
      <c r="X285" s="16"/>
      <c r="Y285" s="18"/>
      <c r="AF285" s="30" t="e">
        <f t="shared" si="65"/>
        <v>#REF!</v>
      </c>
      <c r="AG285" s="31" t="e">
        <f t="shared" si="41"/>
        <v>#REF!</v>
      </c>
      <c r="AH285" s="31" t="e">
        <f t="shared" si="42"/>
        <v>#REF!</v>
      </c>
      <c r="AI285" s="31" t="e">
        <f t="shared" si="43"/>
        <v>#REF!</v>
      </c>
      <c r="AJ285" s="32" t="e">
        <f t="shared" si="44"/>
        <v>#REF!</v>
      </c>
      <c r="AK285" s="30" t="e">
        <f t="shared" si="61"/>
        <v>#REF!</v>
      </c>
      <c r="AL285" s="31" t="e">
        <f t="shared" si="45"/>
        <v>#REF!</v>
      </c>
      <c r="AM285" s="31" t="e">
        <f t="shared" si="46"/>
        <v>#REF!</v>
      </c>
      <c r="AN285" s="31" t="e">
        <f t="shared" si="47"/>
        <v>#REF!</v>
      </c>
      <c r="AO285" s="32" t="e">
        <f t="shared" si="48"/>
        <v>#REF!</v>
      </c>
      <c r="AP285" s="30" t="e">
        <f t="shared" si="62"/>
        <v>#REF!</v>
      </c>
      <c r="AQ285" s="31" t="e">
        <f t="shared" si="49"/>
        <v>#REF!</v>
      </c>
      <c r="AR285" s="31" t="e">
        <f t="shared" si="50"/>
        <v>#REF!</v>
      </c>
      <c r="AS285" s="31" t="e">
        <f t="shared" si="51"/>
        <v>#REF!</v>
      </c>
      <c r="AT285" s="32" t="e">
        <f t="shared" si="52"/>
        <v>#REF!</v>
      </c>
      <c r="AU285" s="30" t="e">
        <f t="shared" si="63"/>
        <v>#REF!</v>
      </c>
      <c r="AV285" s="31" t="e">
        <f t="shared" si="53"/>
        <v>#REF!</v>
      </c>
      <c r="AW285" s="31" t="e">
        <f t="shared" si="54"/>
        <v>#REF!</v>
      </c>
      <c r="AX285" s="31" t="e">
        <f t="shared" si="55"/>
        <v>#REF!</v>
      </c>
      <c r="AY285" s="32" t="e">
        <f t="shared" si="56"/>
        <v>#REF!</v>
      </c>
      <c r="AZ285" s="30" t="e">
        <f t="shared" si="64"/>
        <v>#REF!</v>
      </c>
      <c r="BA285" s="31" t="e">
        <f t="shared" si="57"/>
        <v>#REF!</v>
      </c>
      <c r="BB285" s="31" t="e">
        <f t="shared" si="58"/>
        <v>#REF!</v>
      </c>
      <c r="BC285" s="31" t="e">
        <f t="shared" si="59"/>
        <v>#REF!</v>
      </c>
      <c r="BD285" s="32" t="e">
        <f t="shared" si="60"/>
        <v>#REF!</v>
      </c>
    </row>
    <row r="286" spans="3:56" ht="15.75" thickBot="1" x14ac:dyDescent="0.3">
      <c r="C286" s="26">
        <v>80</v>
      </c>
      <c r="D286" s="27" t="s">
        <v>387</v>
      </c>
      <c r="E286" s="26">
        <v>57</v>
      </c>
      <c r="F286" s="28" t="s">
        <v>340</v>
      </c>
      <c r="G286" s="26">
        <v>488261</v>
      </c>
      <c r="H286" s="28" t="s">
        <v>345</v>
      </c>
      <c r="I286" s="29"/>
      <c r="K286" s="17">
        <f>SUMIF('RECAP PDV'!$E:$E,$G286,'RECAP PDV'!K:K)</f>
        <v>47.997900000000001</v>
      </c>
      <c r="L286" s="17"/>
      <c r="M286" s="18"/>
      <c r="N286" s="17">
        <f>SUMIF('RECAP PDV'!$E:$E,$G286,'RECAP PDV'!N:N)</f>
        <v>0</v>
      </c>
      <c r="O286" s="17"/>
      <c r="P286" s="18"/>
      <c r="Q286" s="16"/>
      <c r="R286" s="16"/>
      <c r="S286" s="18"/>
      <c r="T286" s="17"/>
      <c r="U286" s="16"/>
      <c r="V286" s="18"/>
      <c r="W286" s="17"/>
      <c r="X286" s="16"/>
      <c r="Y286" s="18"/>
      <c r="AF286" s="30" t="e">
        <f t="shared" si="65"/>
        <v>#REF!</v>
      </c>
      <c r="AG286" s="31" t="e">
        <f t="shared" si="41"/>
        <v>#REF!</v>
      </c>
      <c r="AH286" s="31" t="e">
        <f t="shared" si="42"/>
        <v>#REF!</v>
      </c>
      <c r="AI286" s="31" t="e">
        <f t="shared" si="43"/>
        <v>#REF!</v>
      </c>
      <c r="AJ286" s="32" t="e">
        <f t="shared" si="44"/>
        <v>#REF!</v>
      </c>
      <c r="AK286" s="30" t="e">
        <f t="shared" si="61"/>
        <v>#REF!</v>
      </c>
      <c r="AL286" s="31" t="e">
        <f t="shared" si="45"/>
        <v>#REF!</v>
      </c>
      <c r="AM286" s="31" t="e">
        <f t="shared" si="46"/>
        <v>#REF!</v>
      </c>
      <c r="AN286" s="31" t="e">
        <f t="shared" si="47"/>
        <v>#REF!</v>
      </c>
      <c r="AO286" s="32" t="e">
        <f t="shared" si="48"/>
        <v>#REF!</v>
      </c>
      <c r="AP286" s="30" t="e">
        <f t="shared" si="62"/>
        <v>#REF!</v>
      </c>
      <c r="AQ286" s="31" t="e">
        <f t="shared" si="49"/>
        <v>#REF!</v>
      </c>
      <c r="AR286" s="31" t="e">
        <f t="shared" si="50"/>
        <v>#REF!</v>
      </c>
      <c r="AS286" s="31" t="e">
        <f t="shared" si="51"/>
        <v>#REF!</v>
      </c>
      <c r="AT286" s="32" t="e">
        <f t="shared" si="52"/>
        <v>#REF!</v>
      </c>
      <c r="AU286" s="30" t="e">
        <f t="shared" si="63"/>
        <v>#REF!</v>
      </c>
      <c r="AV286" s="31" t="e">
        <f t="shared" si="53"/>
        <v>#REF!</v>
      </c>
      <c r="AW286" s="31" t="e">
        <f t="shared" si="54"/>
        <v>#REF!</v>
      </c>
      <c r="AX286" s="31" t="e">
        <f t="shared" si="55"/>
        <v>#REF!</v>
      </c>
      <c r="AY286" s="32" t="e">
        <f t="shared" si="56"/>
        <v>#REF!</v>
      </c>
      <c r="AZ286" s="30" t="e">
        <f t="shared" si="64"/>
        <v>#REF!</v>
      </c>
      <c r="BA286" s="31" t="e">
        <f t="shared" si="57"/>
        <v>#REF!</v>
      </c>
      <c r="BB286" s="31" t="e">
        <f t="shared" si="58"/>
        <v>#REF!</v>
      </c>
      <c r="BC286" s="31" t="e">
        <f t="shared" si="59"/>
        <v>#REF!</v>
      </c>
      <c r="BD286" s="32" t="e">
        <f t="shared" si="60"/>
        <v>#REF!</v>
      </c>
    </row>
    <row r="287" spans="3:56" ht="15.75" thickBot="1" x14ac:dyDescent="0.3">
      <c r="C287" s="26">
        <v>80</v>
      </c>
      <c r="D287" s="27" t="s">
        <v>387</v>
      </c>
      <c r="E287" s="26">
        <v>57</v>
      </c>
      <c r="F287" s="28" t="s">
        <v>340</v>
      </c>
      <c r="G287" s="26">
        <v>488281</v>
      </c>
      <c r="H287" s="28" t="s">
        <v>346</v>
      </c>
      <c r="I287" s="29"/>
      <c r="K287" s="17">
        <f>SUMIF('RECAP PDV'!$E:$E,$G287,'RECAP PDV'!K:K)</f>
        <v>55.280680000000004</v>
      </c>
      <c r="L287" s="17"/>
      <c r="M287" s="18"/>
      <c r="N287" s="17">
        <f>SUMIF('RECAP PDV'!$E:$E,$G287,'RECAP PDV'!N:N)</f>
        <v>0</v>
      </c>
      <c r="O287" s="17"/>
      <c r="P287" s="18"/>
      <c r="Q287" s="16"/>
      <c r="R287" s="16"/>
      <c r="S287" s="18"/>
      <c r="T287" s="17"/>
      <c r="U287" s="16"/>
      <c r="V287" s="18"/>
      <c r="W287" s="17"/>
      <c r="X287" s="16"/>
      <c r="Y287" s="18"/>
      <c r="AF287" s="30" t="e">
        <f t="shared" si="65"/>
        <v>#REF!</v>
      </c>
      <c r="AG287" s="31" t="e">
        <f t="shared" si="41"/>
        <v>#REF!</v>
      </c>
      <c r="AH287" s="31" t="e">
        <f t="shared" si="42"/>
        <v>#REF!</v>
      </c>
      <c r="AI287" s="31" t="e">
        <f t="shared" si="43"/>
        <v>#REF!</v>
      </c>
      <c r="AJ287" s="32" t="e">
        <f t="shared" si="44"/>
        <v>#REF!</v>
      </c>
      <c r="AK287" s="30" t="e">
        <f t="shared" si="61"/>
        <v>#REF!</v>
      </c>
      <c r="AL287" s="31" t="e">
        <f t="shared" si="45"/>
        <v>#REF!</v>
      </c>
      <c r="AM287" s="31" t="e">
        <f t="shared" si="46"/>
        <v>#REF!</v>
      </c>
      <c r="AN287" s="31" t="e">
        <f t="shared" si="47"/>
        <v>#REF!</v>
      </c>
      <c r="AO287" s="32" t="e">
        <f t="shared" si="48"/>
        <v>#REF!</v>
      </c>
      <c r="AP287" s="30" t="e">
        <f t="shared" si="62"/>
        <v>#REF!</v>
      </c>
      <c r="AQ287" s="31" t="e">
        <f t="shared" si="49"/>
        <v>#REF!</v>
      </c>
      <c r="AR287" s="31" t="e">
        <f t="shared" si="50"/>
        <v>#REF!</v>
      </c>
      <c r="AS287" s="31" t="e">
        <f t="shared" si="51"/>
        <v>#REF!</v>
      </c>
      <c r="AT287" s="32" t="e">
        <f t="shared" si="52"/>
        <v>#REF!</v>
      </c>
      <c r="AU287" s="30" t="e">
        <f t="shared" si="63"/>
        <v>#REF!</v>
      </c>
      <c r="AV287" s="31" t="e">
        <f t="shared" si="53"/>
        <v>#REF!</v>
      </c>
      <c r="AW287" s="31" t="e">
        <f t="shared" si="54"/>
        <v>#REF!</v>
      </c>
      <c r="AX287" s="31" t="e">
        <f t="shared" si="55"/>
        <v>#REF!</v>
      </c>
      <c r="AY287" s="32" t="e">
        <f t="shared" si="56"/>
        <v>#REF!</v>
      </c>
      <c r="AZ287" s="30" t="e">
        <f t="shared" si="64"/>
        <v>#REF!</v>
      </c>
      <c r="BA287" s="31" t="e">
        <f t="shared" si="57"/>
        <v>#REF!</v>
      </c>
      <c r="BB287" s="31" t="e">
        <f t="shared" si="58"/>
        <v>#REF!</v>
      </c>
      <c r="BC287" s="31" t="e">
        <f t="shared" si="59"/>
        <v>#REF!</v>
      </c>
      <c r="BD287" s="32" t="e">
        <f t="shared" si="60"/>
        <v>#REF!</v>
      </c>
    </row>
    <row r="288" spans="3:56" ht="15.75" thickBot="1" x14ac:dyDescent="0.3">
      <c r="C288" s="26">
        <v>80</v>
      </c>
      <c r="D288" s="27" t="s">
        <v>387</v>
      </c>
      <c r="E288" s="26">
        <v>57</v>
      </c>
      <c r="F288" s="28" t="s">
        <v>340</v>
      </c>
      <c r="G288" s="26">
        <v>488286</v>
      </c>
      <c r="H288" s="28" t="s">
        <v>347</v>
      </c>
      <c r="I288" s="29"/>
      <c r="K288" s="17">
        <f>SUMIF('RECAP PDV'!$E:$E,$G288,'RECAP PDV'!K:K)</f>
        <v>1105.27062</v>
      </c>
      <c r="L288" s="17"/>
      <c r="M288" s="18"/>
      <c r="N288" s="17">
        <f>SUMIF('RECAP PDV'!$E:$E,$G288,'RECAP PDV'!N:N)</f>
        <v>0</v>
      </c>
      <c r="O288" s="17"/>
      <c r="P288" s="18"/>
      <c r="Q288" s="16"/>
      <c r="R288" s="16"/>
      <c r="S288" s="18"/>
      <c r="T288" s="17"/>
      <c r="U288" s="16"/>
      <c r="V288" s="18"/>
      <c r="W288" s="17"/>
      <c r="X288" s="16"/>
      <c r="Y288" s="18"/>
      <c r="AF288" s="30" t="e">
        <f t="shared" si="65"/>
        <v>#REF!</v>
      </c>
      <c r="AG288" s="31" t="e">
        <f t="shared" si="41"/>
        <v>#REF!</v>
      </c>
      <c r="AH288" s="31" t="e">
        <f t="shared" si="42"/>
        <v>#REF!</v>
      </c>
      <c r="AI288" s="31" t="e">
        <f t="shared" si="43"/>
        <v>#REF!</v>
      </c>
      <c r="AJ288" s="32" t="e">
        <f t="shared" si="44"/>
        <v>#REF!</v>
      </c>
      <c r="AK288" s="30" t="e">
        <f t="shared" si="61"/>
        <v>#REF!</v>
      </c>
      <c r="AL288" s="31" t="e">
        <f t="shared" si="45"/>
        <v>#REF!</v>
      </c>
      <c r="AM288" s="31" t="e">
        <f t="shared" si="46"/>
        <v>#REF!</v>
      </c>
      <c r="AN288" s="31" t="e">
        <f t="shared" si="47"/>
        <v>#REF!</v>
      </c>
      <c r="AO288" s="32" t="e">
        <f t="shared" si="48"/>
        <v>#REF!</v>
      </c>
      <c r="AP288" s="30" t="e">
        <f t="shared" si="62"/>
        <v>#REF!</v>
      </c>
      <c r="AQ288" s="31" t="e">
        <f t="shared" si="49"/>
        <v>#REF!</v>
      </c>
      <c r="AR288" s="31" t="e">
        <f t="shared" si="50"/>
        <v>#REF!</v>
      </c>
      <c r="AS288" s="31" t="e">
        <f t="shared" si="51"/>
        <v>#REF!</v>
      </c>
      <c r="AT288" s="32" t="e">
        <f t="shared" si="52"/>
        <v>#REF!</v>
      </c>
      <c r="AU288" s="30" t="e">
        <f t="shared" si="63"/>
        <v>#REF!</v>
      </c>
      <c r="AV288" s="31" t="e">
        <f t="shared" si="53"/>
        <v>#REF!</v>
      </c>
      <c r="AW288" s="31" t="e">
        <f t="shared" si="54"/>
        <v>#REF!</v>
      </c>
      <c r="AX288" s="31" t="e">
        <f t="shared" si="55"/>
        <v>#REF!</v>
      </c>
      <c r="AY288" s="32" t="e">
        <f t="shared" si="56"/>
        <v>#REF!</v>
      </c>
      <c r="AZ288" s="30" t="e">
        <f t="shared" si="64"/>
        <v>#REF!</v>
      </c>
      <c r="BA288" s="31" t="e">
        <f t="shared" si="57"/>
        <v>#REF!</v>
      </c>
      <c r="BB288" s="31" t="e">
        <f t="shared" si="58"/>
        <v>#REF!</v>
      </c>
      <c r="BC288" s="31" t="e">
        <f t="shared" si="59"/>
        <v>#REF!</v>
      </c>
      <c r="BD288" s="32" t="e">
        <f t="shared" si="60"/>
        <v>#REF!</v>
      </c>
    </row>
    <row r="289" spans="3:56" ht="15.75" thickBot="1" x14ac:dyDescent="0.3">
      <c r="C289" s="26">
        <v>80</v>
      </c>
      <c r="D289" s="27" t="s">
        <v>387</v>
      </c>
      <c r="E289" s="26">
        <v>57</v>
      </c>
      <c r="F289" s="28" t="s">
        <v>340</v>
      </c>
      <c r="G289" s="26">
        <v>488291</v>
      </c>
      <c r="H289" s="28" t="s">
        <v>348</v>
      </c>
      <c r="I289" s="29"/>
      <c r="K289" s="17">
        <f>SUMIF('RECAP PDV'!$E:$E,$G289,'RECAP PDV'!K:K)</f>
        <v>18.68</v>
      </c>
      <c r="L289" s="17"/>
      <c r="M289" s="18"/>
      <c r="N289" s="17">
        <f>SUMIF('RECAP PDV'!$E:$E,$G289,'RECAP PDV'!N:N)</f>
        <v>0</v>
      </c>
      <c r="O289" s="17"/>
      <c r="P289" s="18"/>
      <c r="Q289" s="16"/>
      <c r="R289" s="16"/>
      <c r="S289" s="18"/>
      <c r="T289" s="17"/>
      <c r="U289" s="16"/>
      <c r="V289" s="18"/>
      <c r="W289" s="17"/>
      <c r="X289" s="16"/>
      <c r="Y289" s="18"/>
      <c r="AF289" s="30" t="e">
        <f t="shared" si="65"/>
        <v>#REF!</v>
      </c>
      <c r="AG289" s="31" t="e">
        <f t="shared" si="41"/>
        <v>#REF!</v>
      </c>
      <c r="AH289" s="31" t="e">
        <f t="shared" si="42"/>
        <v>#REF!</v>
      </c>
      <c r="AI289" s="31" t="e">
        <f t="shared" si="43"/>
        <v>#REF!</v>
      </c>
      <c r="AJ289" s="32" t="e">
        <f t="shared" si="44"/>
        <v>#REF!</v>
      </c>
      <c r="AK289" s="30" t="e">
        <f t="shared" si="61"/>
        <v>#REF!</v>
      </c>
      <c r="AL289" s="31" t="e">
        <f t="shared" si="45"/>
        <v>#REF!</v>
      </c>
      <c r="AM289" s="31" t="e">
        <f t="shared" si="46"/>
        <v>#REF!</v>
      </c>
      <c r="AN289" s="31" t="e">
        <f t="shared" si="47"/>
        <v>#REF!</v>
      </c>
      <c r="AO289" s="32" t="e">
        <f t="shared" si="48"/>
        <v>#REF!</v>
      </c>
      <c r="AP289" s="30" t="e">
        <f t="shared" si="62"/>
        <v>#REF!</v>
      </c>
      <c r="AQ289" s="31" t="e">
        <f t="shared" si="49"/>
        <v>#REF!</v>
      </c>
      <c r="AR289" s="31" t="e">
        <f t="shared" si="50"/>
        <v>#REF!</v>
      </c>
      <c r="AS289" s="31" t="e">
        <f t="shared" si="51"/>
        <v>#REF!</v>
      </c>
      <c r="AT289" s="32" t="e">
        <f t="shared" si="52"/>
        <v>#REF!</v>
      </c>
      <c r="AU289" s="30" t="e">
        <f t="shared" si="63"/>
        <v>#REF!</v>
      </c>
      <c r="AV289" s="31" t="e">
        <f t="shared" si="53"/>
        <v>#REF!</v>
      </c>
      <c r="AW289" s="31" t="e">
        <f t="shared" si="54"/>
        <v>#REF!</v>
      </c>
      <c r="AX289" s="31" t="e">
        <f t="shared" si="55"/>
        <v>#REF!</v>
      </c>
      <c r="AY289" s="32" t="e">
        <f t="shared" si="56"/>
        <v>#REF!</v>
      </c>
      <c r="AZ289" s="30" t="e">
        <f t="shared" si="64"/>
        <v>#REF!</v>
      </c>
      <c r="BA289" s="31" t="e">
        <f t="shared" si="57"/>
        <v>#REF!</v>
      </c>
      <c r="BB289" s="31" t="e">
        <f t="shared" si="58"/>
        <v>#REF!</v>
      </c>
      <c r="BC289" s="31" t="e">
        <f t="shared" si="59"/>
        <v>#REF!</v>
      </c>
      <c r="BD289" s="32" t="e">
        <f t="shared" si="60"/>
        <v>#REF!</v>
      </c>
    </row>
    <row r="290" spans="3:56" ht="15.75" thickBot="1" x14ac:dyDescent="0.3">
      <c r="C290" s="26">
        <v>80</v>
      </c>
      <c r="D290" s="27" t="s">
        <v>387</v>
      </c>
      <c r="E290" s="26">
        <v>57</v>
      </c>
      <c r="F290" s="28" t="s">
        <v>340</v>
      </c>
      <c r="G290" s="26">
        <v>488288</v>
      </c>
      <c r="H290" s="28" t="s">
        <v>349</v>
      </c>
      <c r="I290" s="29"/>
      <c r="K290" s="17">
        <f>SUMIF('RECAP PDV'!$E:$E,$G290,'RECAP PDV'!K:K)</f>
        <v>-98.866280000000017</v>
      </c>
      <c r="L290" s="17"/>
      <c r="M290" s="18"/>
      <c r="N290" s="17">
        <f>SUMIF('RECAP PDV'!$E:$E,$G290,'RECAP PDV'!N:N)</f>
        <v>0</v>
      </c>
      <c r="O290" s="17"/>
      <c r="P290" s="18"/>
      <c r="Q290" s="16"/>
      <c r="R290" s="16"/>
      <c r="S290" s="18"/>
      <c r="T290" s="17"/>
      <c r="U290" s="16"/>
      <c r="V290" s="18"/>
      <c r="W290" s="17"/>
      <c r="X290" s="16"/>
      <c r="Y290" s="18"/>
      <c r="AF290" s="30" t="e">
        <f t="shared" si="65"/>
        <v>#REF!</v>
      </c>
      <c r="AG290" s="31" t="e">
        <f t="shared" si="41"/>
        <v>#REF!</v>
      </c>
      <c r="AH290" s="31" t="e">
        <f t="shared" si="42"/>
        <v>#REF!</v>
      </c>
      <c r="AI290" s="31" t="e">
        <f t="shared" si="43"/>
        <v>#REF!</v>
      </c>
      <c r="AJ290" s="32" t="e">
        <f t="shared" si="44"/>
        <v>#REF!</v>
      </c>
      <c r="AK290" s="30" t="e">
        <f t="shared" si="61"/>
        <v>#REF!</v>
      </c>
      <c r="AL290" s="31" t="e">
        <f t="shared" si="45"/>
        <v>#REF!</v>
      </c>
      <c r="AM290" s="31" t="e">
        <f t="shared" si="46"/>
        <v>#REF!</v>
      </c>
      <c r="AN290" s="31" t="e">
        <f t="shared" si="47"/>
        <v>#REF!</v>
      </c>
      <c r="AO290" s="32" t="e">
        <f t="shared" si="48"/>
        <v>#REF!</v>
      </c>
      <c r="AP290" s="30" t="e">
        <f t="shared" si="62"/>
        <v>#REF!</v>
      </c>
      <c r="AQ290" s="31" t="e">
        <f t="shared" si="49"/>
        <v>#REF!</v>
      </c>
      <c r="AR290" s="31" t="e">
        <f t="shared" si="50"/>
        <v>#REF!</v>
      </c>
      <c r="AS290" s="31" t="e">
        <f t="shared" si="51"/>
        <v>#REF!</v>
      </c>
      <c r="AT290" s="32" t="e">
        <f t="shared" si="52"/>
        <v>#REF!</v>
      </c>
      <c r="AU290" s="30" t="e">
        <f t="shared" si="63"/>
        <v>#REF!</v>
      </c>
      <c r="AV290" s="31" t="e">
        <f t="shared" si="53"/>
        <v>#REF!</v>
      </c>
      <c r="AW290" s="31" t="e">
        <f t="shared" si="54"/>
        <v>#REF!</v>
      </c>
      <c r="AX290" s="31" t="e">
        <f t="shared" si="55"/>
        <v>#REF!</v>
      </c>
      <c r="AY290" s="32" t="e">
        <f t="shared" si="56"/>
        <v>#REF!</v>
      </c>
      <c r="AZ290" s="30" t="e">
        <f t="shared" si="64"/>
        <v>#REF!</v>
      </c>
      <c r="BA290" s="31" t="e">
        <f t="shared" si="57"/>
        <v>#REF!</v>
      </c>
      <c r="BB290" s="31" t="e">
        <f t="shared" si="58"/>
        <v>#REF!</v>
      </c>
      <c r="BC290" s="31" t="e">
        <f t="shared" si="59"/>
        <v>#REF!</v>
      </c>
      <c r="BD290" s="32" t="e">
        <f t="shared" si="60"/>
        <v>#REF!</v>
      </c>
    </row>
    <row r="291" spans="3:56" ht="15.75" thickBot="1" x14ac:dyDescent="0.3">
      <c r="C291" s="26">
        <v>80</v>
      </c>
      <c r="D291" s="27" t="s">
        <v>387</v>
      </c>
      <c r="E291" s="26">
        <v>57</v>
      </c>
      <c r="F291" s="28" t="s">
        <v>340</v>
      </c>
      <c r="G291" s="26">
        <v>588336</v>
      </c>
      <c r="H291" s="28" t="s">
        <v>350</v>
      </c>
      <c r="I291" s="29"/>
      <c r="K291" s="17">
        <f>SUMIF('RECAP PDV'!$E:$E,$G291,'RECAP PDV'!K:K)</f>
        <v>131.19436999999999</v>
      </c>
      <c r="L291" s="17"/>
      <c r="M291" s="18"/>
      <c r="N291" s="17">
        <f>SUMIF('RECAP PDV'!$E:$E,$G291,'RECAP PDV'!N:N)</f>
        <v>0</v>
      </c>
      <c r="O291" s="17"/>
      <c r="P291" s="18"/>
      <c r="Q291" s="16"/>
      <c r="R291" s="16"/>
      <c r="S291" s="18"/>
      <c r="T291" s="17"/>
      <c r="U291" s="16"/>
      <c r="V291" s="18"/>
      <c r="W291" s="17"/>
      <c r="X291" s="16"/>
      <c r="Y291" s="18"/>
      <c r="AF291" s="30" t="e">
        <f t="shared" si="65"/>
        <v>#REF!</v>
      </c>
      <c r="AG291" s="31" t="e">
        <f t="shared" si="41"/>
        <v>#REF!</v>
      </c>
      <c r="AH291" s="31" t="e">
        <f t="shared" si="42"/>
        <v>#REF!</v>
      </c>
      <c r="AI291" s="31" t="e">
        <f t="shared" si="43"/>
        <v>#REF!</v>
      </c>
      <c r="AJ291" s="32" t="e">
        <f t="shared" si="44"/>
        <v>#REF!</v>
      </c>
      <c r="AK291" s="30" t="e">
        <f t="shared" si="61"/>
        <v>#REF!</v>
      </c>
      <c r="AL291" s="31" t="e">
        <f t="shared" si="45"/>
        <v>#REF!</v>
      </c>
      <c r="AM291" s="31" t="e">
        <f t="shared" si="46"/>
        <v>#REF!</v>
      </c>
      <c r="AN291" s="31" t="e">
        <f t="shared" si="47"/>
        <v>#REF!</v>
      </c>
      <c r="AO291" s="32" t="e">
        <f t="shared" si="48"/>
        <v>#REF!</v>
      </c>
      <c r="AP291" s="30" t="e">
        <f t="shared" si="62"/>
        <v>#REF!</v>
      </c>
      <c r="AQ291" s="31" t="e">
        <f t="shared" si="49"/>
        <v>#REF!</v>
      </c>
      <c r="AR291" s="31" t="e">
        <f t="shared" si="50"/>
        <v>#REF!</v>
      </c>
      <c r="AS291" s="31" t="e">
        <f t="shared" si="51"/>
        <v>#REF!</v>
      </c>
      <c r="AT291" s="32" t="e">
        <f t="shared" si="52"/>
        <v>#REF!</v>
      </c>
      <c r="AU291" s="30" t="e">
        <f t="shared" si="63"/>
        <v>#REF!</v>
      </c>
      <c r="AV291" s="31" t="e">
        <f t="shared" si="53"/>
        <v>#REF!</v>
      </c>
      <c r="AW291" s="31" t="e">
        <f t="shared" si="54"/>
        <v>#REF!</v>
      </c>
      <c r="AX291" s="31" t="e">
        <f t="shared" si="55"/>
        <v>#REF!</v>
      </c>
      <c r="AY291" s="32" t="e">
        <f t="shared" si="56"/>
        <v>#REF!</v>
      </c>
      <c r="AZ291" s="30" t="e">
        <f t="shared" si="64"/>
        <v>#REF!</v>
      </c>
      <c r="BA291" s="31" t="e">
        <f t="shared" si="57"/>
        <v>#REF!</v>
      </c>
      <c r="BB291" s="31" t="e">
        <f t="shared" si="58"/>
        <v>#REF!</v>
      </c>
      <c r="BC291" s="31" t="e">
        <f t="shared" si="59"/>
        <v>#REF!</v>
      </c>
      <c r="BD291" s="32" t="e">
        <f t="shared" si="60"/>
        <v>#REF!</v>
      </c>
    </row>
    <row r="292" spans="3:56" ht="15.75" thickBot="1" x14ac:dyDescent="0.3">
      <c r="C292" s="26">
        <v>80</v>
      </c>
      <c r="D292" s="27" t="s">
        <v>387</v>
      </c>
      <c r="E292" s="26">
        <v>57</v>
      </c>
      <c r="F292" s="28" t="s">
        <v>340</v>
      </c>
      <c r="G292" s="26">
        <v>588396</v>
      </c>
      <c r="H292" s="33" t="s">
        <v>351</v>
      </c>
      <c r="I292" s="29"/>
      <c r="K292" s="17">
        <f>SUMIF('RECAP PDV'!$E:$E,$G292,'RECAP PDV'!K:K)</f>
        <v>-53.92642</v>
      </c>
      <c r="L292" s="17"/>
      <c r="M292" s="18"/>
      <c r="N292" s="17">
        <f>SUMIF('RECAP PDV'!$E:$E,$G292,'RECAP PDV'!N:N)</f>
        <v>0</v>
      </c>
      <c r="O292" s="17"/>
      <c r="P292" s="18"/>
      <c r="Q292" s="16"/>
      <c r="R292" s="16"/>
      <c r="S292" s="18"/>
      <c r="T292" s="17"/>
      <c r="U292" s="16"/>
      <c r="V292" s="18"/>
      <c r="W292" s="17"/>
      <c r="X292" s="16"/>
      <c r="Y292" s="18"/>
      <c r="AF292" s="30" t="e">
        <f t="shared" si="65"/>
        <v>#REF!</v>
      </c>
      <c r="AG292" s="31" t="e">
        <f t="shared" si="41"/>
        <v>#REF!</v>
      </c>
      <c r="AH292" s="31" t="e">
        <f t="shared" si="42"/>
        <v>#REF!</v>
      </c>
      <c r="AI292" s="31" t="e">
        <f t="shared" si="43"/>
        <v>#REF!</v>
      </c>
      <c r="AJ292" s="32" t="e">
        <f t="shared" si="44"/>
        <v>#REF!</v>
      </c>
      <c r="AK292" s="30" t="e">
        <f t="shared" si="61"/>
        <v>#REF!</v>
      </c>
      <c r="AL292" s="31" t="e">
        <f t="shared" si="45"/>
        <v>#REF!</v>
      </c>
      <c r="AM292" s="31" t="e">
        <f t="shared" si="46"/>
        <v>#REF!</v>
      </c>
      <c r="AN292" s="31" t="e">
        <f t="shared" si="47"/>
        <v>#REF!</v>
      </c>
      <c r="AO292" s="32" t="e">
        <f t="shared" si="48"/>
        <v>#REF!</v>
      </c>
      <c r="AP292" s="30" t="e">
        <f t="shared" si="62"/>
        <v>#REF!</v>
      </c>
      <c r="AQ292" s="31" t="e">
        <f t="shared" si="49"/>
        <v>#REF!</v>
      </c>
      <c r="AR292" s="31" t="e">
        <f t="shared" si="50"/>
        <v>#REF!</v>
      </c>
      <c r="AS292" s="31" t="e">
        <f t="shared" si="51"/>
        <v>#REF!</v>
      </c>
      <c r="AT292" s="32" t="e">
        <f t="shared" si="52"/>
        <v>#REF!</v>
      </c>
      <c r="AU292" s="30" t="e">
        <f t="shared" si="63"/>
        <v>#REF!</v>
      </c>
      <c r="AV292" s="31" t="e">
        <f t="shared" si="53"/>
        <v>#REF!</v>
      </c>
      <c r="AW292" s="31" t="e">
        <f t="shared" si="54"/>
        <v>#REF!</v>
      </c>
      <c r="AX292" s="31" t="e">
        <f t="shared" si="55"/>
        <v>#REF!</v>
      </c>
      <c r="AY292" s="32" t="e">
        <f t="shared" si="56"/>
        <v>#REF!</v>
      </c>
      <c r="AZ292" s="30" t="e">
        <f t="shared" si="64"/>
        <v>#REF!</v>
      </c>
      <c r="BA292" s="31" t="e">
        <f t="shared" si="57"/>
        <v>#REF!</v>
      </c>
      <c r="BB292" s="31" t="e">
        <f t="shared" si="58"/>
        <v>#REF!</v>
      </c>
      <c r="BC292" s="31" t="e">
        <f t="shared" si="59"/>
        <v>#REF!</v>
      </c>
      <c r="BD292" s="32" t="e">
        <f t="shared" si="60"/>
        <v>#REF!</v>
      </c>
    </row>
    <row r="293" spans="3:56" ht="15.75" thickBot="1" x14ac:dyDescent="0.3">
      <c r="C293" s="26">
        <v>80</v>
      </c>
      <c r="D293" s="27" t="s">
        <v>387</v>
      </c>
      <c r="E293" s="26">
        <v>57</v>
      </c>
      <c r="F293" s="28" t="s">
        <v>340</v>
      </c>
      <c r="G293" s="26">
        <v>488451</v>
      </c>
      <c r="H293" s="28" t="s">
        <v>352</v>
      </c>
      <c r="I293" s="29"/>
      <c r="K293" s="17">
        <f>SUMIF('RECAP PDV'!$E:$E,$G293,'RECAP PDV'!K:K)</f>
        <v>991.25431999999989</v>
      </c>
      <c r="L293" s="17"/>
      <c r="M293" s="18"/>
      <c r="N293" s="17">
        <f>SUMIF('RECAP PDV'!$E:$E,$G293,'RECAP PDV'!N:N)</f>
        <v>0</v>
      </c>
      <c r="O293" s="17"/>
      <c r="P293" s="18"/>
      <c r="Q293" s="16"/>
      <c r="R293" s="16"/>
      <c r="S293" s="18"/>
      <c r="T293" s="17"/>
      <c r="U293" s="16"/>
      <c r="V293" s="18"/>
      <c r="W293" s="17"/>
      <c r="X293" s="16"/>
      <c r="Y293" s="18"/>
      <c r="AF293" s="30" t="e">
        <f t="shared" si="65"/>
        <v>#REF!</v>
      </c>
      <c r="AG293" s="31" t="e">
        <f t="shared" si="41"/>
        <v>#REF!</v>
      </c>
      <c r="AH293" s="31" t="e">
        <f t="shared" si="42"/>
        <v>#REF!</v>
      </c>
      <c r="AI293" s="31" t="e">
        <f t="shared" si="43"/>
        <v>#REF!</v>
      </c>
      <c r="AJ293" s="32" t="e">
        <f t="shared" si="44"/>
        <v>#REF!</v>
      </c>
      <c r="AK293" s="30" t="e">
        <f t="shared" si="61"/>
        <v>#REF!</v>
      </c>
      <c r="AL293" s="31" t="e">
        <f t="shared" si="45"/>
        <v>#REF!</v>
      </c>
      <c r="AM293" s="31" t="e">
        <f t="shared" si="46"/>
        <v>#REF!</v>
      </c>
      <c r="AN293" s="31" t="e">
        <f t="shared" si="47"/>
        <v>#REF!</v>
      </c>
      <c r="AO293" s="32" t="e">
        <f t="shared" si="48"/>
        <v>#REF!</v>
      </c>
      <c r="AP293" s="30" t="e">
        <f t="shared" si="62"/>
        <v>#REF!</v>
      </c>
      <c r="AQ293" s="31" t="e">
        <f t="shared" si="49"/>
        <v>#REF!</v>
      </c>
      <c r="AR293" s="31" t="e">
        <f t="shared" si="50"/>
        <v>#REF!</v>
      </c>
      <c r="AS293" s="31" t="e">
        <f t="shared" si="51"/>
        <v>#REF!</v>
      </c>
      <c r="AT293" s="32" t="e">
        <f t="shared" si="52"/>
        <v>#REF!</v>
      </c>
      <c r="AU293" s="30" t="e">
        <f t="shared" si="63"/>
        <v>#REF!</v>
      </c>
      <c r="AV293" s="31" t="e">
        <f t="shared" si="53"/>
        <v>#REF!</v>
      </c>
      <c r="AW293" s="31" t="e">
        <f t="shared" si="54"/>
        <v>#REF!</v>
      </c>
      <c r="AX293" s="31" t="e">
        <f t="shared" si="55"/>
        <v>#REF!</v>
      </c>
      <c r="AY293" s="32" t="e">
        <f t="shared" si="56"/>
        <v>#REF!</v>
      </c>
      <c r="AZ293" s="30" t="e">
        <f t="shared" si="64"/>
        <v>#REF!</v>
      </c>
      <c r="BA293" s="31" t="e">
        <f t="shared" si="57"/>
        <v>#REF!</v>
      </c>
      <c r="BB293" s="31" t="e">
        <f t="shared" si="58"/>
        <v>#REF!</v>
      </c>
      <c r="BC293" s="31" t="e">
        <f t="shared" si="59"/>
        <v>#REF!</v>
      </c>
      <c r="BD293" s="32" t="e">
        <f t="shared" si="60"/>
        <v>#REF!</v>
      </c>
    </row>
    <row r="294" spans="3:56" ht="15.75" thickBot="1" x14ac:dyDescent="0.3">
      <c r="C294" s="26">
        <v>80</v>
      </c>
      <c r="D294" s="27" t="s">
        <v>387</v>
      </c>
      <c r="E294" s="26">
        <v>57</v>
      </c>
      <c r="F294" s="28" t="s">
        <v>340</v>
      </c>
      <c r="G294" s="26">
        <v>588501</v>
      </c>
      <c r="H294" s="28" t="s">
        <v>353</v>
      </c>
      <c r="I294" s="29"/>
      <c r="K294" s="17">
        <f>SUMIF('RECAP PDV'!$E:$E,$G294,'RECAP PDV'!K:K)</f>
        <v>252.47639999999998</v>
      </c>
      <c r="L294" s="17"/>
      <c r="M294" s="18"/>
      <c r="N294" s="17">
        <f>SUMIF('RECAP PDV'!$E:$E,$G294,'RECAP PDV'!N:N)</f>
        <v>0</v>
      </c>
      <c r="O294" s="17"/>
      <c r="P294" s="18"/>
      <c r="Q294" s="16"/>
      <c r="R294" s="16"/>
      <c r="S294" s="18"/>
      <c r="T294" s="17"/>
      <c r="U294" s="16"/>
      <c r="V294" s="18"/>
      <c r="W294" s="17"/>
      <c r="X294" s="16"/>
      <c r="Y294" s="18"/>
      <c r="AF294" s="30" t="e">
        <f t="shared" si="65"/>
        <v>#REF!</v>
      </c>
      <c r="AG294" s="31" t="e">
        <f t="shared" si="41"/>
        <v>#REF!</v>
      </c>
      <c r="AH294" s="31" t="e">
        <f t="shared" si="42"/>
        <v>#REF!</v>
      </c>
      <c r="AI294" s="31" t="e">
        <f t="shared" si="43"/>
        <v>#REF!</v>
      </c>
      <c r="AJ294" s="32" t="e">
        <f t="shared" si="44"/>
        <v>#REF!</v>
      </c>
      <c r="AK294" s="30" t="e">
        <f t="shared" si="61"/>
        <v>#REF!</v>
      </c>
      <c r="AL294" s="31" t="e">
        <f t="shared" si="45"/>
        <v>#REF!</v>
      </c>
      <c r="AM294" s="31" t="e">
        <f t="shared" si="46"/>
        <v>#REF!</v>
      </c>
      <c r="AN294" s="31" t="e">
        <f t="shared" si="47"/>
        <v>#REF!</v>
      </c>
      <c r="AO294" s="32" t="e">
        <f t="shared" si="48"/>
        <v>#REF!</v>
      </c>
      <c r="AP294" s="30" t="e">
        <f t="shared" si="62"/>
        <v>#REF!</v>
      </c>
      <c r="AQ294" s="31" t="e">
        <f t="shared" si="49"/>
        <v>#REF!</v>
      </c>
      <c r="AR294" s="31" t="e">
        <f t="shared" si="50"/>
        <v>#REF!</v>
      </c>
      <c r="AS294" s="31" t="e">
        <f t="shared" si="51"/>
        <v>#REF!</v>
      </c>
      <c r="AT294" s="32" t="e">
        <f t="shared" si="52"/>
        <v>#REF!</v>
      </c>
      <c r="AU294" s="30" t="e">
        <f t="shared" si="63"/>
        <v>#REF!</v>
      </c>
      <c r="AV294" s="31" t="e">
        <f t="shared" si="53"/>
        <v>#REF!</v>
      </c>
      <c r="AW294" s="31" t="e">
        <f t="shared" si="54"/>
        <v>#REF!</v>
      </c>
      <c r="AX294" s="31" t="e">
        <f t="shared" si="55"/>
        <v>#REF!</v>
      </c>
      <c r="AY294" s="32" t="e">
        <f t="shared" si="56"/>
        <v>#REF!</v>
      </c>
      <c r="AZ294" s="30" t="e">
        <f t="shared" si="64"/>
        <v>#REF!</v>
      </c>
      <c r="BA294" s="31" t="e">
        <f t="shared" si="57"/>
        <v>#REF!</v>
      </c>
      <c r="BB294" s="31" t="e">
        <f t="shared" si="58"/>
        <v>#REF!</v>
      </c>
      <c r="BC294" s="31" t="e">
        <f t="shared" si="59"/>
        <v>#REF!</v>
      </c>
      <c r="BD294" s="32" t="e">
        <f t="shared" si="60"/>
        <v>#REF!</v>
      </c>
    </row>
    <row r="295" spans="3:56" ht="15.75" thickBot="1" x14ac:dyDescent="0.3">
      <c r="C295" s="26">
        <v>80</v>
      </c>
      <c r="D295" s="27" t="s">
        <v>387</v>
      </c>
      <c r="E295" s="26">
        <v>57</v>
      </c>
      <c r="F295" s="28" t="s">
        <v>340</v>
      </c>
      <c r="G295" s="26">
        <v>488511</v>
      </c>
      <c r="H295" s="28" t="s">
        <v>354</v>
      </c>
      <c r="I295" s="29"/>
      <c r="K295" s="17">
        <f>SUMIF('RECAP PDV'!$E:$E,$G295,'RECAP PDV'!K:K)</f>
        <v>79.61448</v>
      </c>
      <c r="L295" s="17"/>
      <c r="M295" s="18"/>
      <c r="N295" s="17">
        <f>SUMIF('RECAP PDV'!$E:$E,$G295,'RECAP PDV'!N:N)</f>
        <v>0</v>
      </c>
      <c r="O295" s="17"/>
      <c r="P295" s="18"/>
      <c r="Q295" s="16"/>
      <c r="R295" s="16"/>
      <c r="S295" s="18"/>
      <c r="T295" s="17"/>
      <c r="U295" s="16"/>
      <c r="V295" s="18"/>
      <c r="W295" s="17"/>
      <c r="X295" s="16"/>
      <c r="Y295" s="18"/>
      <c r="AF295" s="30" t="e">
        <f t="shared" si="65"/>
        <v>#REF!</v>
      </c>
      <c r="AG295" s="31" t="e">
        <f t="shared" si="41"/>
        <v>#REF!</v>
      </c>
      <c r="AH295" s="31" t="e">
        <f t="shared" si="42"/>
        <v>#REF!</v>
      </c>
      <c r="AI295" s="31" t="e">
        <f t="shared" si="43"/>
        <v>#REF!</v>
      </c>
      <c r="AJ295" s="32" t="e">
        <f t="shared" si="44"/>
        <v>#REF!</v>
      </c>
      <c r="AK295" s="30" t="e">
        <f t="shared" si="61"/>
        <v>#REF!</v>
      </c>
      <c r="AL295" s="31" t="e">
        <f t="shared" si="45"/>
        <v>#REF!</v>
      </c>
      <c r="AM295" s="31" t="e">
        <f t="shared" si="46"/>
        <v>#REF!</v>
      </c>
      <c r="AN295" s="31" t="e">
        <f t="shared" si="47"/>
        <v>#REF!</v>
      </c>
      <c r="AO295" s="32" t="e">
        <f t="shared" si="48"/>
        <v>#REF!</v>
      </c>
      <c r="AP295" s="30" t="e">
        <f t="shared" si="62"/>
        <v>#REF!</v>
      </c>
      <c r="AQ295" s="31" t="e">
        <f t="shared" si="49"/>
        <v>#REF!</v>
      </c>
      <c r="AR295" s="31" t="e">
        <f t="shared" si="50"/>
        <v>#REF!</v>
      </c>
      <c r="AS295" s="31" t="e">
        <f t="shared" si="51"/>
        <v>#REF!</v>
      </c>
      <c r="AT295" s="32" t="e">
        <f t="shared" si="52"/>
        <v>#REF!</v>
      </c>
      <c r="AU295" s="30" t="e">
        <f t="shared" si="63"/>
        <v>#REF!</v>
      </c>
      <c r="AV295" s="31" t="e">
        <f t="shared" si="53"/>
        <v>#REF!</v>
      </c>
      <c r="AW295" s="31" t="e">
        <f t="shared" si="54"/>
        <v>#REF!</v>
      </c>
      <c r="AX295" s="31" t="e">
        <f t="shared" si="55"/>
        <v>#REF!</v>
      </c>
      <c r="AY295" s="32" t="e">
        <f t="shared" si="56"/>
        <v>#REF!</v>
      </c>
      <c r="AZ295" s="30" t="e">
        <f t="shared" si="64"/>
        <v>#REF!</v>
      </c>
      <c r="BA295" s="31" t="e">
        <f t="shared" si="57"/>
        <v>#REF!</v>
      </c>
      <c r="BB295" s="31" t="e">
        <f t="shared" si="58"/>
        <v>#REF!</v>
      </c>
      <c r="BC295" s="31" t="e">
        <f t="shared" si="59"/>
        <v>#REF!</v>
      </c>
      <c r="BD295" s="32" t="e">
        <f t="shared" si="60"/>
        <v>#REF!</v>
      </c>
    </row>
    <row r="296" spans="3:56" ht="15.75" thickBot="1" x14ac:dyDescent="0.3">
      <c r="C296" s="26">
        <v>80</v>
      </c>
      <c r="D296" s="27" t="s">
        <v>387</v>
      </c>
      <c r="E296" s="26">
        <v>57</v>
      </c>
      <c r="F296" s="28" t="s">
        <v>340</v>
      </c>
      <c r="G296" s="26">
        <v>488561</v>
      </c>
      <c r="H296" s="28" t="s">
        <v>355</v>
      </c>
      <c r="I296" s="29"/>
      <c r="K296" s="17">
        <f>SUMIF('RECAP PDV'!$E:$E,$G296,'RECAP PDV'!K:K)</f>
        <v>223.25691000000006</v>
      </c>
      <c r="L296" s="17"/>
      <c r="M296" s="18"/>
      <c r="N296" s="17">
        <f>SUMIF('RECAP PDV'!$E:$E,$G296,'RECAP PDV'!N:N)</f>
        <v>0</v>
      </c>
      <c r="O296" s="17"/>
      <c r="P296" s="18"/>
      <c r="Q296" s="16"/>
      <c r="R296" s="16"/>
      <c r="S296" s="18"/>
      <c r="T296" s="17"/>
      <c r="U296" s="16"/>
      <c r="V296" s="18"/>
      <c r="W296" s="17"/>
      <c r="X296" s="16"/>
      <c r="Y296" s="18"/>
      <c r="AF296" s="30" t="e">
        <f t="shared" si="65"/>
        <v>#REF!</v>
      </c>
      <c r="AG296" s="31" t="e">
        <f t="shared" si="41"/>
        <v>#REF!</v>
      </c>
      <c r="AH296" s="31" t="e">
        <f t="shared" si="42"/>
        <v>#REF!</v>
      </c>
      <c r="AI296" s="31" t="e">
        <f t="shared" si="43"/>
        <v>#REF!</v>
      </c>
      <c r="AJ296" s="32" t="e">
        <f t="shared" si="44"/>
        <v>#REF!</v>
      </c>
      <c r="AK296" s="30" t="e">
        <f t="shared" si="61"/>
        <v>#REF!</v>
      </c>
      <c r="AL296" s="31" t="e">
        <f t="shared" si="45"/>
        <v>#REF!</v>
      </c>
      <c r="AM296" s="31" t="e">
        <f t="shared" si="46"/>
        <v>#REF!</v>
      </c>
      <c r="AN296" s="31" t="e">
        <f t="shared" si="47"/>
        <v>#REF!</v>
      </c>
      <c r="AO296" s="32" t="e">
        <f t="shared" si="48"/>
        <v>#REF!</v>
      </c>
      <c r="AP296" s="30" t="e">
        <f t="shared" si="62"/>
        <v>#REF!</v>
      </c>
      <c r="AQ296" s="31" t="e">
        <f t="shared" si="49"/>
        <v>#REF!</v>
      </c>
      <c r="AR296" s="31" t="e">
        <f t="shared" si="50"/>
        <v>#REF!</v>
      </c>
      <c r="AS296" s="31" t="e">
        <f t="shared" si="51"/>
        <v>#REF!</v>
      </c>
      <c r="AT296" s="32" t="e">
        <f t="shared" si="52"/>
        <v>#REF!</v>
      </c>
      <c r="AU296" s="30" t="e">
        <f t="shared" si="63"/>
        <v>#REF!</v>
      </c>
      <c r="AV296" s="31" t="e">
        <f t="shared" si="53"/>
        <v>#REF!</v>
      </c>
      <c r="AW296" s="31" t="e">
        <f t="shared" si="54"/>
        <v>#REF!</v>
      </c>
      <c r="AX296" s="31" t="e">
        <f t="shared" si="55"/>
        <v>#REF!</v>
      </c>
      <c r="AY296" s="32" t="e">
        <f t="shared" si="56"/>
        <v>#REF!</v>
      </c>
      <c r="AZ296" s="30" t="e">
        <f t="shared" si="64"/>
        <v>#REF!</v>
      </c>
      <c r="BA296" s="31" t="e">
        <f t="shared" si="57"/>
        <v>#REF!</v>
      </c>
      <c r="BB296" s="31" t="e">
        <f t="shared" si="58"/>
        <v>#REF!</v>
      </c>
      <c r="BC296" s="31" t="e">
        <f t="shared" si="59"/>
        <v>#REF!</v>
      </c>
      <c r="BD296" s="32" t="e">
        <f t="shared" si="60"/>
        <v>#REF!</v>
      </c>
    </row>
    <row r="297" spans="3:56" ht="15.75" thickBot="1" x14ac:dyDescent="0.3">
      <c r="C297" s="26">
        <v>80</v>
      </c>
      <c r="D297" s="27" t="s">
        <v>387</v>
      </c>
      <c r="E297" s="26">
        <v>57</v>
      </c>
      <c r="F297" s="28" t="s">
        <v>340</v>
      </c>
      <c r="G297" s="26">
        <v>588631</v>
      </c>
      <c r="H297" s="28" t="s">
        <v>356</v>
      </c>
      <c r="I297" s="29"/>
      <c r="K297" s="17">
        <f>SUMIF('RECAP PDV'!$E:$E,$G297,'RECAP PDV'!K:K)</f>
        <v>-56.842419999999997</v>
      </c>
      <c r="L297" s="17"/>
      <c r="M297" s="18"/>
      <c r="N297" s="17">
        <f>SUMIF('RECAP PDV'!$E:$E,$G297,'RECAP PDV'!N:N)</f>
        <v>0</v>
      </c>
      <c r="O297" s="17"/>
      <c r="P297" s="18"/>
      <c r="Q297" s="16"/>
      <c r="R297" s="16"/>
      <c r="S297" s="18"/>
      <c r="T297" s="17"/>
      <c r="U297" s="16"/>
      <c r="V297" s="18"/>
      <c r="W297" s="17"/>
      <c r="X297" s="16"/>
      <c r="Y297" s="18"/>
      <c r="AF297" s="30" t="e">
        <f t="shared" si="65"/>
        <v>#REF!</v>
      </c>
      <c r="AG297" s="31" t="e">
        <f t="shared" si="41"/>
        <v>#REF!</v>
      </c>
      <c r="AH297" s="31" t="e">
        <f t="shared" si="42"/>
        <v>#REF!</v>
      </c>
      <c r="AI297" s="31" t="e">
        <f t="shared" si="43"/>
        <v>#REF!</v>
      </c>
      <c r="AJ297" s="32" t="e">
        <f t="shared" si="44"/>
        <v>#REF!</v>
      </c>
      <c r="AK297" s="30" t="e">
        <f t="shared" si="61"/>
        <v>#REF!</v>
      </c>
      <c r="AL297" s="31" t="e">
        <f t="shared" si="45"/>
        <v>#REF!</v>
      </c>
      <c r="AM297" s="31" t="e">
        <f t="shared" si="46"/>
        <v>#REF!</v>
      </c>
      <c r="AN297" s="31" t="e">
        <f t="shared" si="47"/>
        <v>#REF!</v>
      </c>
      <c r="AO297" s="32" t="e">
        <f t="shared" si="48"/>
        <v>#REF!</v>
      </c>
      <c r="AP297" s="30" t="e">
        <f t="shared" si="62"/>
        <v>#REF!</v>
      </c>
      <c r="AQ297" s="31" t="e">
        <f t="shared" si="49"/>
        <v>#REF!</v>
      </c>
      <c r="AR297" s="31" t="e">
        <f t="shared" si="50"/>
        <v>#REF!</v>
      </c>
      <c r="AS297" s="31" t="e">
        <f t="shared" si="51"/>
        <v>#REF!</v>
      </c>
      <c r="AT297" s="32" t="e">
        <f t="shared" si="52"/>
        <v>#REF!</v>
      </c>
      <c r="AU297" s="30" t="e">
        <f t="shared" si="63"/>
        <v>#REF!</v>
      </c>
      <c r="AV297" s="31" t="e">
        <f t="shared" si="53"/>
        <v>#REF!</v>
      </c>
      <c r="AW297" s="31" t="e">
        <f t="shared" si="54"/>
        <v>#REF!</v>
      </c>
      <c r="AX297" s="31" t="e">
        <f t="shared" si="55"/>
        <v>#REF!</v>
      </c>
      <c r="AY297" s="32" t="e">
        <f t="shared" si="56"/>
        <v>#REF!</v>
      </c>
      <c r="AZ297" s="30" t="e">
        <f t="shared" si="64"/>
        <v>#REF!</v>
      </c>
      <c r="BA297" s="31" t="e">
        <f t="shared" si="57"/>
        <v>#REF!</v>
      </c>
      <c r="BB297" s="31" t="e">
        <f t="shared" si="58"/>
        <v>#REF!</v>
      </c>
      <c r="BC297" s="31" t="e">
        <f t="shared" si="59"/>
        <v>#REF!</v>
      </c>
      <c r="BD297" s="32" t="e">
        <f t="shared" si="60"/>
        <v>#REF!</v>
      </c>
    </row>
    <row r="298" spans="3:56" ht="15.75" thickBot="1" x14ac:dyDescent="0.3">
      <c r="C298" s="26">
        <v>80</v>
      </c>
      <c r="D298" s="27" t="s">
        <v>387</v>
      </c>
      <c r="E298" s="26">
        <v>57</v>
      </c>
      <c r="F298" s="28" t="s">
        <v>340</v>
      </c>
      <c r="G298" s="26">
        <v>488706</v>
      </c>
      <c r="H298" s="28" t="s">
        <v>357</v>
      </c>
      <c r="I298" s="29"/>
      <c r="K298" s="17">
        <f>SUMIF('RECAP PDV'!$E:$E,$G298,'RECAP PDV'!K:K)</f>
        <v>535.09610999999995</v>
      </c>
      <c r="L298" s="17"/>
      <c r="M298" s="18"/>
      <c r="N298" s="17">
        <f>SUMIF('RECAP PDV'!$E:$E,$G298,'RECAP PDV'!N:N)</f>
        <v>0</v>
      </c>
      <c r="O298" s="17"/>
      <c r="P298" s="18"/>
      <c r="Q298" s="16"/>
      <c r="R298" s="16"/>
      <c r="S298" s="18"/>
      <c r="T298" s="17"/>
      <c r="U298" s="16"/>
      <c r="V298" s="18"/>
      <c r="W298" s="17"/>
      <c r="X298" s="16"/>
      <c r="Y298" s="18"/>
      <c r="AF298" s="30" t="e">
        <f t="shared" si="65"/>
        <v>#REF!</v>
      </c>
      <c r="AG298" s="31" t="e">
        <f t="shared" si="41"/>
        <v>#REF!</v>
      </c>
      <c r="AH298" s="31" t="e">
        <f t="shared" si="42"/>
        <v>#REF!</v>
      </c>
      <c r="AI298" s="31" t="e">
        <f t="shared" si="43"/>
        <v>#REF!</v>
      </c>
      <c r="AJ298" s="32" t="e">
        <f t="shared" si="44"/>
        <v>#REF!</v>
      </c>
      <c r="AK298" s="30" t="e">
        <f t="shared" si="61"/>
        <v>#REF!</v>
      </c>
      <c r="AL298" s="31" t="e">
        <f t="shared" si="45"/>
        <v>#REF!</v>
      </c>
      <c r="AM298" s="31" t="e">
        <f t="shared" si="46"/>
        <v>#REF!</v>
      </c>
      <c r="AN298" s="31" t="e">
        <f t="shared" si="47"/>
        <v>#REF!</v>
      </c>
      <c r="AO298" s="32" t="e">
        <f t="shared" si="48"/>
        <v>#REF!</v>
      </c>
      <c r="AP298" s="30" t="e">
        <f t="shared" si="62"/>
        <v>#REF!</v>
      </c>
      <c r="AQ298" s="31" t="e">
        <f t="shared" si="49"/>
        <v>#REF!</v>
      </c>
      <c r="AR298" s="31" t="e">
        <f t="shared" si="50"/>
        <v>#REF!</v>
      </c>
      <c r="AS298" s="31" t="e">
        <f t="shared" si="51"/>
        <v>#REF!</v>
      </c>
      <c r="AT298" s="32" t="e">
        <f t="shared" si="52"/>
        <v>#REF!</v>
      </c>
      <c r="AU298" s="30" t="e">
        <f t="shared" si="63"/>
        <v>#REF!</v>
      </c>
      <c r="AV298" s="31" t="e">
        <f t="shared" si="53"/>
        <v>#REF!</v>
      </c>
      <c r="AW298" s="31" t="e">
        <f t="shared" si="54"/>
        <v>#REF!</v>
      </c>
      <c r="AX298" s="31" t="e">
        <f t="shared" si="55"/>
        <v>#REF!</v>
      </c>
      <c r="AY298" s="32" t="e">
        <f t="shared" si="56"/>
        <v>#REF!</v>
      </c>
      <c r="AZ298" s="30" t="e">
        <f t="shared" si="64"/>
        <v>#REF!</v>
      </c>
      <c r="BA298" s="31" t="e">
        <f t="shared" si="57"/>
        <v>#REF!</v>
      </c>
      <c r="BB298" s="31" t="e">
        <f t="shared" si="58"/>
        <v>#REF!</v>
      </c>
      <c r="BC298" s="31" t="e">
        <f t="shared" si="59"/>
        <v>#REF!</v>
      </c>
      <c r="BD298" s="32" t="e">
        <f t="shared" si="60"/>
        <v>#REF!</v>
      </c>
    </row>
    <row r="299" spans="3:56" ht="15.75" thickBot="1" x14ac:dyDescent="0.3">
      <c r="C299" s="26">
        <v>80</v>
      </c>
      <c r="D299" s="27" t="s">
        <v>387</v>
      </c>
      <c r="E299" s="26">
        <v>57</v>
      </c>
      <c r="F299" s="28" t="s">
        <v>340</v>
      </c>
      <c r="G299" s="26">
        <v>588716</v>
      </c>
      <c r="H299" s="28" t="s">
        <v>358</v>
      </c>
      <c r="I299" s="29"/>
      <c r="K299" s="17">
        <f>SUMIF('RECAP PDV'!$E:$E,$G299,'RECAP PDV'!K:K)</f>
        <v>181.08</v>
      </c>
      <c r="L299" s="17"/>
      <c r="M299" s="18"/>
      <c r="N299" s="17">
        <f>SUMIF('RECAP PDV'!$E:$E,$G299,'RECAP PDV'!N:N)</f>
        <v>0</v>
      </c>
      <c r="O299" s="17"/>
      <c r="P299" s="18"/>
      <c r="Q299" s="16"/>
      <c r="R299" s="16"/>
      <c r="S299" s="18"/>
      <c r="T299" s="17"/>
      <c r="U299" s="16"/>
      <c r="V299" s="18"/>
      <c r="W299" s="17"/>
      <c r="X299" s="16"/>
      <c r="Y299" s="18"/>
      <c r="AF299" s="30" t="e">
        <f t="shared" si="65"/>
        <v>#REF!</v>
      </c>
      <c r="AG299" s="31" t="e">
        <f t="shared" si="41"/>
        <v>#REF!</v>
      </c>
      <c r="AH299" s="31" t="e">
        <f t="shared" si="42"/>
        <v>#REF!</v>
      </c>
      <c r="AI299" s="31" t="e">
        <f t="shared" si="43"/>
        <v>#REF!</v>
      </c>
      <c r="AJ299" s="32" t="e">
        <f t="shared" si="44"/>
        <v>#REF!</v>
      </c>
      <c r="AK299" s="30" t="e">
        <f t="shared" si="61"/>
        <v>#REF!</v>
      </c>
      <c r="AL299" s="31" t="e">
        <f t="shared" si="45"/>
        <v>#REF!</v>
      </c>
      <c r="AM299" s="31" t="e">
        <f t="shared" si="46"/>
        <v>#REF!</v>
      </c>
      <c r="AN299" s="31" t="e">
        <f t="shared" si="47"/>
        <v>#REF!</v>
      </c>
      <c r="AO299" s="32" t="e">
        <f t="shared" si="48"/>
        <v>#REF!</v>
      </c>
      <c r="AP299" s="30" t="e">
        <f t="shared" si="62"/>
        <v>#REF!</v>
      </c>
      <c r="AQ299" s="31" t="e">
        <f t="shared" si="49"/>
        <v>#REF!</v>
      </c>
      <c r="AR299" s="31" t="e">
        <f t="shared" si="50"/>
        <v>#REF!</v>
      </c>
      <c r="AS299" s="31" t="e">
        <f t="shared" si="51"/>
        <v>#REF!</v>
      </c>
      <c r="AT299" s="32" t="e">
        <f t="shared" si="52"/>
        <v>#REF!</v>
      </c>
      <c r="AU299" s="30" t="e">
        <f t="shared" si="63"/>
        <v>#REF!</v>
      </c>
      <c r="AV299" s="31" t="e">
        <f t="shared" si="53"/>
        <v>#REF!</v>
      </c>
      <c r="AW299" s="31" t="e">
        <f t="shared" si="54"/>
        <v>#REF!</v>
      </c>
      <c r="AX299" s="31" t="e">
        <f t="shared" si="55"/>
        <v>#REF!</v>
      </c>
      <c r="AY299" s="32" t="e">
        <f t="shared" si="56"/>
        <v>#REF!</v>
      </c>
      <c r="AZ299" s="30" t="e">
        <f t="shared" si="64"/>
        <v>#REF!</v>
      </c>
      <c r="BA299" s="31" t="e">
        <f t="shared" si="57"/>
        <v>#REF!</v>
      </c>
      <c r="BB299" s="31" t="e">
        <f t="shared" si="58"/>
        <v>#REF!</v>
      </c>
      <c r="BC299" s="31" t="e">
        <f t="shared" si="59"/>
        <v>#REF!</v>
      </c>
      <c r="BD299" s="32" t="e">
        <f t="shared" si="60"/>
        <v>#REF!</v>
      </c>
    </row>
    <row r="300" spans="3:56" ht="15.75" thickBot="1" x14ac:dyDescent="0.3">
      <c r="C300" s="26">
        <v>80</v>
      </c>
      <c r="D300" s="27" t="s">
        <v>387</v>
      </c>
      <c r="E300" s="26">
        <v>55</v>
      </c>
      <c r="F300" s="28" t="s">
        <v>359</v>
      </c>
      <c r="G300" s="26">
        <v>588186</v>
      </c>
      <c r="H300" s="28" t="s">
        <v>360</v>
      </c>
      <c r="I300" s="29"/>
      <c r="K300" s="17">
        <f>SUMIF('RECAP PDV'!$E:$E,$G300,'RECAP PDV'!K:K)</f>
        <v>234.73325</v>
      </c>
      <c r="L300" s="17"/>
      <c r="M300" s="18"/>
      <c r="N300" s="17">
        <f>SUMIF('RECAP PDV'!$E:$E,$G300,'RECAP PDV'!N:N)</f>
        <v>0</v>
      </c>
      <c r="O300" s="17"/>
      <c r="P300" s="18"/>
      <c r="Q300" s="16"/>
      <c r="R300" s="16"/>
      <c r="S300" s="18"/>
      <c r="T300" s="17"/>
      <c r="U300" s="16"/>
      <c r="V300" s="18"/>
      <c r="W300" s="17"/>
      <c r="X300" s="16"/>
      <c r="Y300" s="18"/>
      <c r="AF300" s="30" t="e">
        <f t="shared" si="65"/>
        <v>#REF!</v>
      </c>
      <c r="AG300" s="31" t="e">
        <f t="shared" si="41"/>
        <v>#REF!</v>
      </c>
      <c r="AH300" s="31" t="e">
        <f t="shared" si="42"/>
        <v>#REF!</v>
      </c>
      <c r="AI300" s="31" t="e">
        <f t="shared" si="43"/>
        <v>#REF!</v>
      </c>
      <c r="AJ300" s="32" t="e">
        <f t="shared" si="44"/>
        <v>#REF!</v>
      </c>
      <c r="AK300" s="30" t="e">
        <f t="shared" si="61"/>
        <v>#REF!</v>
      </c>
      <c r="AL300" s="31" t="e">
        <f t="shared" si="45"/>
        <v>#REF!</v>
      </c>
      <c r="AM300" s="31" t="e">
        <f t="shared" si="46"/>
        <v>#REF!</v>
      </c>
      <c r="AN300" s="31" t="e">
        <f t="shared" si="47"/>
        <v>#REF!</v>
      </c>
      <c r="AO300" s="32" t="e">
        <f t="shared" si="48"/>
        <v>#REF!</v>
      </c>
      <c r="AP300" s="30" t="e">
        <f t="shared" si="62"/>
        <v>#REF!</v>
      </c>
      <c r="AQ300" s="31" t="e">
        <f t="shared" si="49"/>
        <v>#REF!</v>
      </c>
      <c r="AR300" s="31" t="e">
        <f t="shared" si="50"/>
        <v>#REF!</v>
      </c>
      <c r="AS300" s="31" t="e">
        <f t="shared" si="51"/>
        <v>#REF!</v>
      </c>
      <c r="AT300" s="32" t="e">
        <f t="shared" si="52"/>
        <v>#REF!</v>
      </c>
      <c r="AU300" s="30" t="e">
        <f t="shared" si="63"/>
        <v>#REF!</v>
      </c>
      <c r="AV300" s="31" t="e">
        <f t="shared" si="53"/>
        <v>#REF!</v>
      </c>
      <c r="AW300" s="31" t="e">
        <f t="shared" si="54"/>
        <v>#REF!</v>
      </c>
      <c r="AX300" s="31" t="e">
        <f t="shared" si="55"/>
        <v>#REF!</v>
      </c>
      <c r="AY300" s="32" t="e">
        <f t="shared" si="56"/>
        <v>#REF!</v>
      </c>
      <c r="AZ300" s="30" t="e">
        <f t="shared" si="64"/>
        <v>#REF!</v>
      </c>
      <c r="BA300" s="31" t="e">
        <f t="shared" si="57"/>
        <v>#REF!</v>
      </c>
      <c r="BB300" s="31" t="e">
        <f t="shared" si="58"/>
        <v>#REF!</v>
      </c>
      <c r="BC300" s="31" t="e">
        <f t="shared" si="59"/>
        <v>#REF!</v>
      </c>
      <c r="BD300" s="32" t="e">
        <f t="shared" si="60"/>
        <v>#REF!</v>
      </c>
    </row>
    <row r="301" spans="3:56" ht="15.75" thickBot="1" x14ac:dyDescent="0.3">
      <c r="C301" s="26">
        <v>80</v>
      </c>
      <c r="D301" s="27" t="s">
        <v>387</v>
      </c>
      <c r="E301" s="26">
        <v>55</v>
      </c>
      <c r="F301" s="33" t="s">
        <v>359</v>
      </c>
      <c r="G301" s="26">
        <v>488246</v>
      </c>
      <c r="H301" s="28" t="s">
        <v>361</v>
      </c>
      <c r="I301" s="29"/>
      <c r="K301" s="17">
        <f>SUMIF('RECAP PDV'!$E:$E,$G301,'RECAP PDV'!K:K)</f>
        <v>171.35657</v>
      </c>
      <c r="L301" s="17"/>
      <c r="M301" s="18"/>
      <c r="N301" s="17">
        <f>SUMIF('RECAP PDV'!$E:$E,$G301,'RECAP PDV'!N:N)</f>
        <v>0</v>
      </c>
      <c r="O301" s="17"/>
      <c r="P301" s="18"/>
      <c r="Q301" s="16"/>
      <c r="R301" s="16"/>
      <c r="S301" s="18"/>
      <c r="T301" s="17"/>
      <c r="U301" s="16"/>
      <c r="V301" s="18"/>
      <c r="W301" s="17"/>
      <c r="X301" s="16"/>
      <c r="Y301" s="18"/>
      <c r="AF301" s="30" t="e">
        <f t="shared" si="65"/>
        <v>#REF!</v>
      </c>
      <c r="AG301" s="31" t="e">
        <f t="shared" si="41"/>
        <v>#REF!</v>
      </c>
      <c r="AH301" s="31" t="e">
        <f t="shared" si="42"/>
        <v>#REF!</v>
      </c>
      <c r="AI301" s="31" t="e">
        <f t="shared" si="43"/>
        <v>#REF!</v>
      </c>
      <c r="AJ301" s="32" t="e">
        <f t="shared" si="44"/>
        <v>#REF!</v>
      </c>
      <c r="AK301" s="30" t="e">
        <f t="shared" si="61"/>
        <v>#REF!</v>
      </c>
      <c r="AL301" s="31" t="e">
        <f t="shared" si="45"/>
        <v>#REF!</v>
      </c>
      <c r="AM301" s="31" t="e">
        <f t="shared" si="46"/>
        <v>#REF!</v>
      </c>
      <c r="AN301" s="31" t="e">
        <f t="shared" si="47"/>
        <v>#REF!</v>
      </c>
      <c r="AO301" s="32" t="e">
        <f t="shared" si="48"/>
        <v>#REF!</v>
      </c>
      <c r="AP301" s="30" t="e">
        <f t="shared" si="62"/>
        <v>#REF!</v>
      </c>
      <c r="AQ301" s="31" t="e">
        <f t="shared" si="49"/>
        <v>#REF!</v>
      </c>
      <c r="AR301" s="31" t="e">
        <f t="shared" si="50"/>
        <v>#REF!</v>
      </c>
      <c r="AS301" s="31" t="e">
        <f t="shared" si="51"/>
        <v>#REF!</v>
      </c>
      <c r="AT301" s="32" t="e">
        <f t="shared" si="52"/>
        <v>#REF!</v>
      </c>
      <c r="AU301" s="30" t="e">
        <f t="shared" si="63"/>
        <v>#REF!</v>
      </c>
      <c r="AV301" s="31" t="e">
        <f t="shared" si="53"/>
        <v>#REF!</v>
      </c>
      <c r="AW301" s="31" t="e">
        <f t="shared" si="54"/>
        <v>#REF!</v>
      </c>
      <c r="AX301" s="31" t="e">
        <f t="shared" si="55"/>
        <v>#REF!</v>
      </c>
      <c r="AY301" s="32" t="e">
        <f t="shared" si="56"/>
        <v>#REF!</v>
      </c>
      <c r="AZ301" s="30" t="e">
        <f t="shared" si="64"/>
        <v>#REF!</v>
      </c>
      <c r="BA301" s="31" t="e">
        <f t="shared" si="57"/>
        <v>#REF!</v>
      </c>
      <c r="BB301" s="31" t="e">
        <f t="shared" si="58"/>
        <v>#REF!</v>
      </c>
      <c r="BC301" s="31" t="e">
        <f t="shared" si="59"/>
        <v>#REF!</v>
      </c>
      <c r="BD301" s="32" t="e">
        <f t="shared" si="60"/>
        <v>#REF!</v>
      </c>
    </row>
    <row r="302" spans="3:56" ht="15.75" thickBot="1" x14ac:dyDescent="0.3">
      <c r="C302" s="26">
        <v>80</v>
      </c>
      <c r="D302" s="27" t="s">
        <v>387</v>
      </c>
      <c r="E302" s="26">
        <v>55</v>
      </c>
      <c r="F302" s="33" t="s">
        <v>359</v>
      </c>
      <c r="G302" s="26">
        <v>588316</v>
      </c>
      <c r="H302" s="28" t="s">
        <v>362</v>
      </c>
      <c r="I302" s="29"/>
      <c r="K302" s="17">
        <f>SUMIF('RECAP PDV'!$E:$E,$G302,'RECAP PDV'!K:K)</f>
        <v>395.47017</v>
      </c>
      <c r="L302" s="17"/>
      <c r="M302" s="18"/>
      <c r="N302" s="17">
        <f>SUMIF('RECAP PDV'!$E:$E,$G302,'RECAP PDV'!N:N)</f>
        <v>0</v>
      </c>
      <c r="O302" s="17"/>
      <c r="P302" s="18"/>
      <c r="Q302" s="16"/>
      <c r="R302" s="16"/>
      <c r="S302" s="18"/>
      <c r="T302" s="17"/>
      <c r="U302" s="16"/>
      <c r="V302" s="18"/>
      <c r="W302" s="17"/>
      <c r="X302" s="16"/>
      <c r="Y302" s="18"/>
      <c r="AF302" s="30" t="e">
        <f t="shared" si="65"/>
        <v>#REF!</v>
      </c>
      <c r="AG302" s="31" t="e">
        <f t="shared" si="41"/>
        <v>#REF!</v>
      </c>
      <c r="AH302" s="31" t="e">
        <f t="shared" si="42"/>
        <v>#REF!</v>
      </c>
      <c r="AI302" s="31" t="e">
        <f t="shared" si="43"/>
        <v>#REF!</v>
      </c>
      <c r="AJ302" s="32" t="e">
        <f t="shared" si="44"/>
        <v>#REF!</v>
      </c>
      <c r="AK302" s="30" t="e">
        <f t="shared" si="61"/>
        <v>#REF!</v>
      </c>
      <c r="AL302" s="31" t="e">
        <f t="shared" si="45"/>
        <v>#REF!</v>
      </c>
      <c r="AM302" s="31" t="e">
        <f t="shared" si="46"/>
        <v>#REF!</v>
      </c>
      <c r="AN302" s="31" t="e">
        <f t="shared" si="47"/>
        <v>#REF!</v>
      </c>
      <c r="AO302" s="32" t="e">
        <f t="shared" si="48"/>
        <v>#REF!</v>
      </c>
      <c r="AP302" s="30" t="e">
        <f t="shared" si="62"/>
        <v>#REF!</v>
      </c>
      <c r="AQ302" s="31" t="e">
        <f t="shared" si="49"/>
        <v>#REF!</v>
      </c>
      <c r="AR302" s="31" t="e">
        <f t="shared" si="50"/>
        <v>#REF!</v>
      </c>
      <c r="AS302" s="31" t="e">
        <f t="shared" si="51"/>
        <v>#REF!</v>
      </c>
      <c r="AT302" s="32" t="e">
        <f t="shared" si="52"/>
        <v>#REF!</v>
      </c>
      <c r="AU302" s="30" t="e">
        <f t="shared" si="63"/>
        <v>#REF!</v>
      </c>
      <c r="AV302" s="31" t="e">
        <f t="shared" si="53"/>
        <v>#REF!</v>
      </c>
      <c r="AW302" s="31" t="e">
        <f t="shared" si="54"/>
        <v>#REF!</v>
      </c>
      <c r="AX302" s="31" t="e">
        <f t="shared" si="55"/>
        <v>#REF!</v>
      </c>
      <c r="AY302" s="32" t="e">
        <f t="shared" si="56"/>
        <v>#REF!</v>
      </c>
      <c r="AZ302" s="30" t="e">
        <f t="shared" si="64"/>
        <v>#REF!</v>
      </c>
      <c r="BA302" s="31" t="e">
        <f t="shared" si="57"/>
        <v>#REF!</v>
      </c>
      <c r="BB302" s="31" t="e">
        <f t="shared" si="58"/>
        <v>#REF!</v>
      </c>
      <c r="BC302" s="31" t="e">
        <f t="shared" si="59"/>
        <v>#REF!</v>
      </c>
      <c r="BD302" s="32" t="e">
        <f t="shared" si="60"/>
        <v>#REF!</v>
      </c>
    </row>
    <row r="303" spans="3:56" ht="15.75" thickBot="1" x14ac:dyDescent="0.3">
      <c r="C303" s="26">
        <v>80</v>
      </c>
      <c r="D303" s="27" t="s">
        <v>387</v>
      </c>
      <c r="E303" s="26">
        <v>55</v>
      </c>
      <c r="F303" s="33" t="s">
        <v>359</v>
      </c>
      <c r="G303" s="26">
        <v>488326</v>
      </c>
      <c r="H303" s="28" t="s">
        <v>363</v>
      </c>
      <c r="I303" s="29"/>
      <c r="K303" s="17">
        <f>SUMIF('RECAP PDV'!$E:$E,$G303,'RECAP PDV'!K:K)</f>
        <v>-221.50265999999999</v>
      </c>
      <c r="L303" s="17"/>
      <c r="M303" s="18"/>
      <c r="N303" s="17">
        <f>SUMIF('RECAP PDV'!$E:$E,$G303,'RECAP PDV'!N:N)</f>
        <v>0</v>
      </c>
      <c r="O303" s="17"/>
      <c r="P303" s="18"/>
      <c r="Q303" s="16"/>
      <c r="R303" s="16"/>
      <c r="S303" s="18"/>
      <c r="T303" s="17"/>
      <c r="U303" s="16"/>
      <c r="V303" s="18"/>
      <c r="W303" s="17"/>
      <c r="X303" s="16"/>
      <c r="Y303" s="18"/>
      <c r="AF303" s="30" t="e">
        <f t="shared" si="65"/>
        <v>#REF!</v>
      </c>
      <c r="AG303" s="31" t="e">
        <f t="shared" si="41"/>
        <v>#REF!</v>
      </c>
      <c r="AH303" s="31" t="e">
        <f t="shared" si="42"/>
        <v>#REF!</v>
      </c>
      <c r="AI303" s="31" t="e">
        <f t="shared" si="43"/>
        <v>#REF!</v>
      </c>
      <c r="AJ303" s="32" t="e">
        <f t="shared" si="44"/>
        <v>#REF!</v>
      </c>
      <c r="AK303" s="30" t="e">
        <f t="shared" si="61"/>
        <v>#REF!</v>
      </c>
      <c r="AL303" s="31" t="e">
        <f t="shared" si="45"/>
        <v>#REF!</v>
      </c>
      <c r="AM303" s="31" t="e">
        <f t="shared" si="46"/>
        <v>#REF!</v>
      </c>
      <c r="AN303" s="31" t="e">
        <f t="shared" si="47"/>
        <v>#REF!</v>
      </c>
      <c r="AO303" s="32" t="e">
        <f t="shared" si="48"/>
        <v>#REF!</v>
      </c>
      <c r="AP303" s="30" t="e">
        <f t="shared" si="62"/>
        <v>#REF!</v>
      </c>
      <c r="AQ303" s="31" t="e">
        <f t="shared" si="49"/>
        <v>#REF!</v>
      </c>
      <c r="AR303" s="31" t="e">
        <f t="shared" si="50"/>
        <v>#REF!</v>
      </c>
      <c r="AS303" s="31" t="e">
        <f t="shared" si="51"/>
        <v>#REF!</v>
      </c>
      <c r="AT303" s="32" t="e">
        <f t="shared" si="52"/>
        <v>#REF!</v>
      </c>
      <c r="AU303" s="30" t="e">
        <f t="shared" si="63"/>
        <v>#REF!</v>
      </c>
      <c r="AV303" s="31" t="e">
        <f t="shared" si="53"/>
        <v>#REF!</v>
      </c>
      <c r="AW303" s="31" t="e">
        <f t="shared" si="54"/>
        <v>#REF!</v>
      </c>
      <c r="AX303" s="31" t="e">
        <f t="shared" si="55"/>
        <v>#REF!</v>
      </c>
      <c r="AY303" s="32" t="e">
        <f t="shared" si="56"/>
        <v>#REF!</v>
      </c>
      <c r="AZ303" s="30" t="e">
        <f t="shared" si="64"/>
        <v>#REF!</v>
      </c>
      <c r="BA303" s="31" t="e">
        <f t="shared" si="57"/>
        <v>#REF!</v>
      </c>
      <c r="BB303" s="31" t="e">
        <f t="shared" si="58"/>
        <v>#REF!</v>
      </c>
      <c r="BC303" s="31" t="e">
        <f t="shared" si="59"/>
        <v>#REF!</v>
      </c>
      <c r="BD303" s="32" t="e">
        <f t="shared" si="60"/>
        <v>#REF!</v>
      </c>
    </row>
    <row r="304" spans="3:56" ht="15.75" thickBot="1" x14ac:dyDescent="0.3">
      <c r="C304" s="26">
        <v>80</v>
      </c>
      <c r="D304" s="27" t="s">
        <v>387</v>
      </c>
      <c r="E304" s="26">
        <v>55</v>
      </c>
      <c r="F304" s="33" t="s">
        <v>359</v>
      </c>
      <c r="G304" s="26">
        <v>488346</v>
      </c>
      <c r="H304" s="33" t="s">
        <v>364</v>
      </c>
      <c r="I304" s="29"/>
      <c r="K304" s="17">
        <f>SUMIF('RECAP PDV'!$E:$E,$G304,'RECAP PDV'!K:K)</f>
        <v>4.5637299999999996</v>
      </c>
      <c r="L304" s="17"/>
      <c r="M304" s="18"/>
      <c r="N304" s="17">
        <f>SUMIF('RECAP PDV'!$E:$E,$G304,'RECAP PDV'!N:N)</f>
        <v>0</v>
      </c>
      <c r="O304" s="17"/>
      <c r="P304" s="18"/>
      <c r="Q304" s="16"/>
      <c r="R304" s="16"/>
      <c r="S304" s="18"/>
      <c r="T304" s="17"/>
      <c r="U304" s="16"/>
      <c r="V304" s="18"/>
      <c r="W304" s="17"/>
      <c r="X304" s="16"/>
      <c r="Y304" s="18"/>
      <c r="AF304" s="30" t="e">
        <f t="shared" si="65"/>
        <v>#REF!</v>
      </c>
      <c r="AG304" s="31" t="e">
        <f t="shared" si="41"/>
        <v>#REF!</v>
      </c>
      <c r="AH304" s="31" t="e">
        <f t="shared" si="42"/>
        <v>#REF!</v>
      </c>
      <c r="AI304" s="31" t="e">
        <f t="shared" si="43"/>
        <v>#REF!</v>
      </c>
      <c r="AJ304" s="32" t="e">
        <f t="shared" si="44"/>
        <v>#REF!</v>
      </c>
      <c r="AK304" s="30" t="e">
        <f t="shared" si="61"/>
        <v>#REF!</v>
      </c>
      <c r="AL304" s="31" t="e">
        <f t="shared" si="45"/>
        <v>#REF!</v>
      </c>
      <c r="AM304" s="31" t="e">
        <f t="shared" si="46"/>
        <v>#REF!</v>
      </c>
      <c r="AN304" s="31" t="e">
        <f t="shared" si="47"/>
        <v>#REF!</v>
      </c>
      <c r="AO304" s="32" t="e">
        <f t="shared" si="48"/>
        <v>#REF!</v>
      </c>
      <c r="AP304" s="30" t="e">
        <f t="shared" si="62"/>
        <v>#REF!</v>
      </c>
      <c r="AQ304" s="31" t="e">
        <f t="shared" si="49"/>
        <v>#REF!</v>
      </c>
      <c r="AR304" s="31" t="e">
        <f t="shared" si="50"/>
        <v>#REF!</v>
      </c>
      <c r="AS304" s="31" t="e">
        <f t="shared" si="51"/>
        <v>#REF!</v>
      </c>
      <c r="AT304" s="32" t="e">
        <f t="shared" si="52"/>
        <v>#REF!</v>
      </c>
      <c r="AU304" s="30" t="e">
        <f t="shared" si="63"/>
        <v>#REF!</v>
      </c>
      <c r="AV304" s="31" t="e">
        <f t="shared" si="53"/>
        <v>#REF!</v>
      </c>
      <c r="AW304" s="31" t="e">
        <f t="shared" si="54"/>
        <v>#REF!</v>
      </c>
      <c r="AX304" s="31" t="e">
        <f t="shared" si="55"/>
        <v>#REF!</v>
      </c>
      <c r="AY304" s="32" t="e">
        <f t="shared" si="56"/>
        <v>#REF!</v>
      </c>
      <c r="AZ304" s="30" t="e">
        <f t="shared" si="64"/>
        <v>#REF!</v>
      </c>
      <c r="BA304" s="31" t="e">
        <f t="shared" si="57"/>
        <v>#REF!</v>
      </c>
      <c r="BB304" s="31" t="e">
        <f t="shared" si="58"/>
        <v>#REF!</v>
      </c>
      <c r="BC304" s="31" t="e">
        <f t="shared" si="59"/>
        <v>#REF!</v>
      </c>
      <c r="BD304" s="32" t="e">
        <f t="shared" si="60"/>
        <v>#REF!</v>
      </c>
    </row>
    <row r="305" spans="3:56" ht="15.75" thickBot="1" x14ac:dyDescent="0.3">
      <c r="C305" s="26">
        <v>80</v>
      </c>
      <c r="D305" s="27" t="s">
        <v>387</v>
      </c>
      <c r="E305" s="26">
        <v>55</v>
      </c>
      <c r="F305" s="33" t="s">
        <v>359</v>
      </c>
      <c r="G305" s="26">
        <v>588386</v>
      </c>
      <c r="H305" s="28" t="s">
        <v>365</v>
      </c>
      <c r="I305" s="29"/>
      <c r="K305" s="17">
        <f>SUMIF('RECAP PDV'!$E:$E,$G305,'RECAP PDV'!K:K)</f>
        <v>37.511559999999996</v>
      </c>
      <c r="L305" s="17"/>
      <c r="M305" s="18"/>
      <c r="N305" s="17">
        <f>SUMIF('RECAP PDV'!$E:$E,$G305,'RECAP PDV'!N:N)</f>
        <v>0</v>
      </c>
      <c r="O305" s="17"/>
      <c r="P305" s="18"/>
      <c r="Q305" s="16"/>
      <c r="R305" s="16"/>
      <c r="S305" s="18"/>
      <c r="T305" s="17"/>
      <c r="U305" s="16"/>
      <c r="V305" s="18"/>
      <c r="W305" s="17"/>
      <c r="X305" s="16"/>
      <c r="Y305" s="18"/>
      <c r="AF305" s="30" t="e">
        <f t="shared" si="65"/>
        <v>#REF!</v>
      </c>
      <c r="AG305" s="31" t="e">
        <f t="shared" si="41"/>
        <v>#REF!</v>
      </c>
      <c r="AH305" s="31" t="e">
        <f t="shared" si="42"/>
        <v>#REF!</v>
      </c>
      <c r="AI305" s="31" t="e">
        <f t="shared" si="43"/>
        <v>#REF!</v>
      </c>
      <c r="AJ305" s="32" t="e">
        <f t="shared" si="44"/>
        <v>#REF!</v>
      </c>
      <c r="AK305" s="30" t="e">
        <f t="shared" si="61"/>
        <v>#REF!</v>
      </c>
      <c r="AL305" s="31" t="e">
        <f t="shared" si="45"/>
        <v>#REF!</v>
      </c>
      <c r="AM305" s="31" t="e">
        <f t="shared" si="46"/>
        <v>#REF!</v>
      </c>
      <c r="AN305" s="31" t="e">
        <f t="shared" si="47"/>
        <v>#REF!</v>
      </c>
      <c r="AO305" s="32" t="e">
        <f t="shared" si="48"/>
        <v>#REF!</v>
      </c>
      <c r="AP305" s="30" t="e">
        <f t="shared" si="62"/>
        <v>#REF!</v>
      </c>
      <c r="AQ305" s="31" t="e">
        <f t="shared" si="49"/>
        <v>#REF!</v>
      </c>
      <c r="AR305" s="31" t="e">
        <f t="shared" si="50"/>
        <v>#REF!</v>
      </c>
      <c r="AS305" s="31" t="e">
        <f t="shared" si="51"/>
        <v>#REF!</v>
      </c>
      <c r="AT305" s="32" t="e">
        <f t="shared" si="52"/>
        <v>#REF!</v>
      </c>
      <c r="AU305" s="30" t="e">
        <f t="shared" si="63"/>
        <v>#REF!</v>
      </c>
      <c r="AV305" s="31" t="e">
        <f t="shared" si="53"/>
        <v>#REF!</v>
      </c>
      <c r="AW305" s="31" t="e">
        <f t="shared" si="54"/>
        <v>#REF!</v>
      </c>
      <c r="AX305" s="31" t="e">
        <f t="shared" si="55"/>
        <v>#REF!</v>
      </c>
      <c r="AY305" s="32" t="e">
        <f t="shared" si="56"/>
        <v>#REF!</v>
      </c>
      <c r="AZ305" s="30" t="e">
        <f t="shared" si="64"/>
        <v>#REF!</v>
      </c>
      <c r="BA305" s="31" t="e">
        <f t="shared" si="57"/>
        <v>#REF!</v>
      </c>
      <c r="BB305" s="31" t="e">
        <f t="shared" si="58"/>
        <v>#REF!</v>
      </c>
      <c r="BC305" s="31" t="e">
        <f t="shared" si="59"/>
        <v>#REF!</v>
      </c>
      <c r="BD305" s="32" t="e">
        <f t="shared" si="60"/>
        <v>#REF!</v>
      </c>
    </row>
    <row r="306" spans="3:56" ht="15.75" thickBot="1" x14ac:dyDescent="0.3">
      <c r="C306" s="26">
        <v>80</v>
      </c>
      <c r="D306" s="27" t="s">
        <v>387</v>
      </c>
      <c r="E306" s="26">
        <v>55</v>
      </c>
      <c r="F306" s="28" t="s">
        <v>359</v>
      </c>
      <c r="G306" s="26">
        <v>588461</v>
      </c>
      <c r="H306" s="28" t="s">
        <v>366</v>
      </c>
      <c r="I306" s="29"/>
      <c r="K306" s="17">
        <f>SUMIF('RECAP PDV'!$E:$E,$G306,'RECAP PDV'!K:K)</f>
        <v>413.23510999999996</v>
      </c>
      <c r="L306" s="17"/>
      <c r="M306" s="18"/>
      <c r="N306" s="17">
        <f>SUMIF('RECAP PDV'!$E:$E,$G306,'RECAP PDV'!N:N)</f>
        <v>0</v>
      </c>
      <c r="O306" s="17"/>
      <c r="P306" s="18"/>
      <c r="Q306" s="16"/>
      <c r="R306" s="16"/>
      <c r="S306" s="18"/>
      <c r="T306" s="17"/>
      <c r="U306" s="16"/>
      <c r="V306" s="18"/>
      <c r="W306" s="17"/>
      <c r="X306" s="16"/>
      <c r="Y306" s="18"/>
      <c r="AF306" s="30" t="e">
        <f t="shared" si="65"/>
        <v>#REF!</v>
      </c>
      <c r="AG306" s="31" t="e">
        <f t="shared" si="41"/>
        <v>#REF!</v>
      </c>
      <c r="AH306" s="31" t="e">
        <f t="shared" si="42"/>
        <v>#REF!</v>
      </c>
      <c r="AI306" s="31" t="e">
        <f t="shared" si="43"/>
        <v>#REF!</v>
      </c>
      <c r="AJ306" s="32" t="e">
        <f t="shared" si="44"/>
        <v>#REF!</v>
      </c>
      <c r="AK306" s="30" t="e">
        <f t="shared" si="61"/>
        <v>#REF!</v>
      </c>
      <c r="AL306" s="31" t="e">
        <f t="shared" si="45"/>
        <v>#REF!</v>
      </c>
      <c r="AM306" s="31" t="e">
        <f t="shared" si="46"/>
        <v>#REF!</v>
      </c>
      <c r="AN306" s="31" t="e">
        <f t="shared" si="47"/>
        <v>#REF!</v>
      </c>
      <c r="AO306" s="32" t="e">
        <f t="shared" si="48"/>
        <v>#REF!</v>
      </c>
      <c r="AP306" s="30" t="e">
        <f t="shared" si="62"/>
        <v>#REF!</v>
      </c>
      <c r="AQ306" s="31" t="e">
        <f t="shared" si="49"/>
        <v>#REF!</v>
      </c>
      <c r="AR306" s="31" t="e">
        <f t="shared" si="50"/>
        <v>#REF!</v>
      </c>
      <c r="AS306" s="31" t="e">
        <f t="shared" si="51"/>
        <v>#REF!</v>
      </c>
      <c r="AT306" s="32" t="e">
        <f t="shared" si="52"/>
        <v>#REF!</v>
      </c>
      <c r="AU306" s="30" t="e">
        <f t="shared" si="63"/>
        <v>#REF!</v>
      </c>
      <c r="AV306" s="31" t="e">
        <f t="shared" si="53"/>
        <v>#REF!</v>
      </c>
      <c r="AW306" s="31" t="e">
        <f t="shared" si="54"/>
        <v>#REF!</v>
      </c>
      <c r="AX306" s="31" t="e">
        <f t="shared" si="55"/>
        <v>#REF!</v>
      </c>
      <c r="AY306" s="32" t="e">
        <f t="shared" si="56"/>
        <v>#REF!</v>
      </c>
      <c r="AZ306" s="30" t="e">
        <f t="shared" si="64"/>
        <v>#REF!</v>
      </c>
      <c r="BA306" s="31" t="e">
        <f t="shared" si="57"/>
        <v>#REF!</v>
      </c>
      <c r="BB306" s="31" t="e">
        <f t="shared" si="58"/>
        <v>#REF!</v>
      </c>
      <c r="BC306" s="31" t="e">
        <f t="shared" si="59"/>
        <v>#REF!</v>
      </c>
      <c r="BD306" s="32" t="e">
        <f t="shared" si="60"/>
        <v>#REF!</v>
      </c>
    </row>
    <row r="307" spans="3:56" ht="15.75" thickBot="1" x14ac:dyDescent="0.3">
      <c r="C307" s="26">
        <v>80</v>
      </c>
      <c r="D307" s="27" t="s">
        <v>387</v>
      </c>
      <c r="E307" s="26">
        <v>55</v>
      </c>
      <c r="F307" s="28" t="s">
        <v>359</v>
      </c>
      <c r="G307" s="26">
        <v>588551</v>
      </c>
      <c r="H307" s="28" t="s">
        <v>367</v>
      </c>
      <c r="I307" s="29"/>
      <c r="K307" s="17">
        <f>SUMIF('RECAP PDV'!$E:$E,$G307,'RECAP PDV'!K:K)</f>
        <v>238.93929</v>
      </c>
      <c r="L307" s="17"/>
      <c r="M307" s="18"/>
      <c r="N307" s="17">
        <f>SUMIF('RECAP PDV'!$E:$E,$G307,'RECAP PDV'!N:N)</f>
        <v>0</v>
      </c>
      <c r="O307" s="17"/>
      <c r="P307" s="18"/>
      <c r="Q307" s="16"/>
      <c r="R307" s="16"/>
      <c r="S307" s="18"/>
      <c r="T307" s="17"/>
      <c r="U307" s="16"/>
      <c r="V307" s="18"/>
      <c r="W307" s="17"/>
      <c r="X307" s="16"/>
      <c r="Y307" s="18"/>
      <c r="AF307" s="30" t="e">
        <f t="shared" si="65"/>
        <v>#REF!</v>
      </c>
      <c r="AG307" s="31" t="e">
        <f t="shared" si="41"/>
        <v>#REF!</v>
      </c>
      <c r="AH307" s="31" t="e">
        <f t="shared" si="42"/>
        <v>#REF!</v>
      </c>
      <c r="AI307" s="31" t="e">
        <f t="shared" si="43"/>
        <v>#REF!</v>
      </c>
      <c r="AJ307" s="32" t="e">
        <f t="shared" si="44"/>
        <v>#REF!</v>
      </c>
      <c r="AK307" s="30" t="e">
        <f t="shared" si="61"/>
        <v>#REF!</v>
      </c>
      <c r="AL307" s="31" t="e">
        <f t="shared" si="45"/>
        <v>#REF!</v>
      </c>
      <c r="AM307" s="31" t="e">
        <f t="shared" si="46"/>
        <v>#REF!</v>
      </c>
      <c r="AN307" s="31" t="e">
        <f t="shared" si="47"/>
        <v>#REF!</v>
      </c>
      <c r="AO307" s="32" t="e">
        <f t="shared" si="48"/>
        <v>#REF!</v>
      </c>
      <c r="AP307" s="30" t="e">
        <f t="shared" si="62"/>
        <v>#REF!</v>
      </c>
      <c r="AQ307" s="31" t="e">
        <f t="shared" si="49"/>
        <v>#REF!</v>
      </c>
      <c r="AR307" s="31" t="e">
        <f t="shared" si="50"/>
        <v>#REF!</v>
      </c>
      <c r="AS307" s="31" t="e">
        <f t="shared" si="51"/>
        <v>#REF!</v>
      </c>
      <c r="AT307" s="32" t="e">
        <f t="shared" si="52"/>
        <v>#REF!</v>
      </c>
      <c r="AU307" s="30" t="e">
        <f t="shared" si="63"/>
        <v>#REF!</v>
      </c>
      <c r="AV307" s="31" t="e">
        <f t="shared" si="53"/>
        <v>#REF!</v>
      </c>
      <c r="AW307" s="31" t="e">
        <f t="shared" si="54"/>
        <v>#REF!</v>
      </c>
      <c r="AX307" s="31" t="e">
        <f t="shared" si="55"/>
        <v>#REF!</v>
      </c>
      <c r="AY307" s="32" t="e">
        <f t="shared" si="56"/>
        <v>#REF!</v>
      </c>
      <c r="AZ307" s="30" t="e">
        <f t="shared" si="64"/>
        <v>#REF!</v>
      </c>
      <c r="BA307" s="31" t="e">
        <f t="shared" si="57"/>
        <v>#REF!</v>
      </c>
      <c r="BB307" s="31" t="e">
        <f t="shared" si="58"/>
        <v>#REF!</v>
      </c>
      <c r="BC307" s="31" t="e">
        <f t="shared" si="59"/>
        <v>#REF!</v>
      </c>
      <c r="BD307" s="32" t="e">
        <f t="shared" si="60"/>
        <v>#REF!</v>
      </c>
    </row>
    <row r="308" spans="3:56" ht="15.75" thickBot="1" x14ac:dyDescent="0.3">
      <c r="C308" s="26">
        <v>80</v>
      </c>
      <c r="D308" s="27" t="s">
        <v>387</v>
      </c>
      <c r="E308" s="26">
        <v>55</v>
      </c>
      <c r="F308" s="28" t="s">
        <v>359</v>
      </c>
      <c r="G308" s="26">
        <v>488556</v>
      </c>
      <c r="H308" s="28" t="s">
        <v>368</v>
      </c>
      <c r="I308" s="29"/>
      <c r="K308" s="17">
        <f>SUMIF('RECAP PDV'!$E:$E,$G308,'RECAP PDV'!K:K)</f>
        <v>601.23215999999991</v>
      </c>
      <c r="L308" s="17"/>
      <c r="M308" s="18"/>
      <c r="N308" s="17">
        <f>SUMIF('RECAP PDV'!$E:$E,$G308,'RECAP PDV'!N:N)</f>
        <v>0</v>
      </c>
      <c r="O308" s="17"/>
      <c r="P308" s="18"/>
      <c r="Q308" s="16"/>
      <c r="R308" s="16"/>
      <c r="S308" s="18"/>
      <c r="T308" s="17"/>
      <c r="U308" s="16"/>
      <c r="V308" s="18"/>
      <c r="W308" s="17"/>
      <c r="X308" s="16"/>
      <c r="Y308" s="18"/>
      <c r="AF308" s="30" t="e">
        <f t="shared" si="65"/>
        <v>#REF!</v>
      </c>
      <c r="AG308" s="31" t="e">
        <f t="shared" si="41"/>
        <v>#REF!</v>
      </c>
      <c r="AH308" s="31" t="e">
        <f t="shared" si="42"/>
        <v>#REF!</v>
      </c>
      <c r="AI308" s="31" t="e">
        <f t="shared" si="43"/>
        <v>#REF!</v>
      </c>
      <c r="AJ308" s="32" t="e">
        <f t="shared" si="44"/>
        <v>#REF!</v>
      </c>
      <c r="AK308" s="30" t="e">
        <f t="shared" si="61"/>
        <v>#REF!</v>
      </c>
      <c r="AL308" s="31" t="e">
        <f t="shared" si="45"/>
        <v>#REF!</v>
      </c>
      <c r="AM308" s="31" t="e">
        <f t="shared" si="46"/>
        <v>#REF!</v>
      </c>
      <c r="AN308" s="31" t="e">
        <f t="shared" si="47"/>
        <v>#REF!</v>
      </c>
      <c r="AO308" s="32" t="e">
        <f t="shared" si="48"/>
        <v>#REF!</v>
      </c>
      <c r="AP308" s="30" t="e">
        <f t="shared" si="62"/>
        <v>#REF!</v>
      </c>
      <c r="AQ308" s="31" t="e">
        <f t="shared" si="49"/>
        <v>#REF!</v>
      </c>
      <c r="AR308" s="31" t="e">
        <f t="shared" si="50"/>
        <v>#REF!</v>
      </c>
      <c r="AS308" s="31" t="e">
        <f t="shared" si="51"/>
        <v>#REF!</v>
      </c>
      <c r="AT308" s="32" t="e">
        <f t="shared" si="52"/>
        <v>#REF!</v>
      </c>
      <c r="AU308" s="30" t="e">
        <f t="shared" si="63"/>
        <v>#REF!</v>
      </c>
      <c r="AV308" s="31" t="e">
        <f t="shared" si="53"/>
        <v>#REF!</v>
      </c>
      <c r="AW308" s="31" t="e">
        <f t="shared" si="54"/>
        <v>#REF!</v>
      </c>
      <c r="AX308" s="31" t="e">
        <f t="shared" si="55"/>
        <v>#REF!</v>
      </c>
      <c r="AY308" s="32" t="e">
        <f t="shared" si="56"/>
        <v>#REF!</v>
      </c>
      <c r="AZ308" s="30" t="e">
        <f t="shared" si="64"/>
        <v>#REF!</v>
      </c>
      <c r="BA308" s="31" t="e">
        <f t="shared" si="57"/>
        <v>#REF!</v>
      </c>
      <c r="BB308" s="31" t="e">
        <f t="shared" si="58"/>
        <v>#REF!</v>
      </c>
      <c r="BC308" s="31" t="e">
        <f t="shared" si="59"/>
        <v>#REF!</v>
      </c>
      <c r="BD308" s="32" t="e">
        <f t="shared" si="60"/>
        <v>#REF!</v>
      </c>
    </row>
    <row r="309" spans="3:56" ht="15.75" thickBot="1" x14ac:dyDescent="0.3">
      <c r="C309" s="26">
        <v>80</v>
      </c>
      <c r="D309" s="27" t="s">
        <v>387</v>
      </c>
      <c r="E309" s="26">
        <v>55</v>
      </c>
      <c r="F309" s="28" t="s">
        <v>359</v>
      </c>
      <c r="G309" s="26">
        <v>488586</v>
      </c>
      <c r="H309" s="28" t="s">
        <v>359</v>
      </c>
      <c r="I309" s="29"/>
      <c r="K309" s="17">
        <f>SUMIF('RECAP PDV'!$E:$E,$G309,'RECAP PDV'!K:K)</f>
        <v>3788.1817300000007</v>
      </c>
      <c r="L309" s="17"/>
      <c r="M309" s="18"/>
      <c r="N309" s="17">
        <f>SUMIF('RECAP PDV'!$E:$E,$G309,'RECAP PDV'!N:N)</f>
        <v>0</v>
      </c>
      <c r="O309" s="17"/>
      <c r="P309" s="18"/>
      <c r="Q309" s="16"/>
      <c r="R309" s="16"/>
      <c r="S309" s="18"/>
      <c r="T309" s="17"/>
      <c r="U309" s="16"/>
      <c r="V309" s="18"/>
      <c r="W309" s="17"/>
      <c r="X309" s="16"/>
      <c r="Y309" s="18"/>
      <c r="AF309" s="30" t="e">
        <f t="shared" si="65"/>
        <v>#REF!</v>
      </c>
      <c r="AG309" s="31" t="e">
        <f t="shared" si="41"/>
        <v>#REF!</v>
      </c>
      <c r="AH309" s="31" t="e">
        <f t="shared" si="42"/>
        <v>#REF!</v>
      </c>
      <c r="AI309" s="31" t="e">
        <f t="shared" si="43"/>
        <v>#REF!</v>
      </c>
      <c r="AJ309" s="32" t="e">
        <f t="shared" si="44"/>
        <v>#REF!</v>
      </c>
      <c r="AK309" s="30" t="e">
        <f t="shared" si="61"/>
        <v>#REF!</v>
      </c>
      <c r="AL309" s="31" t="e">
        <f t="shared" si="45"/>
        <v>#REF!</v>
      </c>
      <c r="AM309" s="31" t="e">
        <f t="shared" si="46"/>
        <v>#REF!</v>
      </c>
      <c r="AN309" s="31" t="e">
        <f t="shared" si="47"/>
        <v>#REF!</v>
      </c>
      <c r="AO309" s="32" t="e">
        <f t="shared" si="48"/>
        <v>#REF!</v>
      </c>
      <c r="AP309" s="30" t="e">
        <f t="shared" si="62"/>
        <v>#REF!</v>
      </c>
      <c r="AQ309" s="31" t="e">
        <f t="shared" si="49"/>
        <v>#REF!</v>
      </c>
      <c r="AR309" s="31" t="e">
        <f t="shared" si="50"/>
        <v>#REF!</v>
      </c>
      <c r="AS309" s="31" t="e">
        <f t="shared" si="51"/>
        <v>#REF!</v>
      </c>
      <c r="AT309" s="32" t="e">
        <f t="shared" si="52"/>
        <v>#REF!</v>
      </c>
      <c r="AU309" s="30" t="e">
        <f t="shared" si="63"/>
        <v>#REF!</v>
      </c>
      <c r="AV309" s="31" t="e">
        <f t="shared" si="53"/>
        <v>#REF!</v>
      </c>
      <c r="AW309" s="31" t="e">
        <f t="shared" si="54"/>
        <v>#REF!</v>
      </c>
      <c r="AX309" s="31" t="e">
        <f t="shared" si="55"/>
        <v>#REF!</v>
      </c>
      <c r="AY309" s="32" t="e">
        <f t="shared" si="56"/>
        <v>#REF!</v>
      </c>
      <c r="AZ309" s="30" t="e">
        <f t="shared" si="64"/>
        <v>#REF!</v>
      </c>
      <c r="BA309" s="31" t="e">
        <f t="shared" si="57"/>
        <v>#REF!</v>
      </c>
      <c r="BB309" s="31" t="e">
        <f t="shared" si="58"/>
        <v>#REF!</v>
      </c>
      <c r="BC309" s="31" t="e">
        <f t="shared" si="59"/>
        <v>#REF!</v>
      </c>
      <c r="BD309" s="32" t="e">
        <f t="shared" si="60"/>
        <v>#REF!</v>
      </c>
    </row>
    <row r="310" spans="3:56" ht="15.75" thickBot="1" x14ac:dyDescent="0.3">
      <c r="C310" s="26">
        <v>80</v>
      </c>
      <c r="D310" s="27" t="s">
        <v>387</v>
      </c>
      <c r="E310" s="26">
        <v>55</v>
      </c>
      <c r="F310" s="28" t="s">
        <v>359</v>
      </c>
      <c r="G310" s="26">
        <v>588587</v>
      </c>
      <c r="H310" s="28" t="s">
        <v>369</v>
      </c>
      <c r="I310" s="29"/>
      <c r="K310" s="17">
        <f>SUMIF('RECAP PDV'!$E:$E,$G310,'RECAP PDV'!K:K)</f>
        <v>753.85559999999998</v>
      </c>
      <c r="L310" s="17"/>
      <c r="M310" s="18"/>
      <c r="N310" s="17">
        <f>SUMIF('RECAP PDV'!$E:$E,$G310,'RECAP PDV'!N:N)</f>
        <v>0</v>
      </c>
      <c r="O310" s="17"/>
      <c r="P310" s="18"/>
      <c r="Q310" s="16"/>
      <c r="R310" s="16"/>
      <c r="S310" s="18"/>
      <c r="T310" s="17"/>
      <c r="U310" s="16"/>
      <c r="V310" s="18"/>
      <c r="W310" s="17"/>
      <c r="X310" s="16"/>
      <c r="Y310" s="18"/>
      <c r="AF310" s="30" t="e">
        <f t="shared" si="65"/>
        <v>#REF!</v>
      </c>
      <c r="AG310" s="31" t="e">
        <f t="shared" si="41"/>
        <v>#REF!</v>
      </c>
      <c r="AH310" s="31" t="e">
        <f t="shared" si="42"/>
        <v>#REF!</v>
      </c>
      <c r="AI310" s="31" t="e">
        <f t="shared" si="43"/>
        <v>#REF!</v>
      </c>
      <c r="AJ310" s="32" t="e">
        <f t="shared" si="44"/>
        <v>#REF!</v>
      </c>
      <c r="AK310" s="30" t="e">
        <f t="shared" si="61"/>
        <v>#REF!</v>
      </c>
      <c r="AL310" s="31" t="e">
        <f t="shared" si="45"/>
        <v>#REF!</v>
      </c>
      <c r="AM310" s="31" t="e">
        <f t="shared" si="46"/>
        <v>#REF!</v>
      </c>
      <c r="AN310" s="31" t="e">
        <f t="shared" si="47"/>
        <v>#REF!</v>
      </c>
      <c r="AO310" s="32" t="e">
        <f t="shared" si="48"/>
        <v>#REF!</v>
      </c>
      <c r="AP310" s="30" t="e">
        <f t="shared" si="62"/>
        <v>#REF!</v>
      </c>
      <c r="AQ310" s="31" t="e">
        <f t="shared" si="49"/>
        <v>#REF!</v>
      </c>
      <c r="AR310" s="31" t="e">
        <f t="shared" si="50"/>
        <v>#REF!</v>
      </c>
      <c r="AS310" s="31" t="e">
        <f t="shared" si="51"/>
        <v>#REF!</v>
      </c>
      <c r="AT310" s="32" t="e">
        <f t="shared" si="52"/>
        <v>#REF!</v>
      </c>
      <c r="AU310" s="30" t="e">
        <f t="shared" si="63"/>
        <v>#REF!</v>
      </c>
      <c r="AV310" s="31" t="e">
        <f t="shared" si="53"/>
        <v>#REF!</v>
      </c>
      <c r="AW310" s="31" t="e">
        <f t="shared" si="54"/>
        <v>#REF!</v>
      </c>
      <c r="AX310" s="31" t="e">
        <f t="shared" si="55"/>
        <v>#REF!</v>
      </c>
      <c r="AY310" s="32" t="e">
        <f t="shared" si="56"/>
        <v>#REF!</v>
      </c>
      <c r="AZ310" s="30" t="e">
        <f t="shared" si="64"/>
        <v>#REF!</v>
      </c>
      <c r="BA310" s="31" t="e">
        <f t="shared" si="57"/>
        <v>#REF!</v>
      </c>
      <c r="BB310" s="31" t="e">
        <f t="shared" si="58"/>
        <v>#REF!</v>
      </c>
      <c r="BC310" s="31" t="e">
        <f t="shared" si="59"/>
        <v>#REF!</v>
      </c>
      <c r="BD310" s="32" t="e">
        <f t="shared" si="60"/>
        <v>#REF!</v>
      </c>
    </row>
    <row r="311" spans="3:56" ht="15.75" thickBot="1" x14ac:dyDescent="0.3">
      <c r="C311" s="26">
        <v>80</v>
      </c>
      <c r="D311" s="27" t="s">
        <v>387</v>
      </c>
      <c r="E311" s="26">
        <v>55</v>
      </c>
      <c r="F311" s="28" t="s">
        <v>359</v>
      </c>
      <c r="G311" s="26">
        <v>488616</v>
      </c>
      <c r="H311" s="28" t="s">
        <v>370</v>
      </c>
      <c r="I311" s="29"/>
      <c r="K311" s="17">
        <f>SUMIF('RECAP PDV'!$E:$E,$G311,'RECAP PDV'!K:K)</f>
        <v>126.12946999999998</v>
      </c>
      <c r="L311" s="17"/>
      <c r="M311" s="18"/>
      <c r="N311" s="17">
        <f>SUMIF('RECAP PDV'!$E:$E,$G311,'RECAP PDV'!N:N)</f>
        <v>0</v>
      </c>
      <c r="O311" s="17"/>
      <c r="P311" s="18"/>
      <c r="Q311" s="16"/>
      <c r="R311" s="16"/>
      <c r="S311" s="18"/>
      <c r="T311" s="17"/>
      <c r="U311" s="16"/>
      <c r="V311" s="18"/>
      <c r="W311" s="17"/>
      <c r="X311" s="16"/>
      <c r="Y311" s="18"/>
      <c r="AF311" s="30" t="e">
        <f t="shared" si="65"/>
        <v>#REF!</v>
      </c>
      <c r="AG311" s="31" t="e">
        <f t="shared" si="41"/>
        <v>#REF!</v>
      </c>
      <c r="AH311" s="31" t="e">
        <f t="shared" si="42"/>
        <v>#REF!</v>
      </c>
      <c r="AI311" s="31" t="e">
        <f t="shared" si="43"/>
        <v>#REF!</v>
      </c>
      <c r="AJ311" s="32" t="e">
        <f t="shared" si="44"/>
        <v>#REF!</v>
      </c>
      <c r="AK311" s="30" t="e">
        <f t="shared" si="61"/>
        <v>#REF!</v>
      </c>
      <c r="AL311" s="31" t="e">
        <f t="shared" si="45"/>
        <v>#REF!</v>
      </c>
      <c r="AM311" s="31" t="e">
        <f t="shared" si="46"/>
        <v>#REF!</v>
      </c>
      <c r="AN311" s="31" t="e">
        <f t="shared" si="47"/>
        <v>#REF!</v>
      </c>
      <c r="AO311" s="32" t="e">
        <f t="shared" si="48"/>
        <v>#REF!</v>
      </c>
      <c r="AP311" s="30" t="e">
        <f t="shared" si="62"/>
        <v>#REF!</v>
      </c>
      <c r="AQ311" s="31" t="e">
        <f t="shared" si="49"/>
        <v>#REF!</v>
      </c>
      <c r="AR311" s="31" t="e">
        <f t="shared" si="50"/>
        <v>#REF!</v>
      </c>
      <c r="AS311" s="31" t="e">
        <f t="shared" si="51"/>
        <v>#REF!</v>
      </c>
      <c r="AT311" s="32" t="e">
        <f t="shared" si="52"/>
        <v>#REF!</v>
      </c>
      <c r="AU311" s="30" t="e">
        <f t="shared" si="63"/>
        <v>#REF!</v>
      </c>
      <c r="AV311" s="31" t="e">
        <f t="shared" si="53"/>
        <v>#REF!</v>
      </c>
      <c r="AW311" s="31" t="e">
        <f t="shared" si="54"/>
        <v>#REF!</v>
      </c>
      <c r="AX311" s="31" t="e">
        <f t="shared" si="55"/>
        <v>#REF!</v>
      </c>
      <c r="AY311" s="32" t="e">
        <f t="shared" si="56"/>
        <v>#REF!</v>
      </c>
      <c r="AZ311" s="30" t="e">
        <f t="shared" si="64"/>
        <v>#REF!</v>
      </c>
      <c r="BA311" s="31" t="e">
        <f t="shared" si="57"/>
        <v>#REF!</v>
      </c>
      <c r="BB311" s="31" t="e">
        <f t="shared" si="58"/>
        <v>#REF!</v>
      </c>
      <c r="BC311" s="31" t="e">
        <f t="shared" si="59"/>
        <v>#REF!</v>
      </c>
      <c r="BD311" s="32" t="e">
        <f t="shared" si="60"/>
        <v>#REF!</v>
      </c>
    </row>
    <row r="312" spans="3:56" ht="15.75" thickBot="1" x14ac:dyDescent="0.3">
      <c r="C312" s="39">
        <v>80</v>
      </c>
      <c r="D312" s="40" t="s">
        <v>387</v>
      </c>
      <c r="E312" s="39">
        <v>55</v>
      </c>
      <c r="F312" s="41" t="s">
        <v>359</v>
      </c>
      <c r="G312" s="39">
        <v>588666</v>
      </c>
      <c r="H312" s="41" t="s">
        <v>371</v>
      </c>
      <c r="I312" s="29"/>
      <c r="K312" s="17">
        <f>SUMIF('RECAP PDV'!$E:$E,$G312,'RECAP PDV'!K:K)</f>
        <v>720.08957000000009</v>
      </c>
      <c r="L312" s="17"/>
      <c r="M312" s="18"/>
      <c r="N312" s="17">
        <f>SUMIF('RECAP PDV'!$E:$E,$G312,'RECAP PDV'!N:N)</f>
        <v>0</v>
      </c>
      <c r="O312" s="17"/>
      <c r="P312" s="18"/>
      <c r="Q312" s="16"/>
      <c r="R312" s="16"/>
      <c r="S312" s="18"/>
      <c r="T312" s="17"/>
      <c r="U312" s="16"/>
      <c r="V312" s="18"/>
      <c r="W312" s="17"/>
      <c r="X312" s="16"/>
      <c r="Y312" s="18"/>
      <c r="AF312" s="30" t="e">
        <f t="shared" si="65"/>
        <v>#REF!</v>
      </c>
      <c r="AG312" s="31" t="e">
        <f t="shared" si="41"/>
        <v>#REF!</v>
      </c>
      <c r="AH312" s="31" t="e">
        <f t="shared" si="42"/>
        <v>#REF!</v>
      </c>
      <c r="AI312" s="31" t="e">
        <f t="shared" si="43"/>
        <v>#REF!</v>
      </c>
      <c r="AJ312" s="32" t="e">
        <f t="shared" si="44"/>
        <v>#REF!</v>
      </c>
      <c r="AK312" s="30" t="e">
        <f t="shared" si="61"/>
        <v>#REF!</v>
      </c>
      <c r="AL312" s="31" t="e">
        <f t="shared" si="45"/>
        <v>#REF!</v>
      </c>
      <c r="AM312" s="31" t="e">
        <f t="shared" si="46"/>
        <v>#REF!</v>
      </c>
      <c r="AN312" s="31" t="e">
        <f t="shared" si="47"/>
        <v>#REF!</v>
      </c>
      <c r="AO312" s="32" t="e">
        <f t="shared" si="48"/>
        <v>#REF!</v>
      </c>
      <c r="AP312" s="30" t="e">
        <f t="shared" si="62"/>
        <v>#REF!</v>
      </c>
      <c r="AQ312" s="31" t="e">
        <f t="shared" si="49"/>
        <v>#REF!</v>
      </c>
      <c r="AR312" s="31" t="e">
        <f t="shared" si="50"/>
        <v>#REF!</v>
      </c>
      <c r="AS312" s="31" t="e">
        <f t="shared" si="51"/>
        <v>#REF!</v>
      </c>
      <c r="AT312" s="32" t="e">
        <f t="shared" si="52"/>
        <v>#REF!</v>
      </c>
      <c r="AU312" s="30" t="e">
        <f t="shared" si="63"/>
        <v>#REF!</v>
      </c>
      <c r="AV312" s="31" t="e">
        <f t="shared" si="53"/>
        <v>#REF!</v>
      </c>
      <c r="AW312" s="31" t="e">
        <f t="shared" si="54"/>
        <v>#REF!</v>
      </c>
      <c r="AX312" s="31" t="e">
        <f t="shared" si="55"/>
        <v>#REF!</v>
      </c>
      <c r="AY312" s="32" t="e">
        <f t="shared" si="56"/>
        <v>#REF!</v>
      </c>
      <c r="AZ312" s="30" t="e">
        <f t="shared" si="64"/>
        <v>#REF!</v>
      </c>
      <c r="BA312" s="31" t="e">
        <f t="shared" si="57"/>
        <v>#REF!</v>
      </c>
      <c r="BB312" s="31" t="e">
        <f t="shared" si="58"/>
        <v>#REF!</v>
      </c>
      <c r="BC312" s="31" t="e">
        <f t="shared" si="59"/>
        <v>#REF!</v>
      </c>
      <c r="BD312" s="32" t="e">
        <f t="shared" si="60"/>
        <v>#REF!</v>
      </c>
    </row>
    <row r="313" spans="3:56" ht="15.75" thickBot="1" x14ac:dyDescent="0.3">
      <c r="C313" s="42"/>
      <c r="D313" s="43"/>
      <c r="E313" s="42"/>
      <c r="F313" s="44"/>
      <c r="G313" s="42"/>
      <c r="H313" s="44"/>
      <c r="I313" s="45"/>
      <c r="J313" s="31"/>
      <c r="K313" s="47"/>
      <c r="L313" s="47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  <c r="Y313" s="47"/>
      <c r="AG313" s="31"/>
      <c r="AH313" s="31"/>
      <c r="AI313" s="31"/>
      <c r="AJ313" s="31"/>
      <c r="AK313" s="46"/>
      <c r="AL313" s="31"/>
      <c r="AM313" s="31"/>
      <c r="AN313" s="31"/>
      <c r="AO313" s="31"/>
      <c r="AP313" s="46"/>
      <c r="AQ313" s="31"/>
      <c r="AR313" s="31"/>
      <c r="AS313" s="31"/>
      <c r="AT313" s="31"/>
      <c r="AU313" s="46"/>
      <c r="AV313" s="31"/>
      <c r="AW313" s="31"/>
      <c r="AX313" s="31"/>
      <c r="AY313" s="31"/>
      <c r="AZ313" s="46"/>
      <c r="BA313" s="31"/>
      <c r="BB313" s="31"/>
      <c r="BC313" s="31"/>
      <c r="BD313" s="31"/>
    </row>
    <row r="314" spans="3:56" ht="15.75" thickBot="1" x14ac:dyDescent="0.3"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  <c r="Y314" s="47"/>
      <c r="AG314" s="48" t="e">
        <f>SUM(AG6:AG312)</f>
        <v>#REF!</v>
      </c>
      <c r="AH314" s="49" t="e">
        <f>SUM(AH6:AH312)</f>
        <v>#REF!</v>
      </c>
      <c r="AI314" s="50" t="e">
        <f>SUM(AI6:AI312)</f>
        <v>#REF!</v>
      </c>
      <c r="AJ314" s="51" t="e">
        <f>SUM(AJ6:AJ312)</f>
        <v>#REF!</v>
      </c>
      <c r="AL314" s="48" t="e">
        <f>SUM(AL6:AL312)</f>
        <v>#REF!</v>
      </c>
      <c r="AM314" s="49" t="e">
        <f>SUM(AM6:AM312)</f>
        <v>#REF!</v>
      </c>
      <c r="AN314" s="50" t="e">
        <f>SUM(AN6:AN312)</f>
        <v>#REF!</v>
      </c>
      <c r="AO314" s="51" t="e">
        <f>SUM(AO6:AO312)</f>
        <v>#REF!</v>
      </c>
      <c r="AQ314" s="48" t="e">
        <f>SUM(AQ6:AQ312)</f>
        <v>#REF!</v>
      </c>
      <c r="AR314" s="49" t="e">
        <f>SUM(AR6:AR312)</f>
        <v>#REF!</v>
      </c>
      <c r="AS314" s="50" t="e">
        <f>SUM(AS6:AS312)</f>
        <v>#REF!</v>
      </c>
      <c r="AT314" s="51" t="e">
        <f>SUM(AT6:AT312)</f>
        <v>#REF!</v>
      </c>
      <c r="AV314" s="48" t="e">
        <f>SUM(AV6:AV312)</f>
        <v>#REF!</v>
      </c>
      <c r="AW314" s="49" t="e">
        <f>SUM(AW6:AW312)</f>
        <v>#REF!</v>
      </c>
      <c r="AX314" s="50" t="e">
        <f>SUM(AX6:AX312)</f>
        <v>#REF!</v>
      </c>
      <c r="AY314" s="51" t="e">
        <f>SUM(AY6:AY312)</f>
        <v>#REF!</v>
      </c>
      <c r="BA314" s="48" t="e">
        <f>SUM(BA6:BA312)</f>
        <v>#REF!</v>
      </c>
      <c r="BB314" s="49" t="e">
        <f>SUM(BB6:BB312)</f>
        <v>#REF!</v>
      </c>
      <c r="BC314" s="50" t="e">
        <f>SUM(BC6:BC312)</f>
        <v>#REF!</v>
      </c>
      <c r="BD314" s="51" t="e">
        <f>SUM(BD6:BD312)</f>
        <v>#REF!</v>
      </c>
    </row>
  </sheetData>
  <mergeCells count="5">
    <mergeCell ref="T3:V3"/>
    <mergeCell ref="W3:Y3"/>
    <mergeCell ref="K3:M3"/>
    <mergeCell ref="N3:P3"/>
    <mergeCell ref="Q3:S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D1:BD25"/>
  <sheetViews>
    <sheetView topLeftCell="F1" workbookViewId="0">
      <selection activeCell="T6" sqref="T6:T23"/>
    </sheetView>
  </sheetViews>
  <sheetFormatPr baseColWidth="10" defaultRowHeight="15" x14ac:dyDescent="0.25"/>
  <cols>
    <col min="2" max="2" width="23.140625" customWidth="1"/>
    <col min="4" max="4" width="23.42578125" style="52" customWidth="1"/>
    <col min="6" max="6" width="26.28515625" customWidth="1"/>
    <col min="8" max="8" width="32" bestFit="1" customWidth="1"/>
    <col min="10" max="10" width="4.140625" customWidth="1"/>
  </cols>
  <sheetData>
    <row r="1" spans="4:56" x14ac:dyDescent="0.25">
      <c r="G1" s="1">
        <v>1</v>
      </c>
      <c r="H1" s="1">
        <v>2</v>
      </c>
      <c r="I1" s="1">
        <v>3</v>
      </c>
      <c r="J1" s="1">
        <v>4</v>
      </c>
      <c r="K1" s="1">
        <v>5</v>
      </c>
      <c r="L1" s="1">
        <v>6</v>
      </c>
      <c r="M1" s="1">
        <v>7</v>
      </c>
      <c r="N1" s="1">
        <v>8</v>
      </c>
      <c r="O1" s="1">
        <v>9</v>
      </c>
      <c r="P1" s="1">
        <v>10</v>
      </c>
      <c r="Q1" s="1">
        <v>11</v>
      </c>
      <c r="R1" s="1">
        <v>12</v>
      </c>
      <c r="S1" s="1">
        <v>13</v>
      </c>
      <c r="T1" s="1">
        <v>14</v>
      </c>
      <c r="U1" s="1">
        <v>15</v>
      </c>
      <c r="V1" s="1">
        <v>16</v>
      </c>
      <c r="W1" s="1">
        <v>17</v>
      </c>
      <c r="X1" s="1">
        <v>18</v>
      </c>
      <c r="Y1" s="1">
        <v>19</v>
      </c>
    </row>
    <row r="2" spans="4:56" ht="16.5" customHeight="1" thickBot="1" x14ac:dyDescent="0.3">
      <c r="K2" s="2"/>
      <c r="N2" s="2"/>
    </row>
    <row r="3" spans="4:56" ht="40.5" customHeight="1" thickBot="1" x14ac:dyDescent="0.3">
      <c r="K3" s="422" t="s">
        <v>489</v>
      </c>
      <c r="L3" s="423"/>
      <c r="M3" s="424"/>
      <c r="N3" s="422" t="s">
        <v>490</v>
      </c>
      <c r="O3" s="423"/>
      <c r="P3" s="424"/>
      <c r="Q3" s="422" t="s">
        <v>491</v>
      </c>
      <c r="R3" s="423"/>
      <c r="S3" s="424"/>
      <c r="T3" s="422" t="s">
        <v>492</v>
      </c>
      <c r="U3" s="423"/>
      <c r="V3" s="424"/>
      <c r="W3" s="422" t="s">
        <v>631</v>
      </c>
      <c r="X3" s="423"/>
      <c r="Y3" s="424"/>
    </row>
    <row r="4" spans="4:56" ht="15.75" thickBot="1" x14ac:dyDescent="0.3">
      <c r="K4" s="4"/>
      <c r="L4" s="5" t="s">
        <v>0</v>
      </c>
      <c r="M4" s="3" t="e">
        <f>VLOOKUP(#REF!,#REF!,6,FALSE)</f>
        <v>#REF!</v>
      </c>
      <c r="N4" s="4"/>
      <c r="O4" s="5" t="s">
        <v>0</v>
      </c>
      <c r="P4" s="3" t="e">
        <f>VLOOKUP(#REF!,#REF!,6,FALSE)</f>
        <v>#REF!</v>
      </c>
      <c r="Q4" s="4"/>
      <c r="R4" s="5" t="s">
        <v>0</v>
      </c>
      <c r="S4" s="3" t="e">
        <f>VLOOKUP(#REF!,#REF!,6,FALSE)</f>
        <v>#REF!</v>
      </c>
      <c r="T4" s="4"/>
      <c r="U4" s="5" t="s">
        <v>0</v>
      </c>
      <c r="V4" s="3" t="e">
        <f>VLOOKUP(#REF!,#REF!,6,FALSE)</f>
        <v>#REF!</v>
      </c>
      <c r="W4" s="4"/>
      <c r="X4" s="5" t="s">
        <v>0</v>
      </c>
      <c r="Y4" s="3" t="e">
        <f>VLOOKUP(#REF!,#REF!,6,FALSE)</f>
        <v>#REF!</v>
      </c>
    </row>
    <row r="5" spans="4:56" ht="15.75" thickBot="1" x14ac:dyDescent="0.3">
      <c r="D5" s="52" t="s">
        <v>388</v>
      </c>
      <c r="E5" s="6" t="s">
        <v>2</v>
      </c>
      <c r="F5" s="6" t="s">
        <v>3</v>
      </c>
      <c r="G5" s="6" t="s">
        <v>4</v>
      </c>
      <c r="H5" s="6" t="s">
        <v>5</v>
      </c>
      <c r="I5" s="53" t="s">
        <v>377</v>
      </c>
      <c r="K5" s="10" t="s">
        <v>11</v>
      </c>
      <c r="L5" s="11" t="s">
        <v>12</v>
      </c>
      <c r="M5" s="12" t="s">
        <v>13</v>
      </c>
      <c r="N5" s="10" t="s">
        <v>11</v>
      </c>
      <c r="O5" s="11" t="s">
        <v>12</v>
      </c>
      <c r="P5" s="12" t="s">
        <v>13</v>
      </c>
      <c r="Q5" s="10" t="s">
        <v>11</v>
      </c>
      <c r="R5" s="11" t="s">
        <v>12</v>
      </c>
      <c r="S5" s="12" t="s">
        <v>13</v>
      </c>
      <c r="T5" s="10" t="s">
        <v>11</v>
      </c>
      <c r="U5" s="11" t="s">
        <v>12</v>
      </c>
      <c r="V5" s="12" t="s">
        <v>13</v>
      </c>
      <c r="W5" s="10" t="s">
        <v>11</v>
      </c>
      <c r="X5" s="11" t="s">
        <v>12</v>
      </c>
      <c r="Y5" s="12" t="s">
        <v>13</v>
      </c>
      <c r="AF5" s="22"/>
      <c r="AG5" s="54">
        <v>0.8</v>
      </c>
      <c r="AH5" s="54" t="s">
        <v>378</v>
      </c>
      <c r="AI5" s="55" t="s">
        <v>379</v>
      </c>
      <c r="AJ5" s="56">
        <v>1.1000000000000001</v>
      </c>
      <c r="AK5" s="22"/>
      <c r="AL5" s="54">
        <v>0.8</v>
      </c>
      <c r="AM5" s="54" t="s">
        <v>378</v>
      </c>
      <c r="AN5" s="55" t="s">
        <v>380</v>
      </c>
      <c r="AO5" s="56">
        <v>1.2</v>
      </c>
      <c r="AP5" s="22"/>
      <c r="AQ5" s="54">
        <v>0.8</v>
      </c>
      <c r="AR5" s="54" t="s">
        <v>378</v>
      </c>
      <c r="AS5" s="55" t="s">
        <v>380</v>
      </c>
      <c r="AT5" s="56">
        <v>1.2</v>
      </c>
      <c r="AU5" s="22"/>
      <c r="AV5" s="54">
        <v>0.8</v>
      </c>
      <c r="AW5" s="54" t="s">
        <v>378</v>
      </c>
      <c r="AX5" s="55" t="s">
        <v>380</v>
      </c>
      <c r="AY5" s="56">
        <v>1.2</v>
      </c>
      <c r="AZ5" s="22"/>
      <c r="BA5" s="54">
        <v>0.8</v>
      </c>
      <c r="BB5" s="54" t="s">
        <v>378</v>
      </c>
      <c r="BC5" s="55" t="s">
        <v>380</v>
      </c>
      <c r="BD5" s="56">
        <v>1.2</v>
      </c>
    </row>
    <row r="6" spans="4:56" ht="15.75" thickBot="1" x14ac:dyDescent="0.3">
      <c r="D6" s="52">
        <v>100021</v>
      </c>
      <c r="E6" s="26">
        <v>50</v>
      </c>
      <c r="F6" s="27" t="s">
        <v>381</v>
      </c>
      <c r="G6" s="26">
        <v>21</v>
      </c>
      <c r="H6" s="28" t="s">
        <v>15</v>
      </c>
      <c r="I6" s="19"/>
      <c r="K6" s="17">
        <f>SUMIF('RECAP PDV'!$C:$C,$G6,'RECAP PDV'!K:K)</f>
        <v>7313.5603199999996</v>
      </c>
      <c r="L6" s="17"/>
      <c r="M6" s="18"/>
      <c r="N6" s="17">
        <f>SUMIF('RECAP PDV'!$C:$C,$G6,'RECAP PDV'!N:N)</f>
        <v>0</v>
      </c>
      <c r="O6" s="17"/>
      <c r="P6" s="18"/>
      <c r="Q6" s="17"/>
      <c r="R6" s="17"/>
      <c r="S6" s="18"/>
      <c r="T6" s="17"/>
      <c r="U6" s="17"/>
      <c r="V6" s="18"/>
      <c r="W6" s="17"/>
      <c r="X6" s="17"/>
      <c r="Y6" s="18"/>
      <c r="AF6" s="30" t="e">
        <f t="shared" ref="AF6:AF23" si="0">M6/$M$4</f>
        <v>#REF!</v>
      </c>
      <c r="AG6" s="31" t="e">
        <f>IF(AF6&lt;0.8,1,0)</f>
        <v>#REF!</v>
      </c>
      <c r="AH6" s="31" t="e">
        <f>IF(AND(AF6&gt;=0.8,AF6&lt;1),1,0)</f>
        <v>#REF!</v>
      </c>
      <c r="AI6" s="31" t="e">
        <f>IF(AND(AF6&gt;=1,AF6&lt;1.1),1,0)</f>
        <v>#REF!</v>
      </c>
      <c r="AJ6" s="32" t="e">
        <f>IF(AF6&gt;1.1,1,0)</f>
        <v>#REF!</v>
      </c>
      <c r="AK6" s="30" t="e">
        <f t="shared" ref="AK6:AK23" si="1">P6/$P$4</f>
        <v>#REF!</v>
      </c>
      <c r="AL6" s="31" t="e">
        <f>IF(AK6&lt;0.8,1,0)</f>
        <v>#REF!</v>
      </c>
      <c r="AM6" s="31" t="e">
        <f>IF(AND(AK6&gt;=0.8,AK6&lt;1),1,0)</f>
        <v>#REF!</v>
      </c>
      <c r="AN6" s="31" t="e">
        <f>IF(AND(AK6&gt;=1,AK6&lt;1.2),1,0)</f>
        <v>#REF!</v>
      </c>
      <c r="AO6" s="32" t="e">
        <f>IF(AK6&gt;1.2,1,0)</f>
        <v>#REF!</v>
      </c>
      <c r="AP6" s="30" t="e">
        <f t="shared" ref="AP6:AP23" si="2">S6/$S$4</f>
        <v>#REF!</v>
      </c>
      <c r="AQ6" s="31" t="e">
        <f>IF(AP6&lt;0.8,1,0)</f>
        <v>#REF!</v>
      </c>
      <c r="AR6" s="31" t="e">
        <f>IF(AND(AP6&gt;=0.8,AP6&lt;1),1,0)</f>
        <v>#REF!</v>
      </c>
      <c r="AS6" s="31" t="e">
        <f>IF(AND(AP6&gt;=1,AP6&lt;1.2),1,0)</f>
        <v>#REF!</v>
      </c>
      <c r="AT6" s="32" t="e">
        <f>IF(AP6&gt;1.2,1,0)</f>
        <v>#REF!</v>
      </c>
      <c r="AU6" s="30" t="e">
        <f t="shared" ref="AU6:AU23" si="3">V6/$V$4</f>
        <v>#REF!</v>
      </c>
      <c r="AV6" s="31" t="e">
        <f>IF(AU6&lt;0.8,1,0)</f>
        <v>#REF!</v>
      </c>
      <c r="AW6" s="31" t="e">
        <f>IF(AND(AU6&gt;=0.8,AU6&lt;1),1,0)</f>
        <v>#REF!</v>
      </c>
      <c r="AX6" s="31" t="e">
        <f>IF(AND(AU6&gt;=1,AU6&lt;1.2),1,0)</f>
        <v>#REF!</v>
      </c>
      <c r="AY6" s="32" t="e">
        <f>IF(AU6&gt;1.2,1,0)</f>
        <v>#REF!</v>
      </c>
      <c r="AZ6" s="30" t="e">
        <f t="shared" ref="AZ6:AZ23" si="4">Y6/$Y$4</f>
        <v>#REF!</v>
      </c>
      <c r="BA6" s="31" t="e">
        <f>IF(AZ6&lt;0.8,1,0)</f>
        <v>#REF!</v>
      </c>
      <c r="BB6" s="31" t="e">
        <f>IF(AND(AZ6&gt;=0.8,AZ6&lt;1),1,0)</f>
        <v>#REF!</v>
      </c>
      <c r="BC6" s="31" t="e">
        <f>IF(AND(AZ6&gt;=1,AZ6&lt;1.2),1,0)</f>
        <v>#REF!</v>
      </c>
      <c r="BD6" s="32" t="e">
        <f>IF(AZ6&gt;1.2,1,0)</f>
        <v>#REF!</v>
      </c>
    </row>
    <row r="7" spans="4:56" ht="15.75" thickBot="1" x14ac:dyDescent="0.3">
      <c r="D7" s="52">
        <v>100014</v>
      </c>
      <c r="E7" s="26">
        <v>50</v>
      </c>
      <c r="F7" s="27" t="s">
        <v>381</v>
      </c>
      <c r="G7" s="26">
        <v>14</v>
      </c>
      <c r="H7" s="28" t="s">
        <v>27</v>
      </c>
      <c r="I7" s="19"/>
      <c r="K7" s="17">
        <f>SUMIF('RECAP PDV'!$C:$C,$G7,'RECAP PDV'!K:K)</f>
        <v>19194.060740000001</v>
      </c>
      <c r="L7" s="17"/>
      <c r="M7" s="18"/>
      <c r="N7" s="17">
        <f>SUMIF('RECAP PDV'!$C:$C,$G7,'RECAP PDV'!N:N)</f>
        <v>0</v>
      </c>
      <c r="O7" s="17"/>
      <c r="P7" s="18"/>
      <c r="Q7" s="17"/>
      <c r="R7" s="17"/>
      <c r="S7" s="18"/>
      <c r="T7" s="17"/>
      <c r="U7" s="17"/>
      <c r="V7" s="18"/>
      <c r="W7" s="17"/>
      <c r="X7" s="17"/>
      <c r="Y7" s="18"/>
      <c r="AF7" s="30" t="e">
        <f t="shared" si="0"/>
        <v>#REF!</v>
      </c>
      <c r="AG7" s="31" t="e">
        <f t="shared" ref="AG7:AG23" si="5">IF(AF7&lt;0.8,1,0)</f>
        <v>#REF!</v>
      </c>
      <c r="AH7" s="31" t="e">
        <f t="shared" ref="AH7:AH23" si="6">IF(AND(AF7&gt;=0.8,AF7&lt;1),1,0)</f>
        <v>#REF!</v>
      </c>
      <c r="AI7" s="31" t="e">
        <f t="shared" ref="AI7:AI23" si="7">IF(AND(AF7&gt;=1,AF7&lt;1.1),1,0)</f>
        <v>#REF!</v>
      </c>
      <c r="AJ7" s="32" t="e">
        <f t="shared" ref="AJ7:AJ23" si="8">IF(AF7&gt;1.1,1,0)</f>
        <v>#REF!</v>
      </c>
      <c r="AK7" s="30" t="e">
        <f t="shared" si="1"/>
        <v>#REF!</v>
      </c>
      <c r="AL7" s="31" t="e">
        <f t="shared" ref="AL7:AL23" si="9">IF(AK7&lt;0.8,1,0)</f>
        <v>#REF!</v>
      </c>
      <c r="AM7" s="31" t="e">
        <f t="shared" ref="AM7:AM23" si="10">IF(AND(AK7&gt;=0.8,AK7&lt;1),1,0)</f>
        <v>#REF!</v>
      </c>
      <c r="AN7" s="31" t="e">
        <f t="shared" ref="AN7:AN23" si="11">IF(AND(AK7&gt;=1,AK7&lt;1.2),1,0)</f>
        <v>#REF!</v>
      </c>
      <c r="AO7" s="32" t="e">
        <f t="shared" ref="AO7:AO23" si="12">IF(AK7&gt;1.2,1,0)</f>
        <v>#REF!</v>
      </c>
      <c r="AP7" s="30" t="e">
        <f t="shared" si="2"/>
        <v>#REF!</v>
      </c>
      <c r="AQ7" s="31" t="e">
        <f t="shared" ref="AQ7:AQ23" si="13">IF(AP7&lt;0.8,1,0)</f>
        <v>#REF!</v>
      </c>
      <c r="AR7" s="31" t="e">
        <f t="shared" ref="AR7:AR23" si="14">IF(AND(AP7&gt;=0.8,AP7&lt;1),1,0)</f>
        <v>#REF!</v>
      </c>
      <c r="AS7" s="31" t="e">
        <f t="shared" ref="AS7:AS23" si="15">IF(AND(AP7&gt;=1,AP7&lt;1.2),1,0)</f>
        <v>#REF!</v>
      </c>
      <c r="AT7" s="32" t="e">
        <f t="shared" ref="AT7:AT23" si="16">IF(AP7&gt;1.2,1,0)</f>
        <v>#REF!</v>
      </c>
      <c r="AU7" s="30" t="e">
        <f t="shared" si="3"/>
        <v>#REF!</v>
      </c>
      <c r="AV7" s="31" t="e">
        <f t="shared" ref="AV7:AV23" si="17">IF(AU7&lt;0.8,1,0)</f>
        <v>#REF!</v>
      </c>
      <c r="AW7" s="31" t="e">
        <f t="shared" ref="AW7:AW23" si="18">IF(AND(AU7&gt;=0.8,AU7&lt;1),1,0)</f>
        <v>#REF!</v>
      </c>
      <c r="AX7" s="31" t="e">
        <f t="shared" ref="AX7:AX23" si="19">IF(AND(AU7&gt;=1,AU7&lt;1.2),1,0)</f>
        <v>#REF!</v>
      </c>
      <c r="AY7" s="32" t="e">
        <f t="shared" ref="AY7:AY23" si="20">IF(AU7&gt;1.2,1,0)</f>
        <v>#REF!</v>
      </c>
      <c r="AZ7" s="30" t="e">
        <f t="shared" si="4"/>
        <v>#REF!</v>
      </c>
      <c r="BA7" s="31" t="e">
        <f t="shared" ref="BA7:BA23" si="21">IF(AZ7&lt;0.8,1,0)</f>
        <v>#REF!</v>
      </c>
      <c r="BB7" s="31" t="e">
        <f t="shared" ref="BB7:BB23" si="22">IF(AND(AZ7&gt;=0.8,AZ7&lt;1),1,0)</f>
        <v>#REF!</v>
      </c>
      <c r="BC7" s="31" t="e">
        <f t="shared" ref="BC7:BC23" si="23">IF(AND(AZ7&gt;=1,AZ7&lt;1.2),1,0)</f>
        <v>#REF!</v>
      </c>
      <c r="BD7" s="32" t="e">
        <f t="shared" ref="BD7:BD23" si="24">IF(AZ7&gt;1.2,1,0)</f>
        <v>#REF!</v>
      </c>
    </row>
    <row r="8" spans="4:56" ht="15.75" thickBot="1" x14ac:dyDescent="0.3">
      <c r="D8" s="52">
        <v>105060</v>
      </c>
      <c r="E8" s="26">
        <v>262</v>
      </c>
      <c r="F8" s="27" t="s">
        <v>382</v>
      </c>
      <c r="G8" s="26">
        <v>5060</v>
      </c>
      <c r="H8" s="28" t="s">
        <v>45</v>
      </c>
      <c r="I8" s="19"/>
      <c r="K8" s="17">
        <f>SUMIF('RECAP PDV'!$C:$C,$G8,'RECAP PDV'!K:K)</f>
        <v>5524.6929599999994</v>
      </c>
      <c r="L8" s="17"/>
      <c r="M8" s="18"/>
      <c r="N8" s="17">
        <f>SUMIF('RECAP PDV'!$C:$C,$G8,'RECAP PDV'!N:N)</f>
        <v>0.152</v>
      </c>
      <c r="O8" s="17"/>
      <c r="P8" s="18"/>
      <c r="Q8" s="17"/>
      <c r="R8" s="17"/>
      <c r="S8" s="18"/>
      <c r="T8" s="17"/>
      <c r="U8" s="17"/>
      <c r="V8" s="18"/>
      <c r="W8" s="17"/>
      <c r="X8" s="17"/>
      <c r="Y8" s="18"/>
      <c r="AF8" s="30" t="e">
        <f t="shared" si="0"/>
        <v>#REF!</v>
      </c>
      <c r="AG8" s="31" t="e">
        <f t="shared" si="5"/>
        <v>#REF!</v>
      </c>
      <c r="AH8" s="31" t="e">
        <f t="shared" si="6"/>
        <v>#REF!</v>
      </c>
      <c r="AI8" s="31" t="e">
        <f t="shared" si="7"/>
        <v>#REF!</v>
      </c>
      <c r="AJ8" s="32" t="e">
        <f t="shared" si="8"/>
        <v>#REF!</v>
      </c>
      <c r="AK8" s="30" t="e">
        <f t="shared" si="1"/>
        <v>#REF!</v>
      </c>
      <c r="AL8" s="31" t="e">
        <f t="shared" si="9"/>
        <v>#REF!</v>
      </c>
      <c r="AM8" s="31" t="e">
        <f t="shared" si="10"/>
        <v>#REF!</v>
      </c>
      <c r="AN8" s="31" t="e">
        <f t="shared" si="11"/>
        <v>#REF!</v>
      </c>
      <c r="AO8" s="32" t="e">
        <f t="shared" si="12"/>
        <v>#REF!</v>
      </c>
      <c r="AP8" s="30" t="e">
        <f t="shared" si="2"/>
        <v>#REF!</v>
      </c>
      <c r="AQ8" s="31" t="e">
        <f t="shared" si="13"/>
        <v>#REF!</v>
      </c>
      <c r="AR8" s="31" t="e">
        <f t="shared" si="14"/>
        <v>#REF!</v>
      </c>
      <c r="AS8" s="31" t="e">
        <f t="shared" si="15"/>
        <v>#REF!</v>
      </c>
      <c r="AT8" s="32" t="e">
        <f t="shared" si="16"/>
        <v>#REF!</v>
      </c>
      <c r="AU8" s="30" t="e">
        <f t="shared" si="3"/>
        <v>#REF!</v>
      </c>
      <c r="AV8" s="31" t="e">
        <f t="shared" si="17"/>
        <v>#REF!</v>
      </c>
      <c r="AW8" s="31" t="e">
        <f t="shared" si="18"/>
        <v>#REF!</v>
      </c>
      <c r="AX8" s="31" t="e">
        <f t="shared" si="19"/>
        <v>#REF!</v>
      </c>
      <c r="AY8" s="32" t="e">
        <f t="shared" si="20"/>
        <v>#REF!</v>
      </c>
      <c r="AZ8" s="30" t="e">
        <f t="shared" si="4"/>
        <v>#REF!</v>
      </c>
      <c r="BA8" s="31" t="e">
        <f t="shared" si="21"/>
        <v>#REF!</v>
      </c>
      <c r="BB8" s="31" t="e">
        <f t="shared" si="22"/>
        <v>#REF!</v>
      </c>
      <c r="BC8" s="31" t="e">
        <f t="shared" si="23"/>
        <v>#REF!</v>
      </c>
      <c r="BD8" s="32" t="e">
        <f t="shared" si="24"/>
        <v>#REF!</v>
      </c>
    </row>
    <row r="9" spans="4:56" ht="15.75" thickBot="1" x14ac:dyDescent="0.3">
      <c r="D9" s="52">
        <v>105101</v>
      </c>
      <c r="E9" s="26">
        <v>262</v>
      </c>
      <c r="F9" s="27" t="s">
        <v>382</v>
      </c>
      <c r="G9" s="26">
        <v>5101</v>
      </c>
      <c r="H9" s="33" t="s">
        <v>76</v>
      </c>
      <c r="I9" s="19"/>
      <c r="K9" s="17">
        <f>SUMIF('RECAP PDV'!$C:$C,$G9,'RECAP PDV'!K:K)</f>
        <v>9483.9383699999998</v>
      </c>
      <c r="L9" s="17"/>
      <c r="M9" s="18"/>
      <c r="N9" s="17">
        <f>SUMIF('RECAP PDV'!$C:$C,$G9,'RECAP PDV'!N:N)</f>
        <v>0</v>
      </c>
      <c r="O9" s="17"/>
      <c r="P9" s="18"/>
      <c r="Q9" s="17"/>
      <c r="R9" s="17"/>
      <c r="S9" s="18"/>
      <c r="T9" s="17"/>
      <c r="U9" s="17"/>
      <c r="V9" s="18"/>
      <c r="W9" s="17"/>
      <c r="X9" s="17"/>
      <c r="Y9" s="18"/>
      <c r="AF9" s="30" t="e">
        <f t="shared" si="0"/>
        <v>#REF!</v>
      </c>
      <c r="AG9" s="31" t="e">
        <f t="shared" si="5"/>
        <v>#REF!</v>
      </c>
      <c r="AH9" s="31" t="e">
        <f t="shared" si="6"/>
        <v>#REF!</v>
      </c>
      <c r="AI9" s="31" t="e">
        <f t="shared" si="7"/>
        <v>#REF!</v>
      </c>
      <c r="AJ9" s="32" t="e">
        <f t="shared" si="8"/>
        <v>#REF!</v>
      </c>
      <c r="AK9" s="30" t="e">
        <f t="shared" si="1"/>
        <v>#REF!</v>
      </c>
      <c r="AL9" s="31" t="e">
        <f t="shared" si="9"/>
        <v>#REF!</v>
      </c>
      <c r="AM9" s="31" t="e">
        <f t="shared" si="10"/>
        <v>#REF!</v>
      </c>
      <c r="AN9" s="31" t="e">
        <f t="shared" si="11"/>
        <v>#REF!</v>
      </c>
      <c r="AO9" s="32" t="e">
        <f t="shared" si="12"/>
        <v>#REF!</v>
      </c>
      <c r="AP9" s="30" t="e">
        <f t="shared" si="2"/>
        <v>#REF!</v>
      </c>
      <c r="AQ9" s="31" t="e">
        <f t="shared" si="13"/>
        <v>#REF!</v>
      </c>
      <c r="AR9" s="31" t="e">
        <f t="shared" si="14"/>
        <v>#REF!</v>
      </c>
      <c r="AS9" s="31" t="e">
        <f t="shared" si="15"/>
        <v>#REF!</v>
      </c>
      <c r="AT9" s="32" t="e">
        <f t="shared" si="16"/>
        <v>#REF!</v>
      </c>
      <c r="AU9" s="30" t="e">
        <f t="shared" si="3"/>
        <v>#REF!</v>
      </c>
      <c r="AV9" s="31" t="e">
        <f t="shared" si="17"/>
        <v>#REF!</v>
      </c>
      <c r="AW9" s="31" t="e">
        <f t="shared" si="18"/>
        <v>#REF!</v>
      </c>
      <c r="AX9" s="31" t="e">
        <f t="shared" si="19"/>
        <v>#REF!</v>
      </c>
      <c r="AY9" s="32" t="e">
        <f t="shared" si="20"/>
        <v>#REF!</v>
      </c>
      <c r="AZ9" s="30" t="e">
        <f t="shared" si="4"/>
        <v>#REF!</v>
      </c>
      <c r="BA9" s="31" t="e">
        <f t="shared" si="21"/>
        <v>#REF!</v>
      </c>
      <c r="BB9" s="31" t="e">
        <f t="shared" si="22"/>
        <v>#REF!</v>
      </c>
      <c r="BC9" s="31" t="e">
        <f t="shared" si="23"/>
        <v>#REF!</v>
      </c>
      <c r="BD9" s="32" t="e">
        <f t="shared" si="24"/>
        <v>#REF!</v>
      </c>
    </row>
    <row r="10" spans="4:56" ht="15.75" thickBot="1" x14ac:dyDescent="0.3">
      <c r="D10" s="52">
        <v>105006</v>
      </c>
      <c r="E10" s="26">
        <v>262</v>
      </c>
      <c r="F10" s="27" t="s">
        <v>382</v>
      </c>
      <c r="G10" s="26">
        <v>5006</v>
      </c>
      <c r="H10" s="28" t="s">
        <v>97</v>
      </c>
      <c r="I10" s="19"/>
      <c r="K10" s="17">
        <f>SUMIF('RECAP PDV'!$C:$C,$G10,'RECAP PDV'!K:K)</f>
        <v>16938.19138</v>
      </c>
      <c r="L10" s="17"/>
      <c r="M10" s="18"/>
      <c r="N10" s="17">
        <f>SUMIF('RECAP PDV'!$C:$C,$G10,'RECAP PDV'!N:N)</f>
        <v>0</v>
      </c>
      <c r="O10" s="17"/>
      <c r="P10" s="18"/>
      <c r="Q10" s="17"/>
      <c r="R10" s="17"/>
      <c r="S10" s="18"/>
      <c r="T10" s="17"/>
      <c r="U10" s="17"/>
      <c r="V10" s="18"/>
      <c r="W10" s="17"/>
      <c r="X10" s="17"/>
      <c r="Y10" s="18"/>
      <c r="AF10" s="30" t="e">
        <f t="shared" si="0"/>
        <v>#REF!</v>
      </c>
      <c r="AG10" s="31" t="e">
        <f t="shared" si="5"/>
        <v>#REF!</v>
      </c>
      <c r="AH10" s="31" t="e">
        <f t="shared" si="6"/>
        <v>#REF!</v>
      </c>
      <c r="AI10" s="31" t="e">
        <f t="shared" si="7"/>
        <v>#REF!</v>
      </c>
      <c r="AJ10" s="32" t="e">
        <f t="shared" si="8"/>
        <v>#REF!</v>
      </c>
      <c r="AK10" s="30" t="e">
        <f t="shared" si="1"/>
        <v>#REF!</v>
      </c>
      <c r="AL10" s="31" t="e">
        <f t="shared" si="9"/>
        <v>#REF!</v>
      </c>
      <c r="AM10" s="31" t="e">
        <f t="shared" si="10"/>
        <v>#REF!</v>
      </c>
      <c r="AN10" s="31" t="e">
        <f t="shared" si="11"/>
        <v>#REF!</v>
      </c>
      <c r="AO10" s="32" t="e">
        <f t="shared" si="12"/>
        <v>#REF!</v>
      </c>
      <c r="AP10" s="30" t="e">
        <f t="shared" si="2"/>
        <v>#REF!</v>
      </c>
      <c r="AQ10" s="31" t="e">
        <f t="shared" si="13"/>
        <v>#REF!</v>
      </c>
      <c r="AR10" s="31" t="e">
        <f t="shared" si="14"/>
        <v>#REF!</v>
      </c>
      <c r="AS10" s="31" t="e">
        <f t="shared" si="15"/>
        <v>#REF!</v>
      </c>
      <c r="AT10" s="32" t="e">
        <f t="shared" si="16"/>
        <v>#REF!</v>
      </c>
      <c r="AU10" s="30" t="e">
        <f t="shared" si="3"/>
        <v>#REF!</v>
      </c>
      <c r="AV10" s="31" t="e">
        <f t="shared" si="17"/>
        <v>#REF!</v>
      </c>
      <c r="AW10" s="31" t="e">
        <f t="shared" si="18"/>
        <v>#REF!</v>
      </c>
      <c r="AX10" s="31" t="e">
        <f t="shared" si="19"/>
        <v>#REF!</v>
      </c>
      <c r="AY10" s="32" t="e">
        <f t="shared" si="20"/>
        <v>#REF!</v>
      </c>
      <c r="AZ10" s="30" t="e">
        <f t="shared" si="4"/>
        <v>#REF!</v>
      </c>
      <c r="BA10" s="31" t="e">
        <f t="shared" si="21"/>
        <v>#REF!</v>
      </c>
      <c r="BB10" s="31" t="e">
        <f t="shared" si="22"/>
        <v>#REF!</v>
      </c>
      <c r="BC10" s="31" t="e">
        <f t="shared" si="23"/>
        <v>#REF!</v>
      </c>
      <c r="BD10" s="32" t="e">
        <f t="shared" si="24"/>
        <v>#REF!</v>
      </c>
    </row>
    <row r="11" spans="4:56" ht="15.75" thickBot="1" x14ac:dyDescent="0.3">
      <c r="D11" s="52">
        <v>105130</v>
      </c>
      <c r="E11" s="26">
        <v>264</v>
      </c>
      <c r="F11" s="27" t="s">
        <v>383</v>
      </c>
      <c r="G11" s="26">
        <v>5130</v>
      </c>
      <c r="H11" s="28" t="s">
        <v>125</v>
      </c>
      <c r="I11" s="19"/>
      <c r="K11" s="17">
        <f>SUMIF('RECAP PDV'!$C:$C,$G11,'RECAP PDV'!K:K)</f>
        <v>7902.6512499999981</v>
      </c>
      <c r="L11" s="17"/>
      <c r="M11" s="18"/>
      <c r="N11" s="17">
        <f>SUMIF('RECAP PDV'!$C:$C,$G11,'RECAP PDV'!N:N)</f>
        <v>0</v>
      </c>
      <c r="O11" s="17"/>
      <c r="P11" s="18"/>
      <c r="Q11" s="17"/>
      <c r="R11" s="17"/>
      <c r="S11" s="18"/>
      <c r="T11" s="17"/>
      <c r="U11" s="17"/>
      <c r="V11" s="18"/>
      <c r="W11" s="17"/>
      <c r="X11" s="17"/>
      <c r="Y11" s="18"/>
      <c r="AF11" s="30" t="e">
        <f t="shared" si="0"/>
        <v>#REF!</v>
      </c>
      <c r="AG11" s="31" t="e">
        <f t="shared" si="5"/>
        <v>#REF!</v>
      </c>
      <c r="AH11" s="31" t="e">
        <f t="shared" si="6"/>
        <v>#REF!</v>
      </c>
      <c r="AI11" s="31" t="e">
        <f t="shared" si="7"/>
        <v>#REF!</v>
      </c>
      <c r="AJ11" s="32" t="e">
        <f t="shared" si="8"/>
        <v>#REF!</v>
      </c>
      <c r="AK11" s="30" t="e">
        <f t="shared" si="1"/>
        <v>#REF!</v>
      </c>
      <c r="AL11" s="31" t="e">
        <f t="shared" si="9"/>
        <v>#REF!</v>
      </c>
      <c r="AM11" s="31" t="e">
        <f t="shared" si="10"/>
        <v>#REF!</v>
      </c>
      <c r="AN11" s="31" t="e">
        <f t="shared" si="11"/>
        <v>#REF!</v>
      </c>
      <c r="AO11" s="32" t="e">
        <f t="shared" si="12"/>
        <v>#REF!</v>
      </c>
      <c r="AP11" s="30" t="e">
        <f t="shared" si="2"/>
        <v>#REF!</v>
      </c>
      <c r="AQ11" s="31" t="e">
        <f t="shared" si="13"/>
        <v>#REF!</v>
      </c>
      <c r="AR11" s="31" t="e">
        <f t="shared" si="14"/>
        <v>#REF!</v>
      </c>
      <c r="AS11" s="31" t="e">
        <f t="shared" si="15"/>
        <v>#REF!</v>
      </c>
      <c r="AT11" s="32" t="e">
        <f t="shared" si="16"/>
        <v>#REF!</v>
      </c>
      <c r="AU11" s="30" t="e">
        <f t="shared" si="3"/>
        <v>#REF!</v>
      </c>
      <c r="AV11" s="31" t="e">
        <f t="shared" si="17"/>
        <v>#REF!</v>
      </c>
      <c r="AW11" s="31" t="e">
        <f t="shared" si="18"/>
        <v>#REF!</v>
      </c>
      <c r="AX11" s="31" t="e">
        <f t="shared" si="19"/>
        <v>#REF!</v>
      </c>
      <c r="AY11" s="32" t="e">
        <f t="shared" si="20"/>
        <v>#REF!</v>
      </c>
      <c r="AZ11" s="30" t="e">
        <f t="shared" si="4"/>
        <v>#REF!</v>
      </c>
      <c r="BA11" s="31" t="e">
        <f t="shared" si="21"/>
        <v>#REF!</v>
      </c>
      <c r="BB11" s="31" t="e">
        <f t="shared" si="22"/>
        <v>#REF!</v>
      </c>
      <c r="BC11" s="31" t="e">
        <f t="shared" si="23"/>
        <v>#REF!</v>
      </c>
      <c r="BD11" s="32" t="e">
        <f t="shared" si="24"/>
        <v>#REF!</v>
      </c>
    </row>
    <row r="12" spans="4:56" ht="15.75" thickBot="1" x14ac:dyDescent="0.3">
      <c r="D12" s="52">
        <v>105169</v>
      </c>
      <c r="E12" s="26">
        <v>264</v>
      </c>
      <c r="F12" s="27" t="s">
        <v>383</v>
      </c>
      <c r="G12" s="26">
        <v>5169</v>
      </c>
      <c r="H12" s="28" t="s">
        <v>149</v>
      </c>
      <c r="I12" s="19"/>
      <c r="K12" s="17">
        <f>SUMIF('RECAP PDV'!$C:$C,$G12,'RECAP PDV'!K:K)</f>
        <v>8157.1667699999998</v>
      </c>
      <c r="L12" s="17"/>
      <c r="M12" s="18"/>
      <c r="N12" s="17">
        <f>SUMIF('RECAP PDV'!$C:$C,$G12,'RECAP PDV'!N:N)</f>
        <v>11.38</v>
      </c>
      <c r="O12" s="17"/>
      <c r="P12" s="18"/>
      <c r="Q12" s="17"/>
      <c r="R12" s="17"/>
      <c r="S12" s="18"/>
      <c r="T12" s="17"/>
      <c r="U12" s="17"/>
      <c r="V12" s="18"/>
      <c r="W12" s="17"/>
      <c r="X12" s="17"/>
      <c r="Y12" s="18"/>
      <c r="AF12" s="30" t="e">
        <f t="shared" si="0"/>
        <v>#REF!</v>
      </c>
      <c r="AG12" s="31" t="e">
        <f t="shared" si="5"/>
        <v>#REF!</v>
      </c>
      <c r="AH12" s="31" t="e">
        <f t="shared" si="6"/>
        <v>#REF!</v>
      </c>
      <c r="AI12" s="31" t="e">
        <f t="shared" si="7"/>
        <v>#REF!</v>
      </c>
      <c r="AJ12" s="32" t="e">
        <f t="shared" si="8"/>
        <v>#REF!</v>
      </c>
      <c r="AK12" s="30" t="e">
        <f t="shared" si="1"/>
        <v>#REF!</v>
      </c>
      <c r="AL12" s="31" t="e">
        <f t="shared" si="9"/>
        <v>#REF!</v>
      </c>
      <c r="AM12" s="31" t="e">
        <f t="shared" si="10"/>
        <v>#REF!</v>
      </c>
      <c r="AN12" s="31" t="e">
        <f t="shared" si="11"/>
        <v>#REF!</v>
      </c>
      <c r="AO12" s="32" t="e">
        <f t="shared" si="12"/>
        <v>#REF!</v>
      </c>
      <c r="AP12" s="30" t="e">
        <f t="shared" si="2"/>
        <v>#REF!</v>
      </c>
      <c r="AQ12" s="31" t="e">
        <f t="shared" si="13"/>
        <v>#REF!</v>
      </c>
      <c r="AR12" s="31" t="e">
        <f t="shared" si="14"/>
        <v>#REF!</v>
      </c>
      <c r="AS12" s="31" t="e">
        <f t="shared" si="15"/>
        <v>#REF!</v>
      </c>
      <c r="AT12" s="32" t="e">
        <f t="shared" si="16"/>
        <v>#REF!</v>
      </c>
      <c r="AU12" s="30" t="e">
        <f t="shared" si="3"/>
        <v>#REF!</v>
      </c>
      <c r="AV12" s="31" t="e">
        <f t="shared" si="17"/>
        <v>#REF!</v>
      </c>
      <c r="AW12" s="31" t="e">
        <f t="shared" si="18"/>
        <v>#REF!</v>
      </c>
      <c r="AX12" s="31" t="e">
        <f t="shared" si="19"/>
        <v>#REF!</v>
      </c>
      <c r="AY12" s="32" t="e">
        <f t="shared" si="20"/>
        <v>#REF!</v>
      </c>
      <c r="AZ12" s="30" t="e">
        <f t="shared" si="4"/>
        <v>#REF!</v>
      </c>
      <c r="BA12" s="31" t="e">
        <f t="shared" si="21"/>
        <v>#REF!</v>
      </c>
      <c r="BB12" s="31" t="e">
        <f t="shared" si="22"/>
        <v>#REF!</v>
      </c>
      <c r="BC12" s="31" t="e">
        <f t="shared" si="23"/>
        <v>#REF!</v>
      </c>
      <c r="BD12" s="32" t="e">
        <f t="shared" si="24"/>
        <v>#REF!</v>
      </c>
    </row>
    <row r="13" spans="4:56" ht="15.75" thickBot="1" x14ac:dyDescent="0.3">
      <c r="D13" s="52">
        <v>100006</v>
      </c>
      <c r="E13" s="26">
        <v>30</v>
      </c>
      <c r="F13" s="27" t="s">
        <v>384</v>
      </c>
      <c r="G13" s="26">
        <v>6</v>
      </c>
      <c r="H13" s="28" t="s">
        <v>172</v>
      </c>
      <c r="I13" s="19"/>
      <c r="K13" s="17">
        <f>SUMIF('RECAP PDV'!$C:$C,$G13,'RECAP PDV'!K:K)</f>
        <v>2956.1673299999998</v>
      </c>
      <c r="L13" s="17"/>
      <c r="M13" s="18"/>
      <c r="N13" s="17">
        <f>SUMIF('RECAP PDV'!$C:$C,$G13,'RECAP PDV'!N:N)</f>
        <v>0</v>
      </c>
      <c r="O13" s="17"/>
      <c r="P13" s="18"/>
      <c r="Q13" s="17"/>
      <c r="R13" s="17"/>
      <c r="S13" s="18"/>
      <c r="T13" s="17"/>
      <c r="U13" s="17"/>
      <c r="V13" s="18"/>
      <c r="W13" s="17"/>
      <c r="X13" s="17"/>
      <c r="Y13" s="18"/>
      <c r="AF13" s="30" t="e">
        <f t="shared" si="0"/>
        <v>#REF!</v>
      </c>
      <c r="AG13" s="31" t="e">
        <f t="shared" si="5"/>
        <v>#REF!</v>
      </c>
      <c r="AH13" s="31" t="e">
        <f t="shared" si="6"/>
        <v>#REF!</v>
      </c>
      <c r="AI13" s="31" t="e">
        <f t="shared" si="7"/>
        <v>#REF!</v>
      </c>
      <c r="AJ13" s="32" t="e">
        <f t="shared" si="8"/>
        <v>#REF!</v>
      </c>
      <c r="AK13" s="30" t="e">
        <f t="shared" si="1"/>
        <v>#REF!</v>
      </c>
      <c r="AL13" s="31" t="e">
        <f t="shared" si="9"/>
        <v>#REF!</v>
      </c>
      <c r="AM13" s="31" t="e">
        <f t="shared" si="10"/>
        <v>#REF!</v>
      </c>
      <c r="AN13" s="31" t="e">
        <f t="shared" si="11"/>
        <v>#REF!</v>
      </c>
      <c r="AO13" s="32" t="e">
        <f t="shared" si="12"/>
        <v>#REF!</v>
      </c>
      <c r="AP13" s="30" t="e">
        <f t="shared" si="2"/>
        <v>#REF!</v>
      </c>
      <c r="AQ13" s="31" t="e">
        <f t="shared" si="13"/>
        <v>#REF!</v>
      </c>
      <c r="AR13" s="31" t="e">
        <f t="shared" si="14"/>
        <v>#REF!</v>
      </c>
      <c r="AS13" s="31" t="e">
        <f t="shared" si="15"/>
        <v>#REF!</v>
      </c>
      <c r="AT13" s="32" t="e">
        <f t="shared" si="16"/>
        <v>#REF!</v>
      </c>
      <c r="AU13" s="30" t="e">
        <f t="shared" si="3"/>
        <v>#REF!</v>
      </c>
      <c r="AV13" s="31" t="e">
        <f t="shared" si="17"/>
        <v>#REF!</v>
      </c>
      <c r="AW13" s="31" t="e">
        <f t="shared" si="18"/>
        <v>#REF!</v>
      </c>
      <c r="AX13" s="31" t="e">
        <f t="shared" si="19"/>
        <v>#REF!</v>
      </c>
      <c r="AY13" s="32" t="e">
        <f t="shared" si="20"/>
        <v>#REF!</v>
      </c>
      <c r="AZ13" s="30" t="e">
        <f t="shared" si="4"/>
        <v>#REF!</v>
      </c>
      <c r="BA13" s="31" t="e">
        <f t="shared" si="21"/>
        <v>#REF!</v>
      </c>
      <c r="BB13" s="31" t="e">
        <f t="shared" si="22"/>
        <v>#REF!</v>
      </c>
      <c r="BC13" s="31" t="e">
        <f t="shared" si="23"/>
        <v>#REF!</v>
      </c>
      <c r="BD13" s="32" t="e">
        <f t="shared" si="24"/>
        <v>#REF!</v>
      </c>
    </row>
    <row r="14" spans="4:56" ht="15.75" thickBot="1" x14ac:dyDescent="0.3">
      <c r="D14" s="52">
        <v>100002</v>
      </c>
      <c r="E14" s="26">
        <v>30</v>
      </c>
      <c r="F14" s="27" t="s">
        <v>384</v>
      </c>
      <c r="G14" s="26">
        <v>2</v>
      </c>
      <c r="H14" s="28" t="s">
        <v>183</v>
      </c>
      <c r="I14" s="19"/>
      <c r="K14" s="17">
        <f>SUMIF('RECAP PDV'!$C:$C,$G14,'RECAP PDV'!K:K)</f>
        <v>1225.9038900000005</v>
      </c>
      <c r="L14" s="17"/>
      <c r="M14" s="18"/>
      <c r="N14" s="17">
        <f>SUMIF('RECAP PDV'!$C:$C,$G14,'RECAP PDV'!N:N)</f>
        <v>0</v>
      </c>
      <c r="O14" s="17"/>
      <c r="P14" s="18"/>
      <c r="Q14" s="17"/>
      <c r="R14" s="17"/>
      <c r="S14" s="18"/>
      <c r="T14" s="17"/>
      <c r="U14" s="17"/>
      <c r="V14" s="18"/>
      <c r="W14" s="17"/>
      <c r="X14" s="17"/>
      <c r="Y14" s="18"/>
      <c r="AF14" s="30" t="e">
        <f t="shared" si="0"/>
        <v>#REF!</v>
      </c>
      <c r="AG14" s="31" t="e">
        <f t="shared" si="5"/>
        <v>#REF!</v>
      </c>
      <c r="AH14" s="31" t="e">
        <f t="shared" si="6"/>
        <v>#REF!</v>
      </c>
      <c r="AI14" s="31" t="e">
        <f t="shared" si="7"/>
        <v>#REF!</v>
      </c>
      <c r="AJ14" s="32" t="e">
        <f t="shared" si="8"/>
        <v>#REF!</v>
      </c>
      <c r="AK14" s="30" t="e">
        <f t="shared" si="1"/>
        <v>#REF!</v>
      </c>
      <c r="AL14" s="31" t="e">
        <f t="shared" si="9"/>
        <v>#REF!</v>
      </c>
      <c r="AM14" s="31" t="e">
        <f t="shared" si="10"/>
        <v>#REF!</v>
      </c>
      <c r="AN14" s="31" t="e">
        <f t="shared" si="11"/>
        <v>#REF!</v>
      </c>
      <c r="AO14" s="32" t="e">
        <f t="shared" si="12"/>
        <v>#REF!</v>
      </c>
      <c r="AP14" s="30" t="e">
        <f t="shared" si="2"/>
        <v>#REF!</v>
      </c>
      <c r="AQ14" s="31" t="e">
        <f t="shared" si="13"/>
        <v>#REF!</v>
      </c>
      <c r="AR14" s="31" t="e">
        <f t="shared" si="14"/>
        <v>#REF!</v>
      </c>
      <c r="AS14" s="31" t="e">
        <f t="shared" si="15"/>
        <v>#REF!</v>
      </c>
      <c r="AT14" s="32" t="e">
        <f t="shared" si="16"/>
        <v>#REF!</v>
      </c>
      <c r="AU14" s="30" t="e">
        <f t="shared" si="3"/>
        <v>#REF!</v>
      </c>
      <c r="AV14" s="31" t="e">
        <f t="shared" si="17"/>
        <v>#REF!</v>
      </c>
      <c r="AW14" s="31" t="e">
        <f t="shared" si="18"/>
        <v>#REF!</v>
      </c>
      <c r="AX14" s="31" t="e">
        <f t="shared" si="19"/>
        <v>#REF!</v>
      </c>
      <c r="AY14" s="32" t="e">
        <f t="shared" si="20"/>
        <v>#REF!</v>
      </c>
      <c r="AZ14" s="30" t="e">
        <f t="shared" si="4"/>
        <v>#REF!</v>
      </c>
      <c r="BA14" s="31" t="e">
        <f t="shared" si="21"/>
        <v>#REF!</v>
      </c>
      <c r="BB14" s="31" t="e">
        <f t="shared" si="22"/>
        <v>#REF!</v>
      </c>
      <c r="BC14" s="31" t="e">
        <f t="shared" si="23"/>
        <v>#REF!</v>
      </c>
      <c r="BD14" s="32" t="e">
        <f t="shared" si="24"/>
        <v>#REF!</v>
      </c>
    </row>
    <row r="15" spans="4:56" ht="15.75" thickBot="1" x14ac:dyDescent="0.3">
      <c r="D15" s="52">
        <v>100011</v>
      </c>
      <c r="E15" s="26">
        <v>30</v>
      </c>
      <c r="F15" s="27" t="s">
        <v>384</v>
      </c>
      <c r="G15" s="26">
        <v>11</v>
      </c>
      <c r="H15" s="28" t="s">
        <v>197</v>
      </c>
      <c r="I15" s="19"/>
      <c r="K15" s="17">
        <f>SUMIF('RECAP PDV'!$C:$C,$G15,'RECAP PDV'!K:K)</f>
        <v>12850.267610000003</v>
      </c>
      <c r="L15" s="17"/>
      <c r="M15" s="18"/>
      <c r="N15" s="17">
        <f>SUMIF('RECAP PDV'!$C:$C,$G15,'RECAP PDV'!N:N)</f>
        <v>0</v>
      </c>
      <c r="O15" s="17"/>
      <c r="P15" s="18"/>
      <c r="Q15" s="17"/>
      <c r="R15" s="17"/>
      <c r="S15" s="18"/>
      <c r="T15" s="17"/>
      <c r="U15" s="17"/>
      <c r="V15" s="18"/>
      <c r="W15" s="17"/>
      <c r="X15" s="17"/>
      <c r="Y15" s="18"/>
      <c r="AF15" s="30" t="e">
        <f t="shared" si="0"/>
        <v>#REF!</v>
      </c>
      <c r="AG15" s="31" t="e">
        <f t="shared" si="5"/>
        <v>#REF!</v>
      </c>
      <c r="AH15" s="31" t="e">
        <f t="shared" si="6"/>
        <v>#REF!</v>
      </c>
      <c r="AI15" s="31" t="e">
        <f t="shared" si="7"/>
        <v>#REF!</v>
      </c>
      <c r="AJ15" s="32" t="e">
        <f t="shared" si="8"/>
        <v>#REF!</v>
      </c>
      <c r="AK15" s="30" t="e">
        <f t="shared" si="1"/>
        <v>#REF!</v>
      </c>
      <c r="AL15" s="31" t="e">
        <f t="shared" si="9"/>
        <v>#REF!</v>
      </c>
      <c r="AM15" s="31" t="e">
        <f t="shared" si="10"/>
        <v>#REF!</v>
      </c>
      <c r="AN15" s="31" t="e">
        <f t="shared" si="11"/>
        <v>#REF!</v>
      </c>
      <c r="AO15" s="32" t="e">
        <f t="shared" si="12"/>
        <v>#REF!</v>
      </c>
      <c r="AP15" s="30" t="e">
        <f t="shared" si="2"/>
        <v>#REF!</v>
      </c>
      <c r="AQ15" s="31" t="e">
        <f t="shared" si="13"/>
        <v>#REF!</v>
      </c>
      <c r="AR15" s="31" t="e">
        <f t="shared" si="14"/>
        <v>#REF!</v>
      </c>
      <c r="AS15" s="31" t="e">
        <f t="shared" si="15"/>
        <v>#REF!</v>
      </c>
      <c r="AT15" s="32" t="e">
        <f t="shared" si="16"/>
        <v>#REF!</v>
      </c>
      <c r="AU15" s="30" t="e">
        <f t="shared" si="3"/>
        <v>#REF!</v>
      </c>
      <c r="AV15" s="31" t="e">
        <f t="shared" si="17"/>
        <v>#REF!</v>
      </c>
      <c r="AW15" s="31" t="e">
        <f t="shared" si="18"/>
        <v>#REF!</v>
      </c>
      <c r="AX15" s="31" t="e">
        <f t="shared" si="19"/>
        <v>#REF!</v>
      </c>
      <c r="AY15" s="32" t="e">
        <f t="shared" si="20"/>
        <v>#REF!</v>
      </c>
      <c r="AZ15" s="30" t="e">
        <f t="shared" si="4"/>
        <v>#REF!</v>
      </c>
      <c r="BA15" s="31" t="e">
        <f t="shared" si="21"/>
        <v>#REF!</v>
      </c>
      <c r="BB15" s="31" t="e">
        <f t="shared" si="22"/>
        <v>#REF!</v>
      </c>
      <c r="BC15" s="31" t="e">
        <f t="shared" si="23"/>
        <v>#REF!</v>
      </c>
      <c r="BD15" s="32" t="e">
        <f t="shared" si="24"/>
        <v>#REF!</v>
      </c>
    </row>
    <row r="16" spans="4:56" ht="15.75" thickBot="1" x14ac:dyDescent="0.3">
      <c r="D16" s="52">
        <v>100026</v>
      </c>
      <c r="E16" s="26">
        <v>110</v>
      </c>
      <c r="F16" s="27" t="s">
        <v>385</v>
      </c>
      <c r="G16" s="26">
        <v>26</v>
      </c>
      <c r="H16" s="28" t="s">
        <v>218</v>
      </c>
      <c r="I16" s="19"/>
      <c r="K16" s="17">
        <f>SUMIF('RECAP PDV'!$C:$C,$G16,'RECAP PDV'!K:K)</f>
        <v>9913.7764499999994</v>
      </c>
      <c r="L16" s="17"/>
      <c r="M16" s="18"/>
      <c r="N16" s="17">
        <f>SUMIF('RECAP PDV'!$C:$C,$G16,'RECAP PDV'!N:N)</f>
        <v>0</v>
      </c>
      <c r="O16" s="17"/>
      <c r="P16" s="18"/>
      <c r="Q16" s="17"/>
      <c r="R16" s="17"/>
      <c r="S16" s="18"/>
      <c r="T16" s="17"/>
      <c r="U16" s="17"/>
      <c r="V16" s="18"/>
      <c r="W16" s="17"/>
      <c r="X16" s="17"/>
      <c r="Y16" s="18"/>
      <c r="AF16" s="30" t="e">
        <f t="shared" si="0"/>
        <v>#REF!</v>
      </c>
      <c r="AG16" s="31" t="e">
        <f t="shared" si="5"/>
        <v>#REF!</v>
      </c>
      <c r="AH16" s="31" t="e">
        <f t="shared" si="6"/>
        <v>#REF!</v>
      </c>
      <c r="AI16" s="31" t="e">
        <f t="shared" si="7"/>
        <v>#REF!</v>
      </c>
      <c r="AJ16" s="32" t="e">
        <f t="shared" si="8"/>
        <v>#REF!</v>
      </c>
      <c r="AK16" s="30" t="e">
        <f t="shared" si="1"/>
        <v>#REF!</v>
      </c>
      <c r="AL16" s="31" t="e">
        <f t="shared" si="9"/>
        <v>#REF!</v>
      </c>
      <c r="AM16" s="31" t="e">
        <f t="shared" si="10"/>
        <v>#REF!</v>
      </c>
      <c r="AN16" s="31" t="e">
        <f t="shared" si="11"/>
        <v>#REF!</v>
      </c>
      <c r="AO16" s="32" t="e">
        <f t="shared" si="12"/>
        <v>#REF!</v>
      </c>
      <c r="AP16" s="30" t="e">
        <f t="shared" si="2"/>
        <v>#REF!</v>
      </c>
      <c r="AQ16" s="31" t="e">
        <f t="shared" si="13"/>
        <v>#REF!</v>
      </c>
      <c r="AR16" s="31" t="e">
        <f t="shared" si="14"/>
        <v>#REF!</v>
      </c>
      <c r="AS16" s="31" t="e">
        <f t="shared" si="15"/>
        <v>#REF!</v>
      </c>
      <c r="AT16" s="32" t="e">
        <f t="shared" si="16"/>
        <v>#REF!</v>
      </c>
      <c r="AU16" s="30" t="e">
        <f t="shared" si="3"/>
        <v>#REF!</v>
      </c>
      <c r="AV16" s="31" t="e">
        <f t="shared" si="17"/>
        <v>#REF!</v>
      </c>
      <c r="AW16" s="31" t="e">
        <f t="shared" si="18"/>
        <v>#REF!</v>
      </c>
      <c r="AX16" s="31" t="e">
        <f t="shared" si="19"/>
        <v>#REF!</v>
      </c>
      <c r="AY16" s="32" t="e">
        <f t="shared" si="20"/>
        <v>#REF!</v>
      </c>
      <c r="AZ16" s="30" t="e">
        <f t="shared" si="4"/>
        <v>#REF!</v>
      </c>
      <c r="BA16" s="31" t="e">
        <f t="shared" si="21"/>
        <v>#REF!</v>
      </c>
      <c r="BB16" s="31" t="e">
        <f t="shared" si="22"/>
        <v>#REF!</v>
      </c>
      <c r="BC16" s="31" t="e">
        <f t="shared" si="23"/>
        <v>#REF!</v>
      </c>
      <c r="BD16" s="32" t="e">
        <f t="shared" si="24"/>
        <v>#REF!</v>
      </c>
    </row>
    <row r="17" spans="4:56" ht="15.75" thickBot="1" x14ac:dyDescent="0.3">
      <c r="D17" s="52">
        <v>100027</v>
      </c>
      <c r="E17" s="26">
        <v>110</v>
      </c>
      <c r="F17" s="27" t="s">
        <v>385</v>
      </c>
      <c r="G17" s="26">
        <v>27</v>
      </c>
      <c r="H17" s="33" t="s">
        <v>237</v>
      </c>
      <c r="I17" s="19"/>
      <c r="K17" s="17">
        <f>SUMIF('RECAP PDV'!$C:$C,$G17,'RECAP PDV'!K:K)</f>
        <v>9996.5515099999993</v>
      </c>
      <c r="L17" s="17"/>
      <c r="M17" s="18"/>
      <c r="N17" s="17">
        <f>SUMIF('RECAP PDV'!$C:$C,$G17,'RECAP PDV'!N:N)</f>
        <v>0</v>
      </c>
      <c r="O17" s="17"/>
      <c r="P17" s="18"/>
      <c r="Q17" s="17"/>
      <c r="R17" s="17"/>
      <c r="S17" s="18"/>
      <c r="T17" s="17"/>
      <c r="U17" s="17"/>
      <c r="V17" s="18"/>
      <c r="W17" s="17"/>
      <c r="X17" s="17"/>
      <c r="Y17" s="18"/>
      <c r="AF17" s="30" t="e">
        <f t="shared" si="0"/>
        <v>#REF!</v>
      </c>
      <c r="AG17" s="31" t="e">
        <f t="shared" si="5"/>
        <v>#REF!</v>
      </c>
      <c r="AH17" s="31" t="e">
        <f t="shared" si="6"/>
        <v>#REF!</v>
      </c>
      <c r="AI17" s="31" t="e">
        <f t="shared" si="7"/>
        <v>#REF!</v>
      </c>
      <c r="AJ17" s="32" t="e">
        <f t="shared" si="8"/>
        <v>#REF!</v>
      </c>
      <c r="AK17" s="30" t="e">
        <f t="shared" si="1"/>
        <v>#REF!</v>
      </c>
      <c r="AL17" s="31" t="e">
        <f t="shared" si="9"/>
        <v>#REF!</v>
      </c>
      <c r="AM17" s="31" t="e">
        <f t="shared" si="10"/>
        <v>#REF!</v>
      </c>
      <c r="AN17" s="31" t="e">
        <f t="shared" si="11"/>
        <v>#REF!</v>
      </c>
      <c r="AO17" s="32" t="e">
        <f t="shared" si="12"/>
        <v>#REF!</v>
      </c>
      <c r="AP17" s="30" t="e">
        <f t="shared" si="2"/>
        <v>#REF!</v>
      </c>
      <c r="AQ17" s="31" t="e">
        <f t="shared" si="13"/>
        <v>#REF!</v>
      </c>
      <c r="AR17" s="31" t="e">
        <f t="shared" si="14"/>
        <v>#REF!</v>
      </c>
      <c r="AS17" s="31" t="e">
        <f t="shared" si="15"/>
        <v>#REF!</v>
      </c>
      <c r="AT17" s="32" t="e">
        <f t="shared" si="16"/>
        <v>#REF!</v>
      </c>
      <c r="AU17" s="30" t="e">
        <f t="shared" si="3"/>
        <v>#REF!</v>
      </c>
      <c r="AV17" s="31" t="e">
        <f t="shared" si="17"/>
        <v>#REF!</v>
      </c>
      <c r="AW17" s="31" t="e">
        <f t="shared" si="18"/>
        <v>#REF!</v>
      </c>
      <c r="AX17" s="31" t="e">
        <f t="shared" si="19"/>
        <v>#REF!</v>
      </c>
      <c r="AY17" s="32" t="e">
        <f t="shared" si="20"/>
        <v>#REF!</v>
      </c>
      <c r="AZ17" s="30" t="e">
        <f t="shared" si="4"/>
        <v>#REF!</v>
      </c>
      <c r="BA17" s="31" t="e">
        <f t="shared" si="21"/>
        <v>#REF!</v>
      </c>
      <c r="BB17" s="31" t="e">
        <f t="shared" si="22"/>
        <v>#REF!</v>
      </c>
      <c r="BC17" s="31" t="e">
        <f t="shared" si="23"/>
        <v>#REF!</v>
      </c>
      <c r="BD17" s="32" t="e">
        <f t="shared" si="24"/>
        <v>#REF!</v>
      </c>
    </row>
    <row r="18" spans="4:56" ht="15.75" thickBot="1" x14ac:dyDescent="0.3">
      <c r="D18" s="52">
        <v>100031</v>
      </c>
      <c r="E18" s="26">
        <v>110</v>
      </c>
      <c r="F18" s="27" t="s">
        <v>385</v>
      </c>
      <c r="G18" s="26">
        <v>31</v>
      </c>
      <c r="H18" s="28" t="s">
        <v>258</v>
      </c>
      <c r="I18" s="19"/>
      <c r="K18" s="17">
        <f>SUMIF('RECAP PDV'!$C:$C,$G18,'RECAP PDV'!K:K)</f>
        <v>9135.349760000001</v>
      </c>
      <c r="L18" s="17"/>
      <c r="M18" s="18"/>
      <c r="N18" s="17">
        <f>SUMIF('RECAP PDV'!$C:$C,$G18,'RECAP PDV'!N:N)</f>
        <v>0</v>
      </c>
      <c r="O18" s="17"/>
      <c r="P18" s="18"/>
      <c r="Q18" s="17"/>
      <c r="R18" s="17"/>
      <c r="S18" s="18"/>
      <c r="T18" s="17"/>
      <c r="U18" s="17"/>
      <c r="V18" s="18"/>
      <c r="W18" s="17"/>
      <c r="X18" s="17"/>
      <c r="Y18" s="18"/>
      <c r="AF18" s="30" t="e">
        <f t="shared" si="0"/>
        <v>#REF!</v>
      </c>
      <c r="AG18" s="31" t="e">
        <f t="shared" si="5"/>
        <v>#REF!</v>
      </c>
      <c r="AH18" s="31" t="e">
        <f t="shared" si="6"/>
        <v>#REF!</v>
      </c>
      <c r="AI18" s="31" t="e">
        <f t="shared" si="7"/>
        <v>#REF!</v>
      </c>
      <c r="AJ18" s="32" t="e">
        <f t="shared" si="8"/>
        <v>#REF!</v>
      </c>
      <c r="AK18" s="30" t="e">
        <f t="shared" si="1"/>
        <v>#REF!</v>
      </c>
      <c r="AL18" s="31" t="e">
        <f t="shared" si="9"/>
        <v>#REF!</v>
      </c>
      <c r="AM18" s="31" t="e">
        <f t="shared" si="10"/>
        <v>#REF!</v>
      </c>
      <c r="AN18" s="31" t="e">
        <f t="shared" si="11"/>
        <v>#REF!</v>
      </c>
      <c r="AO18" s="32" t="e">
        <f t="shared" si="12"/>
        <v>#REF!</v>
      </c>
      <c r="AP18" s="30" t="e">
        <f t="shared" si="2"/>
        <v>#REF!</v>
      </c>
      <c r="AQ18" s="31" t="e">
        <f t="shared" si="13"/>
        <v>#REF!</v>
      </c>
      <c r="AR18" s="31" t="e">
        <f t="shared" si="14"/>
        <v>#REF!</v>
      </c>
      <c r="AS18" s="31" t="e">
        <f t="shared" si="15"/>
        <v>#REF!</v>
      </c>
      <c r="AT18" s="32" t="e">
        <f t="shared" si="16"/>
        <v>#REF!</v>
      </c>
      <c r="AU18" s="30" t="e">
        <f t="shared" si="3"/>
        <v>#REF!</v>
      </c>
      <c r="AV18" s="31" t="e">
        <f t="shared" si="17"/>
        <v>#REF!</v>
      </c>
      <c r="AW18" s="31" t="e">
        <f t="shared" si="18"/>
        <v>#REF!</v>
      </c>
      <c r="AX18" s="31" t="e">
        <f t="shared" si="19"/>
        <v>#REF!</v>
      </c>
      <c r="AY18" s="32" t="e">
        <f t="shared" si="20"/>
        <v>#REF!</v>
      </c>
      <c r="AZ18" s="30" t="e">
        <f t="shared" si="4"/>
        <v>#REF!</v>
      </c>
      <c r="BA18" s="31" t="e">
        <f t="shared" si="21"/>
        <v>#REF!</v>
      </c>
      <c r="BB18" s="31" t="e">
        <f t="shared" si="22"/>
        <v>#REF!</v>
      </c>
      <c r="BC18" s="31" t="e">
        <f t="shared" si="23"/>
        <v>#REF!</v>
      </c>
      <c r="BD18" s="32" t="e">
        <f t="shared" si="24"/>
        <v>#REF!</v>
      </c>
    </row>
    <row r="19" spans="4:56" ht="15.75" thickBot="1" x14ac:dyDescent="0.3">
      <c r="D19" s="52">
        <v>100045</v>
      </c>
      <c r="E19" s="26">
        <v>160</v>
      </c>
      <c r="F19" s="27" t="s">
        <v>386</v>
      </c>
      <c r="G19" s="26">
        <v>45</v>
      </c>
      <c r="H19" s="28" t="s">
        <v>275</v>
      </c>
      <c r="I19" s="19"/>
      <c r="K19" s="17">
        <f>SUMIF('RECAP PDV'!$C:$C,$G19,'RECAP PDV'!K:K)</f>
        <v>25035.085749999998</v>
      </c>
      <c r="L19" s="17"/>
      <c r="M19" s="18"/>
      <c r="N19" s="17">
        <f>SUMIF('RECAP PDV'!$C:$C,$G19,'RECAP PDV'!N:N)</f>
        <v>0</v>
      </c>
      <c r="O19" s="17"/>
      <c r="P19" s="18"/>
      <c r="Q19" s="17"/>
      <c r="R19" s="17"/>
      <c r="S19" s="18"/>
      <c r="T19" s="17"/>
      <c r="U19" s="17"/>
      <c r="V19" s="18"/>
      <c r="W19" s="17"/>
      <c r="X19" s="17"/>
      <c r="Y19" s="18"/>
      <c r="AF19" s="30" t="e">
        <f t="shared" si="0"/>
        <v>#REF!</v>
      </c>
      <c r="AG19" s="31" t="e">
        <f t="shared" si="5"/>
        <v>#REF!</v>
      </c>
      <c r="AH19" s="31" t="e">
        <f t="shared" si="6"/>
        <v>#REF!</v>
      </c>
      <c r="AI19" s="31" t="e">
        <f t="shared" si="7"/>
        <v>#REF!</v>
      </c>
      <c r="AJ19" s="32" t="e">
        <f t="shared" si="8"/>
        <v>#REF!</v>
      </c>
      <c r="AK19" s="30" t="e">
        <f t="shared" si="1"/>
        <v>#REF!</v>
      </c>
      <c r="AL19" s="31" t="e">
        <f t="shared" si="9"/>
        <v>#REF!</v>
      </c>
      <c r="AM19" s="31" t="e">
        <f t="shared" si="10"/>
        <v>#REF!</v>
      </c>
      <c r="AN19" s="31" t="e">
        <f t="shared" si="11"/>
        <v>#REF!</v>
      </c>
      <c r="AO19" s="32" t="e">
        <f t="shared" si="12"/>
        <v>#REF!</v>
      </c>
      <c r="AP19" s="30" t="e">
        <f t="shared" si="2"/>
        <v>#REF!</v>
      </c>
      <c r="AQ19" s="31" t="e">
        <f t="shared" si="13"/>
        <v>#REF!</v>
      </c>
      <c r="AR19" s="31" t="e">
        <f t="shared" si="14"/>
        <v>#REF!</v>
      </c>
      <c r="AS19" s="31" t="e">
        <f t="shared" si="15"/>
        <v>#REF!</v>
      </c>
      <c r="AT19" s="32" t="e">
        <f t="shared" si="16"/>
        <v>#REF!</v>
      </c>
      <c r="AU19" s="30" t="e">
        <f t="shared" si="3"/>
        <v>#REF!</v>
      </c>
      <c r="AV19" s="31" t="e">
        <f t="shared" si="17"/>
        <v>#REF!</v>
      </c>
      <c r="AW19" s="31" t="e">
        <f t="shared" si="18"/>
        <v>#REF!</v>
      </c>
      <c r="AX19" s="31" t="e">
        <f t="shared" si="19"/>
        <v>#REF!</v>
      </c>
      <c r="AY19" s="32" t="e">
        <f t="shared" si="20"/>
        <v>#REF!</v>
      </c>
      <c r="AZ19" s="30" t="e">
        <f t="shared" si="4"/>
        <v>#REF!</v>
      </c>
      <c r="BA19" s="31" t="e">
        <f t="shared" si="21"/>
        <v>#REF!</v>
      </c>
      <c r="BB19" s="31" t="e">
        <f t="shared" si="22"/>
        <v>#REF!</v>
      </c>
      <c r="BC19" s="31" t="e">
        <f t="shared" si="23"/>
        <v>#REF!</v>
      </c>
      <c r="BD19" s="32" t="e">
        <f t="shared" si="24"/>
        <v>#REF!</v>
      </c>
    </row>
    <row r="20" spans="4:56" ht="15.75" thickBot="1" x14ac:dyDescent="0.3">
      <c r="D20" s="52">
        <v>100042</v>
      </c>
      <c r="E20" s="26">
        <v>160</v>
      </c>
      <c r="F20" s="27" t="s">
        <v>386</v>
      </c>
      <c r="G20" s="26">
        <v>42</v>
      </c>
      <c r="H20" s="28" t="s">
        <v>298</v>
      </c>
      <c r="I20" s="19"/>
      <c r="K20" s="17">
        <f>SUMIF('RECAP PDV'!$C:$C,$G20,'RECAP PDV'!K:K)</f>
        <v>12829.303889999999</v>
      </c>
      <c r="L20" s="17"/>
      <c r="M20" s="18"/>
      <c r="N20" s="17">
        <f>SUMIF('RECAP PDV'!$C:$C,$G20,'RECAP PDV'!N:N)</f>
        <v>0</v>
      </c>
      <c r="O20" s="17"/>
      <c r="P20" s="18"/>
      <c r="Q20" s="17"/>
      <c r="R20" s="17"/>
      <c r="S20" s="18"/>
      <c r="T20" s="17"/>
      <c r="U20" s="17"/>
      <c r="V20" s="18"/>
      <c r="W20" s="17"/>
      <c r="X20" s="17"/>
      <c r="Y20" s="18"/>
      <c r="AF20" s="30" t="e">
        <f t="shared" si="0"/>
        <v>#REF!</v>
      </c>
      <c r="AG20" s="31" t="e">
        <f t="shared" si="5"/>
        <v>#REF!</v>
      </c>
      <c r="AH20" s="31" t="e">
        <f t="shared" si="6"/>
        <v>#REF!</v>
      </c>
      <c r="AI20" s="31" t="e">
        <f t="shared" si="7"/>
        <v>#REF!</v>
      </c>
      <c r="AJ20" s="32" t="e">
        <f t="shared" si="8"/>
        <v>#REF!</v>
      </c>
      <c r="AK20" s="30" t="e">
        <f t="shared" si="1"/>
        <v>#REF!</v>
      </c>
      <c r="AL20" s="31" t="e">
        <f t="shared" si="9"/>
        <v>#REF!</v>
      </c>
      <c r="AM20" s="31" t="e">
        <f t="shared" si="10"/>
        <v>#REF!</v>
      </c>
      <c r="AN20" s="31" t="e">
        <f t="shared" si="11"/>
        <v>#REF!</v>
      </c>
      <c r="AO20" s="32" t="e">
        <f t="shared" si="12"/>
        <v>#REF!</v>
      </c>
      <c r="AP20" s="30" t="e">
        <f t="shared" si="2"/>
        <v>#REF!</v>
      </c>
      <c r="AQ20" s="31" t="e">
        <f t="shared" si="13"/>
        <v>#REF!</v>
      </c>
      <c r="AR20" s="31" t="e">
        <f t="shared" si="14"/>
        <v>#REF!</v>
      </c>
      <c r="AS20" s="31" t="e">
        <f t="shared" si="15"/>
        <v>#REF!</v>
      </c>
      <c r="AT20" s="32" t="e">
        <f t="shared" si="16"/>
        <v>#REF!</v>
      </c>
      <c r="AU20" s="30" t="e">
        <f t="shared" si="3"/>
        <v>#REF!</v>
      </c>
      <c r="AV20" s="31" t="e">
        <f t="shared" si="17"/>
        <v>#REF!</v>
      </c>
      <c r="AW20" s="31" t="e">
        <f t="shared" si="18"/>
        <v>#REF!</v>
      </c>
      <c r="AX20" s="31" t="e">
        <f t="shared" si="19"/>
        <v>#REF!</v>
      </c>
      <c r="AY20" s="32" t="e">
        <f t="shared" si="20"/>
        <v>#REF!</v>
      </c>
      <c r="AZ20" s="30" t="e">
        <f t="shared" si="4"/>
        <v>#REF!</v>
      </c>
      <c r="BA20" s="31" t="e">
        <f t="shared" si="21"/>
        <v>#REF!</v>
      </c>
      <c r="BB20" s="31" t="e">
        <f t="shared" si="22"/>
        <v>#REF!</v>
      </c>
      <c r="BC20" s="31" t="e">
        <f t="shared" si="23"/>
        <v>#REF!</v>
      </c>
      <c r="BD20" s="32" t="e">
        <f t="shared" si="24"/>
        <v>#REF!</v>
      </c>
    </row>
    <row r="21" spans="4:56" ht="15.75" thickBot="1" x14ac:dyDescent="0.3">
      <c r="D21" s="52">
        <v>100044</v>
      </c>
      <c r="E21" s="26">
        <v>160</v>
      </c>
      <c r="F21" s="27" t="s">
        <v>386</v>
      </c>
      <c r="G21" s="26">
        <v>44</v>
      </c>
      <c r="H21" s="28" t="s">
        <v>318</v>
      </c>
      <c r="I21" s="19"/>
      <c r="K21" s="17">
        <f>SUMIF('RECAP PDV'!$C:$C,$G21,'RECAP PDV'!K:K)</f>
        <v>18521.80805</v>
      </c>
      <c r="L21" s="17"/>
      <c r="M21" s="18"/>
      <c r="N21" s="17">
        <f>SUMIF('RECAP PDV'!$C:$C,$G21,'RECAP PDV'!N:N)</f>
        <v>0</v>
      </c>
      <c r="O21" s="17"/>
      <c r="P21" s="18"/>
      <c r="Q21" s="17"/>
      <c r="R21" s="17"/>
      <c r="S21" s="18"/>
      <c r="T21" s="17"/>
      <c r="U21" s="17"/>
      <c r="V21" s="18"/>
      <c r="W21" s="17"/>
      <c r="X21" s="17"/>
      <c r="Y21" s="18"/>
      <c r="AF21" s="30" t="e">
        <f t="shared" si="0"/>
        <v>#REF!</v>
      </c>
      <c r="AG21" s="31" t="e">
        <f t="shared" si="5"/>
        <v>#REF!</v>
      </c>
      <c r="AH21" s="31" t="e">
        <f t="shared" si="6"/>
        <v>#REF!</v>
      </c>
      <c r="AI21" s="31" t="e">
        <f t="shared" si="7"/>
        <v>#REF!</v>
      </c>
      <c r="AJ21" s="32" t="e">
        <f t="shared" si="8"/>
        <v>#REF!</v>
      </c>
      <c r="AK21" s="30" t="e">
        <f t="shared" si="1"/>
        <v>#REF!</v>
      </c>
      <c r="AL21" s="31" t="e">
        <f t="shared" si="9"/>
        <v>#REF!</v>
      </c>
      <c r="AM21" s="31" t="e">
        <f t="shared" si="10"/>
        <v>#REF!</v>
      </c>
      <c r="AN21" s="31" t="e">
        <f t="shared" si="11"/>
        <v>#REF!</v>
      </c>
      <c r="AO21" s="32" t="e">
        <f t="shared" si="12"/>
        <v>#REF!</v>
      </c>
      <c r="AP21" s="30" t="e">
        <f t="shared" si="2"/>
        <v>#REF!</v>
      </c>
      <c r="AQ21" s="31" t="e">
        <f t="shared" si="13"/>
        <v>#REF!</v>
      </c>
      <c r="AR21" s="31" t="e">
        <f t="shared" si="14"/>
        <v>#REF!</v>
      </c>
      <c r="AS21" s="31" t="e">
        <f t="shared" si="15"/>
        <v>#REF!</v>
      </c>
      <c r="AT21" s="32" t="e">
        <f t="shared" si="16"/>
        <v>#REF!</v>
      </c>
      <c r="AU21" s="30" t="e">
        <f t="shared" si="3"/>
        <v>#REF!</v>
      </c>
      <c r="AV21" s="31" t="e">
        <f t="shared" si="17"/>
        <v>#REF!</v>
      </c>
      <c r="AW21" s="31" t="e">
        <f t="shared" si="18"/>
        <v>#REF!</v>
      </c>
      <c r="AX21" s="31" t="e">
        <f t="shared" si="19"/>
        <v>#REF!</v>
      </c>
      <c r="AY21" s="32" t="e">
        <f t="shared" si="20"/>
        <v>#REF!</v>
      </c>
      <c r="AZ21" s="30" t="e">
        <f t="shared" si="4"/>
        <v>#REF!</v>
      </c>
      <c r="BA21" s="31" t="e">
        <f t="shared" si="21"/>
        <v>#REF!</v>
      </c>
      <c r="BB21" s="31" t="e">
        <f t="shared" si="22"/>
        <v>#REF!</v>
      </c>
      <c r="BC21" s="31" t="e">
        <f t="shared" si="23"/>
        <v>#REF!</v>
      </c>
      <c r="BD21" s="32" t="e">
        <f t="shared" si="24"/>
        <v>#REF!</v>
      </c>
    </row>
    <row r="22" spans="4:56" ht="15.75" thickBot="1" x14ac:dyDescent="0.3">
      <c r="D22" s="52">
        <v>100057</v>
      </c>
      <c r="E22" s="26">
        <v>80</v>
      </c>
      <c r="F22" s="27" t="s">
        <v>387</v>
      </c>
      <c r="G22" s="26">
        <v>57</v>
      </c>
      <c r="H22" s="28" t="s">
        <v>340</v>
      </c>
      <c r="I22" s="19"/>
      <c r="K22" s="17">
        <f>SUMIF('RECAP PDV'!$C:$C,$G22,'RECAP PDV'!K:K)</f>
        <v>4022.3532600000003</v>
      </c>
      <c r="L22" s="17"/>
      <c r="M22" s="18"/>
      <c r="N22" s="17">
        <f>SUMIF('RECAP PDV'!$C:$C,$G22,'RECAP PDV'!N:N)</f>
        <v>0</v>
      </c>
      <c r="O22" s="17"/>
      <c r="P22" s="18"/>
      <c r="Q22" s="17"/>
      <c r="R22" s="17"/>
      <c r="S22" s="18"/>
      <c r="T22" s="17"/>
      <c r="U22" s="17"/>
      <c r="V22" s="18"/>
      <c r="W22" s="17"/>
      <c r="X22" s="17"/>
      <c r="Y22" s="18"/>
      <c r="AF22" s="30" t="e">
        <f t="shared" si="0"/>
        <v>#REF!</v>
      </c>
      <c r="AG22" s="31" t="e">
        <f t="shared" si="5"/>
        <v>#REF!</v>
      </c>
      <c r="AH22" s="31" t="e">
        <f t="shared" si="6"/>
        <v>#REF!</v>
      </c>
      <c r="AI22" s="31" t="e">
        <f t="shared" si="7"/>
        <v>#REF!</v>
      </c>
      <c r="AJ22" s="32" t="e">
        <f t="shared" si="8"/>
        <v>#REF!</v>
      </c>
      <c r="AK22" s="30" t="e">
        <f t="shared" si="1"/>
        <v>#REF!</v>
      </c>
      <c r="AL22" s="31" t="e">
        <f t="shared" si="9"/>
        <v>#REF!</v>
      </c>
      <c r="AM22" s="31" t="e">
        <f t="shared" si="10"/>
        <v>#REF!</v>
      </c>
      <c r="AN22" s="31" t="e">
        <f t="shared" si="11"/>
        <v>#REF!</v>
      </c>
      <c r="AO22" s="32" t="e">
        <f t="shared" si="12"/>
        <v>#REF!</v>
      </c>
      <c r="AP22" s="30" t="e">
        <f t="shared" si="2"/>
        <v>#REF!</v>
      </c>
      <c r="AQ22" s="31" t="e">
        <f t="shared" si="13"/>
        <v>#REF!</v>
      </c>
      <c r="AR22" s="31" t="e">
        <f t="shared" si="14"/>
        <v>#REF!</v>
      </c>
      <c r="AS22" s="31" t="e">
        <f t="shared" si="15"/>
        <v>#REF!</v>
      </c>
      <c r="AT22" s="32" t="e">
        <f t="shared" si="16"/>
        <v>#REF!</v>
      </c>
      <c r="AU22" s="30" t="e">
        <f t="shared" si="3"/>
        <v>#REF!</v>
      </c>
      <c r="AV22" s="31" t="e">
        <f t="shared" si="17"/>
        <v>#REF!</v>
      </c>
      <c r="AW22" s="31" t="e">
        <f t="shared" si="18"/>
        <v>#REF!</v>
      </c>
      <c r="AX22" s="31" t="e">
        <f t="shared" si="19"/>
        <v>#REF!</v>
      </c>
      <c r="AY22" s="32" t="e">
        <f t="shared" si="20"/>
        <v>#REF!</v>
      </c>
      <c r="AZ22" s="30" t="e">
        <f t="shared" si="4"/>
        <v>#REF!</v>
      </c>
      <c r="BA22" s="31" t="e">
        <f t="shared" si="21"/>
        <v>#REF!</v>
      </c>
      <c r="BB22" s="31" t="e">
        <f t="shared" si="22"/>
        <v>#REF!</v>
      </c>
      <c r="BC22" s="31" t="e">
        <f t="shared" si="23"/>
        <v>#REF!</v>
      </c>
      <c r="BD22" s="32" t="e">
        <f t="shared" si="24"/>
        <v>#REF!</v>
      </c>
    </row>
    <row r="23" spans="4:56" ht="15.75" thickBot="1" x14ac:dyDescent="0.3">
      <c r="D23" s="52">
        <v>100055</v>
      </c>
      <c r="E23" s="26">
        <v>80</v>
      </c>
      <c r="F23" s="27" t="s">
        <v>387</v>
      </c>
      <c r="G23" s="26">
        <v>55</v>
      </c>
      <c r="H23" s="28" t="s">
        <v>359</v>
      </c>
      <c r="I23" s="19"/>
      <c r="K23" s="17">
        <f>SUMIF('RECAP PDV'!$C:$C,$G23,'RECAP PDV'!K:K)</f>
        <v>7263.7955499999998</v>
      </c>
      <c r="L23" s="17"/>
      <c r="M23" s="18"/>
      <c r="N23" s="17">
        <f>SUMIF('RECAP PDV'!$C:$C,$G23,'RECAP PDV'!N:N)</f>
        <v>0</v>
      </c>
      <c r="O23" s="17"/>
      <c r="P23" s="18"/>
      <c r="Q23" s="17"/>
      <c r="R23" s="17"/>
      <c r="S23" s="18"/>
      <c r="T23" s="17"/>
      <c r="U23" s="17"/>
      <c r="V23" s="18"/>
      <c r="W23" s="17"/>
      <c r="X23" s="17"/>
      <c r="Y23" s="18"/>
      <c r="AF23" s="30" t="e">
        <f t="shared" si="0"/>
        <v>#REF!</v>
      </c>
      <c r="AG23" s="31" t="e">
        <f t="shared" si="5"/>
        <v>#REF!</v>
      </c>
      <c r="AH23" s="31" t="e">
        <f t="shared" si="6"/>
        <v>#REF!</v>
      </c>
      <c r="AI23" s="31" t="e">
        <f t="shared" si="7"/>
        <v>#REF!</v>
      </c>
      <c r="AJ23" s="32" t="e">
        <f t="shared" si="8"/>
        <v>#REF!</v>
      </c>
      <c r="AK23" s="30" t="e">
        <f t="shared" si="1"/>
        <v>#REF!</v>
      </c>
      <c r="AL23" s="31" t="e">
        <f t="shared" si="9"/>
        <v>#REF!</v>
      </c>
      <c r="AM23" s="31" t="e">
        <f t="shared" si="10"/>
        <v>#REF!</v>
      </c>
      <c r="AN23" s="31" t="e">
        <f t="shared" si="11"/>
        <v>#REF!</v>
      </c>
      <c r="AO23" s="32" t="e">
        <f t="shared" si="12"/>
        <v>#REF!</v>
      </c>
      <c r="AP23" s="30" t="e">
        <f t="shared" si="2"/>
        <v>#REF!</v>
      </c>
      <c r="AQ23" s="31" t="e">
        <f t="shared" si="13"/>
        <v>#REF!</v>
      </c>
      <c r="AR23" s="31" t="e">
        <f t="shared" si="14"/>
        <v>#REF!</v>
      </c>
      <c r="AS23" s="31" t="e">
        <f t="shared" si="15"/>
        <v>#REF!</v>
      </c>
      <c r="AT23" s="32" t="e">
        <f t="shared" si="16"/>
        <v>#REF!</v>
      </c>
      <c r="AU23" s="30" t="e">
        <f t="shared" si="3"/>
        <v>#REF!</v>
      </c>
      <c r="AV23" s="31" t="e">
        <f t="shared" si="17"/>
        <v>#REF!</v>
      </c>
      <c r="AW23" s="31" t="e">
        <f t="shared" si="18"/>
        <v>#REF!</v>
      </c>
      <c r="AX23" s="31" t="e">
        <f t="shared" si="19"/>
        <v>#REF!</v>
      </c>
      <c r="AY23" s="32" t="e">
        <f t="shared" si="20"/>
        <v>#REF!</v>
      </c>
      <c r="AZ23" s="30" t="e">
        <f t="shared" si="4"/>
        <v>#REF!</v>
      </c>
      <c r="BA23" s="31" t="e">
        <f t="shared" si="21"/>
        <v>#REF!</v>
      </c>
      <c r="BB23" s="31" t="e">
        <f t="shared" si="22"/>
        <v>#REF!</v>
      </c>
      <c r="BC23" s="31" t="e">
        <f t="shared" si="23"/>
        <v>#REF!</v>
      </c>
      <c r="BD23" s="32" t="e">
        <f t="shared" si="24"/>
        <v>#REF!</v>
      </c>
    </row>
    <row r="24" spans="4:56" ht="15.75" thickBot="1" x14ac:dyDescent="0.3"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AG24" s="48" t="e">
        <f>SUM(AG6:AG23)</f>
        <v>#REF!</v>
      </c>
      <c r="AH24" s="49" t="e">
        <f>SUM(AH6:AH23)</f>
        <v>#REF!</v>
      </c>
      <c r="AI24" s="50" t="e">
        <f>SUM(AI6:AI23)</f>
        <v>#REF!</v>
      </c>
      <c r="AJ24" s="51" t="e">
        <f>SUM(AJ6:AJ23)</f>
        <v>#REF!</v>
      </c>
      <c r="AL24" s="48" t="e">
        <f>SUM(AL6:AL23)</f>
        <v>#REF!</v>
      </c>
      <c r="AM24" s="49" t="e">
        <f>SUM(AM6:AM23)</f>
        <v>#REF!</v>
      </c>
      <c r="AN24" s="50" t="e">
        <f>SUM(AN6:AN23)</f>
        <v>#REF!</v>
      </c>
      <c r="AO24" s="51" t="e">
        <f>SUM(AO6:AO23)</f>
        <v>#REF!</v>
      </c>
      <c r="AQ24" s="48" t="e">
        <f>SUM(AQ6:AQ23)</f>
        <v>#REF!</v>
      </c>
      <c r="AR24" s="49" t="e">
        <f>SUM(AR6:AR23)</f>
        <v>#REF!</v>
      </c>
      <c r="AS24" s="50" t="e">
        <f>SUM(AS6:AS23)</f>
        <v>#REF!</v>
      </c>
      <c r="AT24" s="51" t="e">
        <f>SUM(AT6:AT23)</f>
        <v>#REF!</v>
      </c>
      <c r="AV24" s="48" t="e">
        <f>SUM(AV6:AV23)</f>
        <v>#REF!</v>
      </c>
      <c r="AW24" s="49" t="e">
        <f>SUM(AW6:AW23)</f>
        <v>#REF!</v>
      </c>
      <c r="AX24" s="50" t="e">
        <f>SUM(AX6:AX23)</f>
        <v>#REF!</v>
      </c>
      <c r="AY24" s="51" t="e">
        <f>SUM(AY6:AY23)</f>
        <v>#REF!</v>
      </c>
      <c r="BA24" s="48" t="e">
        <f>SUM(BA6:BA23)</f>
        <v>#REF!</v>
      </c>
      <c r="BB24" s="49" t="e">
        <f>SUM(BB6:BB23)</f>
        <v>#REF!</v>
      </c>
      <c r="BC24" s="50" t="e">
        <f>SUM(BC6:BC23)</f>
        <v>#REF!</v>
      </c>
      <c r="BD24" s="51" t="e">
        <f>SUM(BD6:BD23)</f>
        <v>#REF!</v>
      </c>
    </row>
    <row r="25" spans="4:56" x14ac:dyDescent="0.25"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</row>
  </sheetData>
  <mergeCells count="5">
    <mergeCell ref="T3:V3"/>
    <mergeCell ref="W3:Y3"/>
    <mergeCell ref="K3:M3"/>
    <mergeCell ref="N3:P3"/>
    <mergeCell ref="Q3:S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F1:BD24"/>
  <sheetViews>
    <sheetView topLeftCell="H1" workbookViewId="0">
      <selection activeCell="T6" sqref="T6"/>
    </sheetView>
  </sheetViews>
  <sheetFormatPr baseColWidth="10" defaultRowHeight="15" x14ac:dyDescent="0.25"/>
  <cols>
    <col min="2" max="2" width="23.140625" customWidth="1"/>
    <col min="4" max="4" width="23.42578125" customWidth="1"/>
    <col min="6" max="6" width="26.28515625" customWidth="1"/>
    <col min="8" max="8" width="27.5703125" customWidth="1"/>
    <col min="10" max="10" width="4.140625" customWidth="1"/>
    <col min="26" max="31" width="6.7109375" customWidth="1"/>
    <col min="32" max="32" width="8.7109375" customWidth="1"/>
    <col min="33" max="36" width="9.7109375" customWidth="1"/>
    <col min="37" max="37" width="8.7109375" customWidth="1"/>
    <col min="42" max="42" width="8.7109375" customWidth="1"/>
    <col min="47" max="47" width="8.7109375" customWidth="1"/>
    <col min="52" max="52" width="8.7109375" customWidth="1"/>
  </cols>
  <sheetData>
    <row r="1" spans="6:56" x14ac:dyDescent="0.25">
      <c r="G1" s="1">
        <v>1</v>
      </c>
      <c r="H1" s="1">
        <v>2</v>
      </c>
      <c r="I1" s="1">
        <v>3</v>
      </c>
      <c r="J1" s="1">
        <v>4</v>
      </c>
      <c r="K1" s="1">
        <v>5</v>
      </c>
      <c r="L1" s="1">
        <v>6</v>
      </c>
      <c r="M1" s="1">
        <v>7</v>
      </c>
      <c r="N1" s="1">
        <v>8</v>
      </c>
      <c r="O1" s="1">
        <v>9</v>
      </c>
      <c r="P1" s="1">
        <v>10</v>
      </c>
      <c r="Q1" s="1">
        <v>11</v>
      </c>
      <c r="R1" s="1">
        <v>12</v>
      </c>
      <c r="S1" s="1">
        <v>13</v>
      </c>
      <c r="T1" s="1">
        <v>14</v>
      </c>
      <c r="U1" s="1">
        <v>15</v>
      </c>
      <c r="V1" s="1">
        <v>16</v>
      </c>
      <c r="W1" s="1">
        <v>17</v>
      </c>
      <c r="X1" s="1">
        <v>18</v>
      </c>
      <c r="Y1" s="1">
        <v>19</v>
      </c>
    </row>
    <row r="2" spans="6:56" ht="16.5" customHeight="1" thickBot="1" x14ac:dyDescent="0.3">
      <c r="K2" s="2"/>
      <c r="N2" s="2"/>
    </row>
    <row r="3" spans="6:56" ht="46.5" customHeight="1" thickBot="1" x14ac:dyDescent="0.3">
      <c r="K3" s="422" t="s">
        <v>489</v>
      </c>
      <c r="L3" s="423"/>
      <c r="M3" s="424"/>
      <c r="N3" s="422" t="s">
        <v>490</v>
      </c>
      <c r="O3" s="423"/>
      <c r="P3" s="424"/>
      <c r="Q3" s="422" t="s">
        <v>491</v>
      </c>
      <c r="R3" s="423"/>
      <c r="S3" s="424"/>
      <c r="T3" s="422" t="s">
        <v>492</v>
      </c>
      <c r="U3" s="423"/>
      <c r="V3" s="424"/>
      <c r="W3" s="422" t="s">
        <v>631</v>
      </c>
      <c r="X3" s="423"/>
      <c r="Y3" s="424"/>
    </row>
    <row r="4" spans="6:56" ht="15.75" thickBot="1" x14ac:dyDescent="0.3">
      <c r="K4" s="4"/>
      <c r="L4" s="5" t="s">
        <v>0</v>
      </c>
      <c r="M4" s="3"/>
      <c r="N4" s="4"/>
      <c r="O4" s="5" t="s">
        <v>0</v>
      </c>
      <c r="P4" s="3"/>
      <c r="Q4" s="4"/>
      <c r="R4" s="5" t="s">
        <v>0</v>
      </c>
      <c r="S4" s="3"/>
      <c r="T4" s="4"/>
      <c r="U4" s="5" t="s">
        <v>0</v>
      </c>
      <c r="V4" s="3"/>
      <c r="W4" s="4"/>
      <c r="X4" s="5" t="s">
        <v>0</v>
      </c>
      <c r="Y4" s="3"/>
    </row>
    <row r="5" spans="6:56" ht="21.75" customHeight="1" thickBot="1" x14ac:dyDescent="0.3">
      <c r="G5" s="6" t="s">
        <v>2</v>
      </c>
      <c r="H5" s="6" t="s">
        <v>3</v>
      </c>
      <c r="I5" s="53" t="s">
        <v>377</v>
      </c>
      <c r="K5" s="10" t="s">
        <v>11</v>
      </c>
      <c r="L5" s="11" t="s">
        <v>12</v>
      </c>
      <c r="M5" s="12" t="s">
        <v>13</v>
      </c>
      <c r="N5" s="10" t="s">
        <v>11</v>
      </c>
      <c r="O5" s="11" t="s">
        <v>12</v>
      </c>
      <c r="P5" s="12" t="s">
        <v>13</v>
      </c>
      <c r="Q5" s="10"/>
      <c r="R5" s="11" t="s">
        <v>11</v>
      </c>
      <c r="S5" s="12"/>
      <c r="T5" s="10" t="s">
        <v>11</v>
      </c>
      <c r="U5" s="11" t="s">
        <v>12</v>
      </c>
      <c r="V5" s="12" t="s">
        <v>13</v>
      </c>
      <c r="W5" s="10" t="s">
        <v>11</v>
      </c>
      <c r="X5" s="11" t="s">
        <v>12</v>
      </c>
      <c r="Y5" s="12" t="s">
        <v>13</v>
      </c>
      <c r="AF5" s="22"/>
      <c r="AG5" s="54">
        <v>0.8</v>
      </c>
      <c r="AH5" s="54" t="s">
        <v>378</v>
      </c>
      <c r="AI5" s="55" t="s">
        <v>379</v>
      </c>
      <c r="AJ5" s="56">
        <v>1.1000000000000001</v>
      </c>
      <c r="AK5" s="22"/>
      <c r="AL5" s="54">
        <v>0.8</v>
      </c>
      <c r="AM5" s="54" t="s">
        <v>378</v>
      </c>
      <c r="AN5" s="55" t="s">
        <v>380</v>
      </c>
      <c r="AO5" s="56">
        <v>1.2</v>
      </c>
      <c r="AP5" s="22"/>
      <c r="AQ5" s="54">
        <v>0.8</v>
      </c>
      <c r="AR5" s="54" t="s">
        <v>378</v>
      </c>
      <c r="AS5" s="55" t="s">
        <v>380</v>
      </c>
      <c r="AT5" s="56">
        <v>1.2</v>
      </c>
      <c r="AU5" s="22"/>
      <c r="AV5" s="54">
        <v>0.8</v>
      </c>
      <c r="AW5" s="54" t="s">
        <v>378</v>
      </c>
      <c r="AX5" s="55" t="s">
        <v>380</v>
      </c>
      <c r="AY5" s="56">
        <v>1.2</v>
      </c>
      <c r="AZ5" s="22"/>
      <c r="BA5" s="54">
        <v>0.8</v>
      </c>
      <c r="BB5" s="54" t="s">
        <v>378</v>
      </c>
      <c r="BC5" s="55" t="s">
        <v>380</v>
      </c>
      <c r="BD5" s="56">
        <v>1.2</v>
      </c>
    </row>
    <row r="6" spans="6:56" ht="21.75" customHeight="1" thickBot="1" x14ac:dyDescent="0.3">
      <c r="F6" s="52">
        <v>200050</v>
      </c>
      <c r="G6" s="26">
        <v>50</v>
      </c>
      <c r="H6" s="27" t="s">
        <v>14</v>
      </c>
      <c r="I6" s="19">
        <f>VLOOKUP(G6,ETP!$B$11:$D$17,3,FALSE)</f>
        <v>3.9004579961101702</v>
      </c>
      <c r="K6" s="17">
        <f>SUMIF('RECAP PDV'!$A:$A,$G6,'RECAP PDV'!K:K)/I6</f>
        <v>6796.027821972546</v>
      </c>
      <c r="L6" s="17">
        <f>VLOOKUP(G6,OBJECTIFS!$C$6:$L$12,6,FALSE)</f>
        <v>3000</v>
      </c>
      <c r="M6" s="18">
        <f>+K6/L6</f>
        <v>2.265342607324182</v>
      </c>
      <c r="N6" s="17">
        <f>SUMIF('UC GPS'!H:H,G6,'UC GPS'!N:N)/1000/I6</f>
        <v>4486.5992705092858</v>
      </c>
      <c r="O6" s="17">
        <f>VLOOKUP(G6,OBJECTIFS!$C$6:$L$12,7,FALSE)</f>
        <v>5000</v>
      </c>
      <c r="P6" s="18">
        <f>+N6/O6</f>
        <v>0.89731985410185722</v>
      </c>
      <c r="Q6" s="17"/>
      <c r="R6" s="100" t="e">
        <f>#REF!</f>
        <v>#REF!</v>
      </c>
      <c r="S6" s="18"/>
      <c r="T6" s="77">
        <f>SUMIF(PREMIUM!A:A,G6,PREMIUM!P:P)/I6+SUMIF(PREMIUM!A:A,G6,PREMIUM!R:R)/I6</f>
        <v>26.919915585480961</v>
      </c>
      <c r="U6" s="17">
        <f>VLOOKUP(G6,OBJECTIFS!$C$6:$L$12,9,FALSE)</f>
        <v>24</v>
      </c>
      <c r="V6" s="18">
        <f>+T6/U6</f>
        <v>1.12166314939504</v>
      </c>
      <c r="W6" s="17">
        <f>SUMIF(CARTES!H:H,G6,CARTES!N:N)/I6</f>
        <v>25.125254546448897</v>
      </c>
      <c r="X6" s="17">
        <f>VLOOKUP(G6,OBJECTIFS!$C$6:$L$12,10,FALSE)</f>
        <v>20</v>
      </c>
      <c r="Y6" s="18">
        <f>+W6/X6</f>
        <v>1.2562627273224449</v>
      </c>
      <c r="AF6" s="30" t="e">
        <f t="shared" ref="AF6:AF12" si="0">M6/$M$4</f>
        <v>#DIV/0!</v>
      </c>
      <c r="AG6" s="31" t="e">
        <f>IF(AF6&lt;0.8,1,0)</f>
        <v>#DIV/0!</v>
      </c>
      <c r="AH6" s="31" t="e">
        <f>IF(AND(AF6&gt;=0.8,AF6&lt;1),1,0)</f>
        <v>#DIV/0!</v>
      </c>
      <c r="AI6" s="31" t="e">
        <f>IF(AND(AF6&gt;=1,AF6&lt;1.1),1,0)</f>
        <v>#DIV/0!</v>
      </c>
      <c r="AJ6" s="32" t="e">
        <f>IF(AF6&gt;1.1,1,0)</f>
        <v>#DIV/0!</v>
      </c>
      <c r="AK6" s="30" t="e">
        <f t="shared" ref="AK6:AK12" si="1">P6/$P$4</f>
        <v>#DIV/0!</v>
      </c>
      <c r="AL6" s="31" t="e">
        <f>IF(AK6&lt;0.8,1,0)</f>
        <v>#DIV/0!</v>
      </c>
      <c r="AM6" s="31" t="e">
        <f>IF(AND(AK6&gt;=0.8,AK6&lt;1),1,0)</f>
        <v>#DIV/0!</v>
      </c>
      <c r="AN6" s="31" t="e">
        <f>IF(AND(AK6&gt;=1,AK6&lt;1.2),1,0)</f>
        <v>#DIV/0!</v>
      </c>
      <c r="AO6" s="32" t="e">
        <f>IF(AK6&gt;1.2,1,0)</f>
        <v>#DIV/0!</v>
      </c>
      <c r="AP6" s="30" t="e">
        <f t="shared" ref="AP6:AP12" si="2">S6/$S$4</f>
        <v>#DIV/0!</v>
      </c>
      <c r="AQ6" s="31" t="e">
        <f>IF(AP6&lt;0.8,1,0)</f>
        <v>#DIV/0!</v>
      </c>
      <c r="AR6" s="31" t="e">
        <f>IF(AND(AP6&gt;=0.8,AP6&lt;1),1,0)</f>
        <v>#DIV/0!</v>
      </c>
      <c r="AS6" s="31" t="e">
        <f>IF(AND(AP6&gt;=1,AP6&lt;1.2),1,0)</f>
        <v>#DIV/0!</v>
      </c>
      <c r="AT6" s="32" t="e">
        <f>IF(AP6&gt;1.2,1,0)</f>
        <v>#DIV/0!</v>
      </c>
      <c r="AU6" s="30" t="e">
        <f t="shared" ref="AU6:AU12" si="3">V6/$V$4</f>
        <v>#DIV/0!</v>
      </c>
      <c r="AV6" s="31" t="e">
        <f>IF(AU6&lt;0.8,1,0)</f>
        <v>#DIV/0!</v>
      </c>
      <c r="AW6" s="31" t="e">
        <f>IF(AND(AU6&gt;=0.8,AU6&lt;1),1,0)</f>
        <v>#DIV/0!</v>
      </c>
      <c r="AX6" s="31" t="e">
        <f>IF(AND(AU6&gt;=1,AU6&lt;1.2),1,0)</f>
        <v>#DIV/0!</v>
      </c>
      <c r="AY6" s="32" t="e">
        <f>IF(AU6&gt;1.2,1,0)</f>
        <v>#DIV/0!</v>
      </c>
      <c r="AZ6" s="30" t="e">
        <f t="shared" ref="AZ6:AZ12" si="4">Y6/$Y$4</f>
        <v>#DIV/0!</v>
      </c>
      <c r="BA6" s="31" t="e">
        <f>IF(AZ6&lt;0.8,1,0)</f>
        <v>#DIV/0!</v>
      </c>
      <c r="BB6" s="31" t="e">
        <f>IF(AND(AZ6&gt;=0.8,AZ6&lt;1),1,0)</f>
        <v>#DIV/0!</v>
      </c>
      <c r="BC6" s="31" t="e">
        <f>IF(AND(AZ6&gt;=1,AZ6&lt;1.2),1,0)</f>
        <v>#DIV/0!</v>
      </c>
      <c r="BD6" s="32" t="e">
        <f>IF(AZ6&gt;1.2,1,0)</f>
        <v>#DIV/0!</v>
      </c>
    </row>
    <row r="7" spans="6:56" ht="21.75" customHeight="1" thickBot="1" x14ac:dyDescent="0.3">
      <c r="F7" s="52">
        <v>200262</v>
      </c>
      <c r="G7" s="26">
        <v>262</v>
      </c>
      <c r="H7" s="27" t="s">
        <v>44</v>
      </c>
      <c r="I7" s="19">
        <f>VLOOKUP(G7,ETP!$B$11:$D$17,3,FALSE)</f>
        <v>12.312057968903497</v>
      </c>
      <c r="K7" s="17">
        <f>SUMIF('RECAP PDV'!$A:$A,$G7,'RECAP PDV'!K:K)/I7</f>
        <v>2594.7589583063964</v>
      </c>
      <c r="L7" s="17">
        <f>VLOOKUP(G7,OBJECTIFS!$C$6:$L$12,6,FALSE)</f>
        <v>3000</v>
      </c>
      <c r="M7" s="18">
        <f t="shared" ref="M7:M14" si="5">+K7/L7</f>
        <v>0.86491965276879879</v>
      </c>
      <c r="N7" s="17">
        <f>SUMIF('UC GPS'!H:H,G7,'UC GPS'!N:N)/1000/I7</f>
        <v>2551.3798001389359</v>
      </c>
      <c r="O7" s="17">
        <f>VLOOKUP(G7,OBJECTIFS!$C$6:$L$12,7,FALSE)</f>
        <v>5000</v>
      </c>
      <c r="P7" s="18">
        <f t="shared" ref="P7:P14" si="6">+N7/O7</f>
        <v>0.51027596002778719</v>
      </c>
      <c r="Q7" s="17"/>
      <c r="R7" s="100" t="e">
        <f>#REF!</f>
        <v>#REF!</v>
      </c>
      <c r="S7" s="18"/>
      <c r="T7" s="77">
        <f>SUMIF(PREMIUM!A:A,G7,PREMIUM!P:P)/I7+SUMIF(PREMIUM!A:A,G7,PREMIUM!R:R)/I7</f>
        <v>25.178568910491279</v>
      </c>
      <c r="U7" s="17">
        <f>VLOOKUP(G7,OBJECTIFS!$C$6:$L$12,9,FALSE)</f>
        <v>24</v>
      </c>
      <c r="V7" s="18">
        <f t="shared" ref="V7:V14" si="7">+T7/U7</f>
        <v>1.0491070379371366</v>
      </c>
      <c r="W7" s="17">
        <f>SUMIF(CARTES!H:H,G7,CARTES!N:N)/I7</f>
        <v>13.726381115719439</v>
      </c>
      <c r="X7" s="17">
        <f>VLOOKUP(G7,OBJECTIFS!$C$6:$L$12,10,FALSE)</f>
        <v>20</v>
      </c>
      <c r="Y7" s="18">
        <f t="shared" ref="Y7:Y14" si="8">+W7/X7</f>
        <v>0.68631905578597197</v>
      </c>
      <c r="AF7" s="30" t="e">
        <f t="shared" si="0"/>
        <v>#DIV/0!</v>
      </c>
      <c r="AG7" s="31" t="e">
        <f t="shared" ref="AG7:AG12" si="9">IF(AF7&lt;0.8,1,0)</f>
        <v>#DIV/0!</v>
      </c>
      <c r="AH7" s="31" t="e">
        <f t="shared" ref="AH7:AH12" si="10">IF(AND(AF7&gt;=0.8,AF7&lt;1),1,0)</f>
        <v>#DIV/0!</v>
      </c>
      <c r="AI7" s="31" t="e">
        <f t="shared" ref="AI7:AI12" si="11">IF(AND(AF7&gt;=1,AF7&lt;1.1),1,0)</f>
        <v>#DIV/0!</v>
      </c>
      <c r="AJ7" s="32" t="e">
        <f t="shared" ref="AJ7:AJ12" si="12">IF(AF7&gt;1.1,1,0)</f>
        <v>#DIV/0!</v>
      </c>
      <c r="AK7" s="30" t="e">
        <f t="shared" si="1"/>
        <v>#DIV/0!</v>
      </c>
      <c r="AL7" s="31" t="e">
        <f t="shared" ref="AL7:AL12" si="13">IF(AK7&lt;0.8,1,0)</f>
        <v>#DIV/0!</v>
      </c>
      <c r="AM7" s="31" t="e">
        <f t="shared" ref="AM7:AM12" si="14">IF(AND(AK7&gt;=0.8,AK7&lt;1),1,0)</f>
        <v>#DIV/0!</v>
      </c>
      <c r="AN7" s="31" t="e">
        <f t="shared" ref="AN7:AN12" si="15">IF(AND(AK7&gt;=1,AK7&lt;1.2),1,0)</f>
        <v>#DIV/0!</v>
      </c>
      <c r="AO7" s="32" t="e">
        <f t="shared" ref="AO7:AO12" si="16">IF(AK7&gt;1.2,1,0)</f>
        <v>#DIV/0!</v>
      </c>
      <c r="AP7" s="30" t="e">
        <f t="shared" si="2"/>
        <v>#DIV/0!</v>
      </c>
      <c r="AQ7" s="31" t="e">
        <f t="shared" ref="AQ7:AQ12" si="17">IF(AP7&lt;0.8,1,0)</f>
        <v>#DIV/0!</v>
      </c>
      <c r="AR7" s="31" t="e">
        <f t="shared" ref="AR7:AR12" si="18">IF(AND(AP7&gt;=0.8,AP7&lt;1),1,0)</f>
        <v>#DIV/0!</v>
      </c>
      <c r="AS7" s="31" t="e">
        <f t="shared" ref="AS7:AS12" si="19">IF(AND(AP7&gt;=1,AP7&lt;1.2),1,0)</f>
        <v>#DIV/0!</v>
      </c>
      <c r="AT7" s="32" t="e">
        <f t="shared" ref="AT7:AT12" si="20">IF(AP7&gt;1.2,1,0)</f>
        <v>#DIV/0!</v>
      </c>
      <c r="AU7" s="30" t="e">
        <f t="shared" si="3"/>
        <v>#DIV/0!</v>
      </c>
      <c r="AV7" s="31" t="e">
        <f t="shared" ref="AV7:AV12" si="21">IF(AU7&lt;0.8,1,0)</f>
        <v>#DIV/0!</v>
      </c>
      <c r="AW7" s="31" t="e">
        <f t="shared" ref="AW7:AW12" si="22">IF(AND(AU7&gt;=0.8,AU7&lt;1),1,0)</f>
        <v>#DIV/0!</v>
      </c>
      <c r="AX7" s="31" t="e">
        <f t="shared" ref="AX7:AX12" si="23">IF(AND(AU7&gt;=1,AU7&lt;1.2),1,0)</f>
        <v>#DIV/0!</v>
      </c>
      <c r="AY7" s="32" t="e">
        <f t="shared" ref="AY7:AY12" si="24">IF(AU7&gt;1.2,1,0)</f>
        <v>#DIV/0!</v>
      </c>
      <c r="AZ7" s="30" t="e">
        <f t="shared" si="4"/>
        <v>#DIV/0!</v>
      </c>
      <c r="BA7" s="31" t="e">
        <f t="shared" ref="BA7:BA12" si="25">IF(AZ7&lt;0.8,1,0)</f>
        <v>#DIV/0!</v>
      </c>
      <c r="BB7" s="31" t="e">
        <f t="shared" ref="BB7:BB12" si="26">IF(AND(AZ7&gt;=0.8,AZ7&lt;1),1,0)</f>
        <v>#DIV/0!</v>
      </c>
      <c r="BC7" s="31" t="e">
        <f t="shared" ref="BC7:BC12" si="27">IF(AND(AZ7&gt;=1,AZ7&lt;1.2),1,0)</f>
        <v>#DIV/0!</v>
      </c>
      <c r="BD7" s="32" t="e">
        <f t="shared" ref="BD7:BD12" si="28">IF(AZ7&gt;1.2,1,0)</f>
        <v>#DIV/0!</v>
      </c>
    </row>
    <row r="8" spans="6:56" ht="21.75" customHeight="1" thickBot="1" x14ac:dyDescent="0.3">
      <c r="F8" s="52">
        <v>200264</v>
      </c>
      <c r="G8" s="26">
        <v>264</v>
      </c>
      <c r="H8" s="27" t="s">
        <v>124</v>
      </c>
      <c r="I8" s="19">
        <f>VLOOKUP(G8,ETP!$B$11:$D$17,3,FALSE)</f>
        <v>6.2205583660008079</v>
      </c>
      <c r="K8" s="17">
        <f>SUMIF('RECAP PDV'!$A:$A,$G8,'RECAP PDV'!K:K)/I8</f>
        <v>2581.7325511768868</v>
      </c>
      <c r="L8" s="17">
        <f>VLOOKUP(G8,OBJECTIFS!$C$6:$L$12,6,FALSE)</f>
        <v>3000</v>
      </c>
      <c r="M8" s="18">
        <f t="shared" si="5"/>
        <v>0.86057751705896224</v>
      </c>
      <c r="N8" s="17">
        <f>SUMIF('UC GPS'!H:H,G8,'UC GPS'!N:N)/1000/I8</f>
        <v>1854.0621792147497</v>
      </c>
      <c r="O8" s="17">
        <f>VLOOKUP(G8,OBJECTIFS!$C$6:$L$12,7,FALSE)</f>
        <v>5000</v>
      </c>
      <c r="P8" s="18">
        <f t="shared" si="6"/>
        <v>0.37081243584294993</v>
      </c>
      <c r="Q8" s="17"/>
      <c r="R8" s="100" t="e">
        <f>#REF!</f>
        <v>#REF!</v>
      </c>
      <c r="S8" s="18"/>
      <c r="T8" s="77">
        <f>SUMIF(PREMIUM!A:A,G8,PREMIUM!P:P)/I8+SUMIF(PREMIUM!A:A,G8,PREMIUM!R:R)/I8</f>
        <v>18.969358224326427</v>
      </c>
      <c r="U8" s="17">
        <f>VLOOKUP(G8,OBJECTIFS!$C$6:$L$12,9,FALSE)</f>
        <v>24</v>
      </c>
      <c r="V8" s="18">
        <f t="shared" si="7"/>
        <v>0.79038992601360114</v>
      </c>
      <c r="W8" s="17">
        <f>SUMIF(CARTES!H:H,G8,CARTES!N:N)/I8</f>
        <v>17.040270947276284</v>
      </c>
      <c r="X8" s="17">
        <f>VLOOKUP(G8,OBJECTIFS!$C$6:$L$12,10,FALSE)</f>
        <v>20</v>
      </c>
      <c r="Y8" s="18">
        <f t="shared" si="8"/>
        <v>0.85201354736381418</v>
      </c>
      <c r="AF8" s="57" t="e">
        <f t="shared" si="0"/>
        <v>#DIV/0!</v>
      </c>
      <c r="AG8" s="31" t="e">
        <f t="shared" si="9"/>
        <v>#DIV/0!</v>
      </c>
      <c r="AH8" s="31" t="e">
        <f t="shared" si="10"/>
        <v>#DIV/0!</v>
      </c>
      <c r="AI8" s="31" t="e">
        <f t="shared" si="11"/>
        <v>#DIV/0!</v>
      </c>
      <c r="AJ8" s="32" t="e">
        <f t="shared" si="12"/>
        <v>#DIV/0!</v>
      </c>
      <c r="AK8" s="30" t="e">
        <f t="shared" si="1"/>
        <v>#DIV/0!</v>
      </c>
      <c r="AL8" s="31" t="e">
        <f t="shared" si="13"/>
        <v>#DIV/0!</v>
      </c>
      <c r="AM8" s="31" t="e">
        <f t="shared" si="14"/>
        <v>#DIV/0!</v>
      </c>
      <c r="AN8" s="31" t="e">
        <f t="shared" si="15"/>
        <v>#DIV/0!</v>
      </c>
      <c r="AO8" s="32" t="e">
        <f t="shared" si="16"/>
        <v>#DIV/0!</v>
      </c>
      <c r="AP8" s="30" t="e">
        <f t="shared" si="2"/>
        <v>#DIV/0!</v>
      </c>
      <c r="AQ8" s="31" t="e">
        <f t="shared" si="17"/>
        <v>#DIV/0!</v>
      </c>
      <c r="AR8" s="31" t="e">
        <f t="shared" si="18"/>
        <v>#DIV/0!</v>
      </c>
      <c r="AS8" s="31" t="e">
        <f t="shared" si="19"/>
        <v>#DIV/0!</v>
      </c>
      <c r="AT8" s="32" t="e">
        <f t="shared" si="20"/>
        <v>#DIV/0!</v>
      </c>
      <c r="AU8" s="30" t="e">
        <f t="shared" si="3"/>
        <v>#DIV/0!</v>
      </c>
      <c r="AV8" s="31" t="e">
        <f t="shared" si="21"/>
        <v>#DIV/0!</v>
      </c>
      <c r="AW8" s="31" t="e">
        <f t="shared" si="22"/>
        <v>#DIV/0!</v>
      </c>
      <c r="AX8" s="31" t="e">
        <f t="shared" si="23"/>
        <v>#DIV/0!</v>
      </c>
      <c r="AY8" s="32" t="e">
        <f t="shared" si="24"/>
        <v>#DIV/0!</v>
      </c>
      <c r="AZ8" s="30" t="e">
        <f t="shared" si="4"/>
        <v>#DIV/0!</v>
      </c>
      <c r="BA8" s="31" t="e">
        <f t="shared" si="25"/>
        <v>#DIV/0!</v>
      </c>
      <c r="BB8" s="31" t="e">
        <f t="shared" si="26"/>
        <v>#DIV/0!</v>
      </c>
      <c r="BC8" s="31" t="e">
        <f t="shared" si="27"/>
        <v>#DIV/0!</v>
      </c>
      <c r="BD8" s="32" t="e">
        <f t="shared" si="28"/>
        <v>#DIV/0!</v>
      </c>
    </row>
    <row r="9" spans="6:56" ht="21.75" customHeight="1" thickBot="1" x14ac:dyDescent="0.3">
      <c r="F9" s="52">
        <v>200030</v>
      </c>
      <c r="G9" s="26">
        <v>30</v>
      </c>
      <c r="H9" s="27" t="s">
        <v>389</v>
      </c>
      <c r="I9" s="19">
        <f>VLOOKUP(G9,ETP!$B$11:$D$17,3,FALSE)</f>
        <v>6.6887787767108415</v>
      </c>
      <c r="K9" s="17">
        <f>SUMIF('RECAP PDV'!$A:$A,$G9,'RECAP PDV'!K:K)/I9</f>
        <v>2546.4048668052264</v>
      </c>
      <c r="L9" s="17">
        <f>VLOOKUP(G9,OBJECTIFS!$C$6:$L$12,6,FALSE)</f>
        <v>3000</v>
      </c>
      <c r="M9" s="18">
        <f t="shared" si="5"/>
        <v>0.84880162226840883</v>
      </c>
      <c r="N9" s="17">
        <f>SUMIF('UC GPS'!H:H,G9,'UC GPS'!N:N)/1000/I9</f>
        <v>3341.0835888026413</v>
      </c>
      <c r="O9" s="17">
        <f>VLOOKUP(G9,OBJECTIFS!$C$6:$L$12,7,FALSE)</f>
        <v>5000</v>
      </c>
      <c r="P9" s="18">
        <f t="shared" si="6"/>
        <v>0.66821671776052827</v>
      </c>
      <c r="Q9" s="17"/>
      <c r="R9" s="100" t="e">
        <f>#REF!</f>
        <v>#REF!</v>
      </c>
      <c r="S9" s="18"/>
      <c r="T9" s="77">
        <f>SUMIF(PREMIUM!A:A,G9,PREMIUM!P:P)/I9+SUMIF(PREMIUM!A:A,G9,PREMIUM!R:R)/I9</f>
        <v>30.050328574155699</v>
      </c>
      <c r="U9" s="17">
        <f>VLOOKUP(G9,OBJECTIFS!$C$6:$L$12,9,FALSE)</f>
        <v>24</v>
      </c>
      <c r="V9" s="18">
        <f t="shared" si="7"/>
        <v>1.2520970239231541</v>
      </c>
      <c r="W9" s="17">
        <f>SUMIF(CARTES!H:H,G9,CARTES!N:N)/I9</f>
        <v>22.724626583441125</v>
      </c>
      <c r="X9" s="17">
        <f>VLOOKUP(G9,OBJECTIFS!$C$6:$L$12,10,FALSE)</f>
        <v>20</v>
      </c>
      <c r="Y9" s="18">
        <f t="shared" si="8"/>
        <v>1.1362313291720563</v>
      </c>
      <c r="AF9" s="30" t="e">
        <f t="shared" si="0"/>
        <v>#DIV/0!</v>
      </c>
      <c r="AG9" s="31" t="e">
        <f t="shared" si="9"/>
        <v>#DIV/0!</v>
      </c>
      <c r="AH9" s="31" t="e">
        <f t="shared" si="10"/>
        <v>#DIV/0!</v>
      </c>
      <c r="AI9" s="31" t="e">
        <f t="shared" si="11"/>
        <v>#DIV/0!</v>
      </c>
      <c r="AJ9" s="32" t="e">
        <f t="shared" si="12"/>
        <v>#DIV/0!</v>
      </c>
      <c r="AK9" s="30" t="e">
        <f t="shared" si="1"/>
        <v>#DIV/0!</v>
      </c>
      <c r="AL9" s="31" t="e">
        <f t="shared" si="13"/>
        <v>#DIV/0!</v>
      </c>
      <c r="AM9" s="31" t="e">
        <f t="shared" si="14"/>
        <v>#DIV/0!</v>
      </c>
      <c r="AN9" s="31" t="e">
        <f t="shared" si="15"/>
        <v>#DIV/0!</v>
      </c>
      <c r="AO9" s="32" t="e">
        <f t="shared" si="16"/>
        <v>#DIV/0!</v>
      </c>
      <c r="AP9" s="30" t="e">
        <f t="shared" si="2"/>
        <v>#DIV/0!</v>
      </c>
      <c r="AQ9" s="31" t="e">
        <f t="shared" si="17"/>
        <v>#DIV/0!</v>
      </c>
      <c r="AR9" s="31" t="e">
        <f t="shared" si="18"/>
        <v>#DIV/0!</v>
      </c>
      <c r="AS9" s="31" t="e">
        <f t="shared" si="19"/>
        <v>#DIV/0!</v>
      </c>
      <c r="AT9" s="32" t="e">
        <f t="shared" si="20"/>
        <v>#DIV/0!</v>
      </c>
      <c r="AU9" s="30" t="e">
        <f t="shared" si="3"/>
        <v>#DIV/0!</v>
      </c>
      <c r="AV9" s="31" t="e">
        <f t="shared" si="21"/>
        <v>#DIV/0!</v>
      </c>
      <c r="AW9" s="31" t="e">
        <f t="shared" si="22"/>
        <v>#DIV/0!</v>
      </c>
      <c r="AX9" s="31" t="e">
        <f t="shared" si="23"/>
        <v>#DIV/0!</v>
      </c>
      <c r="AY9" s="32" t="e">
        <f t="shared" si="24"/>
        <v>#DIV/0!</v>
      </c>
      <c r="AZ9" s="30" t="e">
        <f t="shared" si="4"/>
        <v>#DIV/0!</v>
      </c>
      <c r="BA9" s="31" t="e">
        <f t="shared" si="25"/>
        <v>#DIV/0!</v>
      </c>
      <c r="BB9" s="31" t="e">
        <f t="shared" si="26"/>
        <v>#DIV/0!</v>
      </c>
      <c r="BC9" s="31" t="e">
        <f t="shared" si="27"/>
        <v>#DIV/0!</v>
      </c>
      <c r="BD9" s="32" t="e">
        <f t="shared" si="28"/>
        <v>#DIV/0!</v>
      </c>
    </row>
    <row r="10" spans="6:56" ht="21.75" customHeight="1" thickBot="1" x14ac:dyDescent="0.3">
      <c r="F10" s="52">
        <v>200110</v>
      </c>
      <c r="G10" s="26">
        <v>110</v>
      </c>
      <c r="H10" s="27" t="s">
        <v>217</v>
      </c>
      <c r="I10" s="19">
        <f>VLOOKUP(G10,ETP!$B$11:$D$17,3,FALSE)</f>
        <v>7.8007975261586546</v>
      </c>
      <c r="K10" s="17">
        <f>SUMIF('RECAP PDV'!$A:$A,$G10,'RECAP PDV'!K:K)/I10</f>
        <v>3723.4241271613882</v>
      </c>
      <c r="L10" s="17">
        <f>VLOOKUP(G10,OBJECTIFS!$C$6:$L$12,6,FALSE)</f>
        <v>3000</v>
      </c>
      <c r="M10" s="18">
        <f t="shared" si="5"/>
        <v>1.2411413757204628</v>
      </c>
      <c r="N10" s="17">
        <f>SUMIF('UC GPS'!H:H,G10,'UC GPS'!N:N)/1000/I10</f>
        <v>3345.3296169386117</v>
      </c>
      <c r="O10" s="17">
        <f>VLOOKUP(G10,OBJECTIFS!$C$6:$L$12,7,FALSE)</f>
        <v>5000</v>
      </c>
      <c r="P10" s="18">
        <f t="shared" si="6"/>
        <v>0.66906592338772231</v>
      </c>
      <c r="Q10" s="17"/>
      <c r="R10" s="100" t="e">
        <f>#REF!</f>
        <v>#REF!</v>
      </c>
      <c r="S10" s="18"/>
      <c r="T10" s="77">
        <f>SUMIF(PREMIUM!A:A,G10,PREMIUM!P:P)/I10+SUMIF(PREMIUM!A:A,G10,PREMIUM!R:R)/I10</f>
        <v>30.637893010112613</v>
      </c>
      <c r="U10" s="17">
        <f>VLOOKUP(G10,OBJECTIFS!$C$6:$L$12,9,FALSE)</f>
        <v>24</v>
      </c>
      <c r="V10" s="18">
        <f t="shared" si="7"/>
        <v>1.2765788754213589</v>
      </c>
      <c r="W10" s="17">
        <f>SUMIF(CARTES!H:H,G10,CARTES!N:N)/I10</f>
        <v>23.074563773306568</v>
      </c>
      <c r="X10" s="17">
        <f>VLOOKUP(G10,OBJECTIFS!$C$6:$L$12,10,FALSE)</f>
        <v>20</v>
      </c>
      <c r="Y10" s="18">
        <f t="shared" si="8"/>
        <v>1.1537281886653283</v>
      </c>
      <c r="AF10" s="30" t="e">
        <f t="shared" si="0"/>
        <v>#DIV/0!</v>
      </c>
      <c r="AG10" s="31" t="e">
        <f t="shared" si="9"/>
        <v>#DIV/0!</v>
      </c>
      <c r="AH10" s="31" t="e">
        <f t="shared" si="10"/>
        <v>#DIV/0!</v>
      </c>
      <c r="AI10" s="31" t="e">
        <f t="shared" si="11"/>
        <v>#DIV/0!</v>
      </c>
      <c r="AJ10" s="32" t="e">
        <f t="shared" si="12"/>
        <v>#DIV/0!</v>
      </c>
      <c r="AK10" s="30" t="e">
        <f t="shared" si="1"/>
        <v>#DIV/0!</v>
      </c>
      <c r="AL10" s="31" t="e">
        <f t="shared" si="13"/>
        <v>#DIV/0!</v>
      </c>
      <c r="AM10" s="31" t="e">
        <f t="shared" si="14"/>
        <v>#DIV/0!</v>
      </c>
      <c r="AN10" s="31" t="e">
        <f t="shared" si="15"/>
        <v>#DIV/0!</v>
      </c>
      <c r="AO10" s="32" t="e">
        <f t="shared" si="16"/>
        <v>#DIV/0!</v>
      </c>
      <c r="AP10" s="30" t="e">
        <f t="shared" si="2"/>
        <v>#DIV/0!</v>
      </c>
      <c r="AQ10" s="31" t="e">
        <f t="shared" si="17"/>
        <v>#DIV/0!</v>
      </c>
      <c r="AR10" s="31" t="e">
        <f t="shared" si="18"/>
        <v>#DIV/0!</v>
      </c>
      <c r="AS10" s="31" t="e">
        <f t="shared" si="19"/>
        <v>#DIV/0!</v>
      </c>
      <c r="AT10" s="32" t="e">
        <f t="shared" si="20"/>
        <v>#DIV/0!</v>
      </c>
      <c r="AU10" s="30" t="e">
        <f t="shared" si="3"/>
        <v>#DIV/0!</v>
      </c>
      <c r="AV10" s="31" t="e">
        <f t="shared" si="21"/>
        <v>#DIV/0!</v>
      </c>
      <c r="AW10" s="31" t="e">
        <f t="shared" si="22"/>
        <v>#DIV/0!</v>
      </c>
      <c r="AX10" s="31" t="e">
        <f t="shared" si="23"/>
        <v>#DIV/0!</v>
      </c>
      <c r="AY10" s="32" t="e">
        <f t="shared" si="24"/>
        <v>#DIV/0!</v>
      </c>
      <c r="AZ10" s="30" t="e">
        <f t="shared" si="4"/>
        <v>#DIV/0!</v>
      </c>
      <c r="BA10" s="31" t="e">
        <f t="shared" si="25"/>
        <v>#DIV/0!</v>
      </c>
      <c r="BB10" s="31" t="e">
        <f t="shared" si="26"/>
        <v>#DIV/0!</v>
      </c>
      <c r="BC10" s="31" t="e">
        <f t="shared" si="27"/>
        <v>#DIV/0!</v>
      </c>
      <c r="BD10" s="32" t="e">
        <f t="shared" si="28"/>
        <v>#DIV/0!</v>
      </c>
    </row>
    <row r="11" spans="6:56" ht="21.75" customHeight="1" thickBot="1" x14ac:dyDescent="0.3">
      <c r="F11" s="52">
        <v>200160</v>
      </c>
      <c r="G11" s="26">
        <v>160</v>
      </c>
      <c r="H11" s="27" t="s">
        <v>274</v>
      </c>
      <c r="I11" s="19">
        <f>VLOOKUP(G11,ETP!$B$11:$D$17,3,FALSE)</f>
        <v>9.1587397121982086</v>
      </c>
      <c r="K11" s="17">
        <f>SUMIF('RECAP PDV'!$A:$A,$G11,'RECAP PDV'!K:K)/I11</f>
        <v>6156.5454922691124</v>
      </c>
      <c r="L11" s="17">
        <f>VLOOKUP(G11,OBJECTIFS!$C$6:$L$12,6,FALSE)</f>
        <v>3000</v>
      </c>
      <c r="M11" s="18">
        <f t="shared" si="5"/>
        <v>2.0521818307563708</v>
      </c>
      <c r="N11" s="17">
        <f>SUMIF('UC GPS'!H:H,G11,'UC GPS'!N:N)/1000/I11</f>
        <v>4053.597783825363</v>
      </c>
      <c r="O11" s="17">
        <f>VLOOKUP(G11,OBJECTIFS!$C$6:$L$12,7,FALSE)</f>
        <v>5000</v>
      </c>
      <c r="P11" s="18">
        <f t="shared" si="6"/>
        <v>0.81071955676507257</v>
      </c>
      <c r="Q11" s="17"/>
      <c r="R11" s="100" t="e">
        <f>#REF!</f>
        <v>#REF!</v>
      </c>
      <c r="S11" s="18"/>
      <c r="T11" s="77">
        <f>SUMIF(PREMIUM!A:A,G11,PREMIUM!P:P)/I11+SUMIF(PREMIUM!A:A,G11,PREMIUM!R:R)/I11</f>
        <v>35.921972928416807</v>
      </c>
      <c r="U11" s="17">
        <f>VLOOKUP(G11,OBJECTIFS!$C$6:$L$12,9,FALSE)</f>
        <v>24</v>
      </c>
      <c r="V11" s="18">
        <f t="shared" si="7"/>
        <v>1.4967488720173669</v>
      </c>
      <c r="W11" s="17">
        <f>SUMIF(CARTES!H:H,G11,CARTES!N:N)/I11</f>
        <v>22.492177578279218</v>
      </c>
      <c r="X11" s="17">
        <f>VLOOKUP(G11,OBJECTIFS!$C$6:$L$12,10,FALSE)</f>
        <v>20</v>
      </c>
      <c r="Y11" s="18">
        <f t="shared" si="8"/>
        <v>1.124608878913961</v>
      </c>
      <c r="AF11" s="30" t="e">
        <f t="shared" si="0"/>
        <v>#DIV/0!</v>
      </c>
      <c r="AG11" s="31" t="e">
        <f t="shared" si="9"/>
        <v>#DIV/0!</v>
      </c>
      <c r="AH11" s="31" t="e">
        <f t="shared" si="10"/>
        <v>#DIV/0!</v>
      </c>
      <c r="AI11" s="31" t="e">
        <f t="shared" si="11"/>
        <v>#DIV/0!</v>
      </c>
      <c r="AJ11" s="32" t="e">
        <f t="shared" si="12"/>
        <v>#DIV/0!</v>
      </c>
      <c r="AK11" s="30" t="e">
        <f t="shared" si="1"/>
        <v>#DIV/0!</v>
      </c>
      <c r="AL11" s="31" t="e">
        <f t="shared" si="13"/>
        <v>#DIV/0!</v>
      </c>
      <c r="AM11" s="31" t="e">
        <f t="shared" si="14"/>
        <v>#DIV/0!</v>
      </c>
      <c r="AN11" s="31" t="e">
        <f t="shared" si="15"/>
        <v>#DIV/0!</v>
      </c>
      <c r="AO11" s="32" t="e">
        <f t="shared" si="16"/>
        <v>#DIV/0!</v>
      </c>
      <c r="AP11" s="30" t="e">
        <f t="shared" si="2"/>
        <v>#DIV/0!</v>
      </c>
      <c r="AQ11" s="31" t="e">
        <f t="shared" si="17"/>
        <v>#DIV/0!</v>
      </c>
      <c r="AR11" s="31" t="e">
        <f t="shared" si="18"/>
        <v>#DIV/0!</v>
      </c>
      <c r="AS11" s="31" t="e">
        <f t="shared" si="19"/>
        <v>#DIV/0!</v>
      </c>
      <c r="AT11" s="32" t="e">
        <f t="shared" si="20"/>
        <v>#DIV/0!</v>
      </c>
      <c r="AU11" s="30" t="e">
        <f t="shared" si="3"/>
        <v>#DIV/0!</v>
      </c>
      <c r="AV11" s="31" t="e">
        <f t="shared" si="21"/>
        <v>#DIV/0!</v>
      </c>
      <c r="AW11" s="31" t="e">
        <f t="shared" si="22"/>
        <v>#DIV/0!</v>
      </c>
      <c r="AX11" s="31" t="e">
        <f t="shared" si="23"/>
        <v>#DIV/0!</v>
      </c>
      <c r="AY11" s="32" t="e">
        <f t="shared" si="24"/>
        <v>#DIV/0!</v>
      </c>
      <c r="AZ11" s="30" t="e">
        <f t="shared" si="4"/>
        <v>#DIV/0!</v>
      </c>
      <c r="BA11" s="31" t="e">
        <f t="shared" si="25"/>
        <v>#DIV/0!</v>
      </c>
      <c r="BB11" s="31" t="e">
        <f t="shared" si="26"/>
        <v>#DIV/0!</v>
      </c>
      <c r="BC11" s="31" t="e">
        <f t="shared" si="27"/>
        <v>#DIV/0!</v>
      </c>
      <c r="BD11" s="32" t="e">
        <f t="shared" si="28"/>
        <v>#DIV/0!</v>
      </c>
    </row>
    <row r="12" spans="6:56" ht="21.75" customHeight="1" thickBot="1" x14ac:dyDescent="0.3">
      <c r="F12" s="52">
        <v>200080</v>
      </c>
      <c r="G12" s="26">
        <v>80</v>
      </c>
      <c r="H12" s="27" t="s">
        <v>339</v>
      </c>
      <c r="I12" s="19">
        <f>VLOOKUP(G12,ETP!$B$11:$D$17,3,FALSE)</f>
        <v>3.6896685659531503</v>
      </c>
      <c r="K12" s="17">
        <f>SUMIF('RECAP PDV'!$A:$A,$G12,'RECAP PDV'!K:K)/I12</f>
        <v>3058.8516578817575</v>
      </c>
      <c r="L12" s="17">
        <f>VLOOKUP(G12,OBJECTIFS!$C$6:$L$12,6,FALSE)</f>
        <v>3000</v>
      </c>
      <c r="M12" s="18">
        <f t="shared" si="5"/>
        <v>1.0196172192939192</v>
      </c>
      <c r="N12" s="17">
        <f>SUMIF('UC GPS'!H:H,G12,'UC GPS'!N:N)/1000/I12</f>
        <v>3106.0451081571528</v>
      </c>
      <c r="O12" s="17">
        <f>VLOOKUP(G12,OBJECTIFS!$C$6:$L$12,7,FALSE)</f>
        <v>5000</v>
      </c>
      <c r="P12" s="18">
        <f t="shared" si="6"/>
        <v>0.62120902163143055</v>
      </c>
      <c r="Q12" s="17"/>
      <c r="R12" s="100" t="e">
        <f>#REF!</f>
        <v>#REF!</v>
      </c>
      <c r="S12" s="18"/>
      <c r="T12" s="77">
        <f>SUMIF(PREMIUM!A:A,G12,PREMIUM!P:P)/I12+SUMIF(PREMIUM!A:A,G12,PREMIUM!R:R)/I12</f>
        <v>43.906382674821799</v>
      </c>
      <c r="U12" s="17">
        <f>VLOOKUP(G12,OBJECTIFS!$C$6:$L$12,9,FALSE)</f>
        <v>24</v>
      </c>
      <c r="V12" s="18">
        <f t="shared" si="7"/>
        <v>1.8294326114509083</v>
      </c>
      <c r="W12" s="17">
        <f>SUMIF(CARTES!H:H,G12,CARTES!N:N)/I12</f>
        <v>26.018597140635141</v>
      </c>
      <c r="X12" s="17">
        <f>VLOOKUP(G12,OBJECTIFS!$C$6:$L$12,10,FALSE)</f>
        <v>20</v>
      </c>
      <c r="Y12" s="18">
        <f t="shared" si="8"/>
        <v>1.3009298570317571</v>
      </c>
      <c r="AF12" s="58" t="e">
        <f t="shared" si="0"/>
        <v>#DIV/0!</v>
      </c>
      <c r="AG12" s="31" t="e">
        <f t="shared" si="9"/>
        <v>#DIV/0!</v>
      </c>
      <c r="AH12" s="31" t="e">
        <f t="shared" si="10"/>
        <v>#DIV/0!</v>
      </c>
      <c r="AI12" s="31" t="e">
        <f t="shared" si="11"/>
        <v>#DIV/0!</v>
      </c>
      <c r="AJ12" s="32" t="e">
        <f t="shared" si="12"/>
        <v>#DIV/0!</v>
      </c>
      <c r="AK12" s="30" t="e">
        <f t="shared" si="1"/>
        <v>#DIV/0!</v>
      </c>
      <c r="AL12" s="31" t="e">
        <f t="shared" si="13"/>
        <v>#DIV/0!</v>
      </c>
      <c r="AM12" s="31" t="e">
        <f t="shared" si="14"/>
        <v>#DIV/0!</v>
      </c>
      <c r="AN12" s="31" t="e">
        <f t="shared" si="15"/>
        <v>#DIV/0!</v>
      </c>
      <c r="AO12" s="32" t="e">
        <f t="shared" si="16"/>
        <v>#DIV/0!</v>
      </c>
      <c r="AP12" s="30" t="e">
        <f t="shared" si="2"/>
        <v>#DIV/0!</v>
      </c>
      <c r="AQ12" s="31" t="e">
        <f t="shared" si="17"/>
        <v>#DIV/0!</v>
      </c>
      <c r="AR12" s="31" t="e">
        <f t="shared" si="18"/>
        <v>#DIV/0!</v>
      </c>
      <c r="AS12" s="31" t="e">
        <f t="shared" si="19"/>
        <v>#DIV/0!</v>
      </c>
      <c r="AT12" s="32" t="e">
        <f t="shared" si="20"/>
        <v>#DIV/0!</v>
      </c>
      <c r="AU12" s="30" t="e">
        <f t="shared" si="3"/>
        <v>#DIV/0!</v>
      </c>
      <c r="AV12" s="31" t="e">
        <f t="shared" si="21"/>
        <v>#DIV/0!</v>
      </c>
      <c r="AW12" s="31" t="e">
        <f t="shared" si="22"/>
        <v>#DIV/0!</v>
      </c>
      <c r="AX12" s="31" t="e">
        <f t="shared" si="23"/>
        <v>#DIV/0!</v>
      </c>
      <c r="AY12" s="32" t="e">
        <f t="shared" si="24"/>
        <v>#DIV/0!</v>
      </c>
      <c r="AZ12" s="30" t="e">
        <f t="shared" si="4"/>
        <v>#DIV/0!</v>
      </c>
      <c r="BA12" s="31" t="e">
        <f t="shared" si="25"/>
        <v>#DIV/0!</v>
      </c>
      <c r="BB12" s="31" t="e">
        <f t="shared" si="26"/>
        <v>#DIV/0!</v>
      </c>
      <c r="BC12" s="31" t="e">
        <f t="shared" si="27"/>
        <v>#DIV/0!</v>
      </c>
      <c r="BD12" s="32" t="e">
        <f t="shared" si="28"/>
        <v>#DIV/0!</v>
      </c>
    </row>
    <row r="13" spans="6:56" ht="15.75" thickBot="1" x14ac:dyDescent="0.3"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AG13" s="48" t="e">
        <f>SUM(AG6:AG12)</f>
        <v>#DIV/0!</v>
      </c>
      <c r="AH13" s="49" t="e">
        <f t="shared" ref="AH13:AJ13" si="29">SUM(AH6:AH12)</f>
        <v>#DIV/0!</v>
      </c>
      <c r="AI13" s="50" t="e">
        <f t="shared" si="29"/>
        <v>#DIV/0!</v>
      </c>
      <c r="AJ13" s="51" t="e">
        <f t="shared" si="29"/>
        <v>#DIV/0!</v>
      </c>
      <c r="AL13" s="48" t="e">
        <f t="shared" ref="AL13:AO13" si="30">SUM(AL6:AL12)</f>
        <v>#DIV/0!</v>
      </c>
      <c r="AM13" s="49" t="e">
        <f t="shared" si="30"/>
        <v>#DIV/0!</v>
      </c>
      <c r="AN13" s="50" t="e">
        <f t="shared" si="30"/>
        <v>#DIV/0!</v>
      </c>
      <c r="AO13" s="51" t="e">
        <f t="shared" si="30"/>
        <v>#DIV/0!</v>
      </c>
      <c r="AQ13" s="48" t="e">
        <f t="shared" ref="AQ13:AT13" si="31">SUM(AQ6:AQ12)</f>
        <v>#DIV/0!</v>
      </c>
      <c r="AR13" s="49" t="e">
        <f t="shared" si="31"/>
        <v>#DIV/0!</v>
      </c>
      <c r="AS13" s="50" t="e">
        <f t="shared" si="31"/>
        <v>#DIV/0!</v>
      </c>
      <c r="AT13" s="51" t="e">
        <f t="shared" si="31"/>
        <v>#DIV/0!</v>
      </c>
      <c r="AV13" s="48" t="e">
        <f t="shared" ref="AV13:AY13" si="32">SUM(AV6:AV12)</f>
        <v>#DIV/0!</v>
      </c>
      <c r="AW13" s="49" t="e">
        <f t="shared" si="32"/>
        <v>#DIV/0!</v>
      </c>
      <c r="AX13" s="50" t="e">
        <f t="shared" si="32"/>
        <v>#DIV/0!</v>
      </c>
      <c r="AY13" s="51" t="e">
        <f t="shared" si="32"/>
        <v>#DIV/0!</v>
      </c>
      <c r="BA13" s="48" t="e">
        <f t="shared" ref="BA13:BD13" si="33">SUM(BA6:BA12)</f>
        <v>#DIV/0!</v>
      </c>
      <c r="BB13" s="49" t="e">
        <f t="shared" si="33"/>
        <v>#DIV/0!</v>
      </c>
      <c r="BC13" s="50" t="e">
        <f t="shared" si="33"/>
        <v>#DIV/0!</v>
      </c>
      <c r="BD13" s="51" t="e">
        <f t="shared" si="33"/>
        <v>#DIV/0!</v>
      </c>
    </row>
    <row r="14" spans="6:56" ht="15.75" thickBot="1" x14ac:dyDescent="0.3">
      <c r="I14" s="19">
        <f>SUM(I6:I13)</f>
        <v>49.771058912035336</v>
      </c>
      <c r="K14" s="47">
        <f>SUM('RECAP PDV'!$K$6:$K$341)/I14</f>
        <v>3781.809207287828</v>
      </c>
      <c r="L14" s="74">
        <v>3000</v>
      </c>
      <c r="M14" s="59">
        <f t="shared" si="5"/>
        <v>1.2606030690959427</v>
      </c>
      <c r="N14" s="47">
        <f>SUM('UC GPS'!$N$3:$O$102)/1000/I14</f>
        <v>3164.0066625530467</v>
      </c>
      <c r="O14" s="74">
        <v>5000</v>
      </c>
      <c r="P14" s="59">
        <f t="shared" si="6"/>
        <v>0.63280133251060933</v>
      </c>
      <c r="R14" s="100" t="e">
        <f>#REF!</f>
        <v>#REF!</v>
      </c>
      <c r="T14" s="62">
        <f>(PREMIUM!P16+PREMIUM!R16)/I14</f>
        <v>31.644896339931861</v>
      </c>
      <c r="U14" s="62">
        <v>24</v>
      </c>
      <c r="V14" s="59">
        <f t="shared" si="7"/>
        <v>1.3185373474971609</v>
      </c>
      <c r="W14" s="74">
        <f>SUM(CARTES!N3:N121)/I14</f>
        <v>20.232641659880244</v>
      </c>
      <c r="X14" s="74">
        <v>20</v>
      </c>
      <c r="Y14" s="59">
        <f t="shared" si="8"/>
        <v>1.0116320829940122</v>
      </c>
    </row>
    <row r="18" spans="32:36" x14ac:dyDescent="0.25">
      <c r="AF18" s="59"/>
      <c r="AG18" s="59"/>
      <c r="AH18" s="59"/>
      <c r="AI18" s="59"/>
      <c r="AJ18" s="59"/>
    </row>
    <row r="19" spans="32:36" x14ac:dyDescent="0.25">
      <c r="AF19" s="59"/>
      <c r="AG19" s="59"/>
      <c r="AH19" s="59"/>
      <c r="AI19" s="59"/>
      <c r="AJ19" s="59"/>
    </row>
    <row r="20" spans="32:36" x14ac:dyDescent="0.25">
      <c r="AF20" s="59"/>
      <c r="AG20" s="59"/>
      <c r="AH20" s="59"/>
      <c r="AI20" s="59"/>
      <c r="AJ20" s="59"/>
    </row>
    <row r="21" spans="32:36" x14ac:dyDescent="0.25">
      <c r="AF21" s="59"/>
      <c r="AG21" s="59"/>
      <c r="AH21" s="59"/>
      <c r="AI21" s="59"/>
      <c r="AJ21" s="59"/>
    </row>
    <row r="22" spans="32:36" x14ac:dyDescent="0.25">
      <c r="AF22" s="59"/>
      <c r="AG22" s="59"/>
      <c r="AH22" s="59"/>
      <c r="AI22" s="59"/>
      <c r="AJ22" s="59"/>
    </row>
    <row r="23" spans="32:36" x14ac:dyDescent="0.25">
      <c r="AF23" s="59"/>
      <c r="AG23" s="59"/>
      <c r="AH23" s="59"/>
      <c r="AI23" s="59"/>
      <c r="AJ23" s="59"/>
    </row>
    <row r="24" spans="32:36" x14ac:dyDescent="0.25">
      <c r="AF24" s="59"/>
      <c r="AG24" s="59"/>
      <c r="AH24" s="59"/>
      <c r="AI24" s="59"/>
      <c r="AJ24" s="59"/>
    </row>
  </sheetData>
  <mergeCells count="5">
    <mergeCell ref="K3:M3"/>
    <mergeCell ref="N3:P3"/>
    <mergeCell ref="Q3:S3"/>
    <mergeCell ref="T3:V3"/>
    <mergeCell ref="W3:Y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T312"/>
  <sheetViews>
    <sheetView topLeftCell="B1" workbookViewId="0">
      <selection activeCell="F6" sqref="F6:F12"/>
    </sheetView>
  </sheetViews>
  <sheetFormatPr baseColWidth="10" defaultRowHeight="15" x14ac:dyDescent="0.25"/>
  <cols>
    <col min="2" max="2" width="23.140625" customWidth="1"/>
    <col min="4" max="4" width="29.5703125" customWidth="1"/>
    <col min="5" max="5" width="5.42578125" customWidth="1"/>
    <col min="6" max="6" width="9.42578125" customWidth="1"/>
    <col min="7" max="7" width="5.42578125" customWidth="1"/>
    <col min="8" max="12" width="15.5703125" customWidth="1"/>
    <col min="13" max="15" width="5.42578125" customWidth="1"/>
    <col min="16" max="20" width="16.5703125" customWidth="1"/>
    <col min="21" max="21" width="17.140625" customWidth="1"/>
  </cols>
  <sheetData>
    <row r="1" spans="3:20" x14ac:dyDescent="0.25">
      <c r="H1" s="52" t="s">
        <v>390</v>
      </c>
      <c r="I1" s="52" t="s">
        <v>620</v>
      </c>
      <c r="J1" s="52" t="s">
        <v>621</v>
      </c>
      <c r="K1" s="52" t="s">
        <v>622</v>
      </c>
      <c r="L1" s="52" t="s">
        <v>633</v>
      </c>
      <c r="P1" s="52" t="s">
        <v>390</v>
      </c>
      <c r="Q1" s="52" t="s">
        <v>620</v>
      </c>
      <c r="R1" s="52" t="s">
        <v>621</v>
      </c>
      <c r="S1" s="52" t="s">
        <v>622</v>
      </c>
      <c r="T1" s="52" t="s">
        <v>391</v>
      </c>
    </row>
    <row r="2" spans="3:20" x14ac:dyDescent="0.25">
      <c r="H2" s="52" t="s">
        <v>623</v>
      </c>
      <c r="I2" s="52"/>
      <c r="J2" s="52"/>
      <c r="K2" s="52"/>
      <c r="P2" s="52" t="s">
        <v>623</v>
      </c>
      <c r="Q2" s="52"/>
      <c r="R2" s="52"/>
      <c r="S2" s="52"/>
    </row>
    <row r="3" spans="3:20" x14ac:dyDescent="0.25">
      <c r="F3" s="102" t="s">
        <v>392</v>
      </c>
      <c r="H3" s="52" t="s">
        <v>482</v>
      </c>
      <c r="I3" s="52" t="s">
        <v>482</v>
      </c>
      <c r="J3" s="52" t="s">
        <v>482</v>
      </c>
      <c r="K3" s="52" t="s">
        <v>482</v>
      </c>
      <c r="L3" s="52" t="s">
        <v>482</v>
      </c>
    </row>
    <row r="4" spans="3:20" x14ac:dyDescent="0.25">
      <c r="F4" s="102" t="s">
        <v>629</v>
      </c>
    </row>
    <row r="5" spans="3:20" x14ac:dyDescent="0.25">
      <c r="C5" s="20" t="s">
        <v>2</v>
      </c>
      <c r="D5" s="20" t="s">
        <v>3</v>
      </c>
      <c r="Q5" s="52" t="s">
        <v>624</v>
      </c>
    </row>
    <row r="6" spans="3:20" x14ac:dyDescent="0.25">
      <c r="C6" s="26">
        <v>50</v>
      </c>
      <c r="D6" s="27" t="s">
        <v>381</v>
      </c>
      <c r="F6" s="75">
        <v>3.9624338624338633</v>
      </c>
      <c r="H6" s="76">
        <v>3000</v>
      </c>
      <c r="I6" s="76">
        <v>5000</v>
      </c>
      <c r="J6" s="76">
        <f t="shared" ref="J6:J12" si="0">+R6/$F6</f>
        <v>0</v>
      </c>
      <c r="K6" s="76">
        <v>24</v>
      </c>
      <c r="L6" s="76">
        <v>20</v>
      </c>
      <c r="P6" s="107">
        <f>$P$14*(P17/$P$24)</f>
        <v>23598.198858977852</v>
      </c>
      <c r="Q6" s="106">
        <f>SUMIF('UC GPS'!H:H,C6,'UC GPS'!P:P)/1000</f>
        <v>0</v>
      </c>
      <c r="R6" s="60"/>
      <c r="S6" s="60">
        <v>308</v>
      </c>
      <c r="T6" s="60"/>
    </row>
    <row r="7" spans="3:20" x14ac:dyDescent="0.25">
      <c r="C7" s="26">
        <v>262</v>
      </c>
      <c r="D7" s="27" t="s">
        <v>382</v>
      </c>
      <c r="F7" s="75">
        <v>13.411641113546137</v>
      </c>
      <c r="H7" s="76">
        <v>3000</v>
      </c>
      <c r="I7" s="76">
        <v>5000</v>
      </c>
      <c r="J7" s="76">
        <f t="shared" si="0"/>
        <v>0</v>
      </c>
      <c r="K7" s="76">
        <v>24</v>
      </c>
      <c r="L7" s="76">
        <v>20</v>
      </c>
      <c r="P7" s="107">
        <f t="shared" ref="P7:P12" si="1">$P$14*(P18/$P$24)</f>
        <v>51674.968175885959</v>
      </c>
      <c r="Q7" s="106">
        <f>SUMIF('UC GPS'!H:H,C7,'UC GPS'!P:P)/1000</f>
        <v>0</v>
      </c>
      <c r="R7" s="60"/>
      <c r="S7" s="60">
        <v>673</v>
      </c>
      <c r="T7" s="60"/>
    </row>
    <row r="8" spans="3:20" x14ac:dyDescent="0.25">
      <c r="C8" s="26">
        <v>264</v>
      </c>
      <c r="D8" s="27" t="s">
        <v>383</v>
      </c>
      <c r="F8" s="75">
        <v>6.8432211112424008</v>
      </c>
      <c r="H8" s="76">
        <v>3000</v>
      </c>
      <c r="I8" s="76">
        <v>5000</v>
      </c>
      <c r="J8" s="76">
        <f t="shared" si="0"/>
        <v>0</v>
      </c>
      <c r="K8" s="76">
        <v>24</v>
      </c>
      <c r="L8" s="76">
        <v>20</v>
      </c>
      <c r="P8" s="107">
        <f t="shared" si="1"/>
        <v>30273.084861451091</v>
      </c>
      <c r="Q8" s="106">
        <f>SUMIF('UC GPS'!H:H,C8,'UC GPS'!P:P)/1000</f>
        <v>0</v>
      </c>
      <c r="R8" s="60"/>
      <c r="S8" s="60">
        <v>395</v>
      </c>
      <c r="T8" s="60"/>
    </row>
    <row r="9" spans="3:20" x14ac:dyDescent="0.25">
      <c r="C9" s="26">
        <v>30</v>
      </c>
      <c r="D9" s="27" t="s">
        <v>384</v>
      </c>
      <c r="F9" s="75">
        <v>6.6333473883967562</v>
      </c>
      <c r="H9" s="76">
        <v>3000</v>
      </c>
      <c r="I9" s="76">
        <v>5000</v>
      </c>
      <c r="J9" s="76">
        <f t="shared" si="0"/>
        <v>0</v>
      </c>
      <c r="K9" s="76">
        <v>24</v>
      </c>
      <c r="L9" s="76">
        <v>20</v>
      </c>
      <c r="P9" s="107">
        <f t="shared" si="1"/>
        <v>42225.830912653328</v>
      </c>
      <c r="Q9" s="106">
        <f>SUMIF('UC GPS'!H:H,C9,'UC GPS'!P:P)/1000</f>
        <v>0</v>
      </c>
      <c r="R9" s="60"/>
      <c r="S9" s="60">
        <v>550</v>
      </c>
      <c r="T9" s="60"/>
    </row>
    <row r="10" spans="3:20" x14ac:dyDescent="0.25">
      <c r="C10" s="26">
        <v>110</v>
      </c>
      <c r="D10" s="27" t="s">
        <v>385</v>
      </c>
      <c r="F10" s="75">
        <v>7.8145840021736106</v>
      </c>
      <c r="H10" s="76">
        <v>3000</v>
      </c>
      <c r="I10" s="76">
        <v>5000</v>
      </c>
      <c r="J10" s="76">
        <f t="shared" si="0"/>
        <v>0</v>
      </c>
      <c r="K10" s="76">
        <v>24</v>
      </c>
      <c r="L10" s="76">
        <v>20</v>
      </c>
      <c r="P10" s="107">
        <f t="shared" si="1"/>
        <v>46009.048675210506</v>
      </c>
      <c r="Q10" s="106">
        <f>SUMIF('UC GPS'!H:H,C10,'UC GPS'!P:P)/1000</f>
        <v>0</v>
      </c>
      <c r="R10" s="60"/>
      <c r="S10" s="60">
        <v>600</v>
      </c>
      <c r="T10" s="60"/>
    </row>
    <row r="11" spans="3:20" x14ac:dyDescent="0.25">
      <c r="C11" s="26">
        <v>160</v>
      </c>
      <c r="D11" s="27" t="s">
        <v>386</v>
      </c>
      <c r="F11" s="75">
        <v>9.2943614718614711</v>
      </c>
      <c r="H11" s="76">
        <v>3000</v>
      </c>
      <c r="I11" s="76">
        <v>5000</v>
      </c>
      <c r="J11" s="76">
        <f t="shared" si="0"/>
        <v>0</v>
      </c>
      <c r="K11" s="76">
        <v>24</v>
      </c>
      <c r="L11" s="76">
        <v>20</v>
      </c>
      <c r="P11" s="107">
        <f t="shared" si="1"/>
        <v>51594.106957733209</v>
      </c>
      <c r="Q11" s="106">
        <f>SUMIF('UC GPS'!H:H,C11,'UC GPS'!P:P)/1000</f>
        <v>0</v>
      </c>
      <c r="R11" s="60"/>
      <c r="S11" s="60">
        <v>673</v>
      </c>
      <c r="T11" s="60"/>
    </row>
    <row r="12" spans="3:20" x14ac:dyDescent="0.25">
      <c r="C12" s="26">
        <v>80</v>
      </c>
      <c r="D12" s="27" t="s">
        <v>387</v>
      </c>
      <c r="F12" s="75">
        <v>3.2746031746031732</v>
      </c>
      <c r="H12" s="76">
        <v>3000</v>
      </c>
      <c r="I12" s="76">
        <v>5000</v>
      </c>
      <c r="J12" s="76">
        <f t="shared" si="0"/>
        <v>0</v>
      </c>
      <c r="K12" s="76">
        <v>24</v>
      </c>
      <c r="L12" s="76">
        <v>20</v>
      </c>
      <c r="P12" s="107">
        <f t="shared" si="1"/>
        <v>24624.761558088048</v>
      </c>
      <c r="Q12" s="106">
        <f>SUMIF('UC GPS'!H:H,C12,'UC GPS'!P:P)/1000</f>
        <v>0</v>
      </c>
      <c r="R12" s="60"/>
      <c r="S12" s="60">
        <v>321</v>
      </c>
      <c r="T12" s="60"/>
    </row>
    <row r="13" spans="3:20" x14ac:dyDescent="0.25">
      <c r="P13" s="47"/>
      <c r="Q13" s="108"/>
    </row>
    <row r="14" spans="3:20" x14ac:dyDescent="0.25">
      <c r="P14" s="47">
        <v>270000</v>
      </c>
      <c r="Q14" s="108">
        <f t="shared" ref="Q14:T14" si="2">SUM(Q6:Q13)</f>
        <v>0</v>
      </c>
      <c r="S14" s="2">
        <v>3520</v>
      </c>
      <c r="T14">
        <f t="shared" si="2"/>
        <v>0</v>
      </c>
    </row>
    <row r="16" spans="3:20" x14ac:dyDescent="0.25">
      <c r="P16" t="s">
        <v>630</v>
      </c>
      <c r="S16" t="s">
        <v>625</v>
      </c>
    </row>
    <row r="17" spans="12:19" x14ac:dyDescent="0.25">
      <c r="L17" t="s">
        <v>381</v>
      </c>
      <c r="M17">
        <v>50</v>
      </c>
      <c r="P17" s="47">
        <v>14421.121524930915</v>
      </c>
      <c r="S17" t="s">
        <v>626</v>
      </c>
    </row>
    <row r="18" spans="12:19" x14ac:dyDescent="0.25">
      <c r="L18" t="s">
        <v>382</v>
      </c>
      <c r="M18">
        <v>262</v>
      </c>
      <c r="P18" s="47">
        <v>31579.147218596987</v>
      </c>
    </row>
    <row r="19" spans="12:19" x14ac:dyDescent="0.25">
      <c r="L19" t="s">
        <v>383</v>
      </c>
      <c r="M19">
        <v>264</v>
      </c>
      <c r="P19" s="47">
        <v>18500.218526442339</v>
      </c>
    </row>
    <row r="20" spans="12:19" x14ac:dyDescent="0.25">
      <c r="L20" t="s">
        <v>384</v>
      </c>
      <c r="M20">
        <v>30</v>
      </c>
      <c r="P20" s="47">
        <v>25804.674446621484</v>
      </c>
    </row>
    <row r="21" spans="12:19" x14ac:dyDescent="0.25">
      <c r="L21" t="s">
        <v>385</v>
      </c>
      <c r="M21">
        <v>110</v>
      </c>
      <c r="P21" s="47">
        <v>28116.6408570731</v>
      </c>
    </row>
    <row r="22" spans="12:19" x14ac:dyDescent="0.25">
      <c r="L22" t="s">
        <v>386</v>
      </c>
      <c r="M22">
        <v>160</v>
      </c>
      <c r="P22" s="47">
        <v>31529.732029725859</v>
      </c>
    </row>
    <row r="23" spans="12:19" x14ac:dyDescent="0.25">
      <c r="L23" t="s">
        <v>387</v>
      </c>
      <c r="M23">
        <v>80</v>
      </c>
      <c r="P23" s="47">
        <v>15048.465396609368</v>
      </c>
    </row>
    <row r="24" spans="12:19" x14ac:dyDescent="0.25">
      <c r="P24" s="47">
        <f>SUM(P17:P23)</f>
        <v>165000.00000000006</v>
      </c>
    </row>
    <row r="312" spans="3:4" x14ac:dyDescent="0.25">
      <c r="C312" s="42"/>
      <c r="D312" s="43"/>
    </row>
  </sheetData>
  <sortState ref="C6:D12">
    <sortCondition ref="D6:D12"/>
  </sortState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357"/>
  <sheetViews>
    <sheetView workbookViewId="0">
      <selection activeCell="B8" sqref="B8:D18"/>
    </sheetView>
  </sheetViews>
  <sheetFormatPr baseColWidth="10" defaultRowHeight="15" x14ac:dyDescent="0.25"/>
  <cols>
    <col min="1" max="1" width="5.42578125" customWidth="1"/>
    <col min="2" max="2" width="11.140625" customWidth="1"/>
    <col min="3" max="3" width="34.140625" customWidth="1"/>
    <col min="4" max="4" width="13.140625" customWidth="1"/>
    <col min="5" max="5" width="11" customWidth="1"/>
    <col min="6" max="6" width="11.140625" customWidth="1"/>
    <col min="7" max="7" width="34.140625" customWidth="1"/>
    <col min="8" max="8" width="13.140625" customWidth="1"/>
    <col min="9" max="9" width="30.140625" customWidth="1"/>
    <col min="10" max="10" width="13.140625" customWidth="1"/>
    <col min="11" max="11" width="40.28515625" customWidth="1"/>
    <col min="12" max="12" width="11.140625" customWidth="1"/>
    <col min="13" max="13" width="13.140625" customWidth="1"/>
    <col min="14" max="14" width="11" customWidth="1"/>
    <col min="15" max="15" width="11.140625" customWidth="1"/>
    <col min="16" max="16" width="37" customWidth="1"/>
    <col min="17" max="19" width="11.140625" customWidth="1"/>
    <col min="21" max="21" width="11.42578125" style="62"/>
    <col min="22" max="22" width="25.140625" customWidth="1"/>
  </cols>
  <sheetData>
    <row r="2" spans="1:10" ht="18.75" x14ac:dyDescent="0.3">
      <c r="C2" s="61"/>
    </row>
    <row r="8" spans="1:10" ht="18.75" x14ac:dyDescent="0.3">
      <c r="A8" s="61"/>
      <c r="B8" s="61" t="s">
        <v>10055</v>
      </c>
      <c r="C8" s="61"/>
      <c r="E8" s="61"/>
    </row>
    <row r="9" spans="1:10" ht="15.75" thickBot="1" x14ac:dyDescent="0.3"/>
    <row r="10" spans="1:10" ht="15.75" thickBot="1" x14ac:dyDescent="0.3">
      <c r="B10" s="64" t="s">
        <v>394</v>
      </c>
      <c r="C10" s="64" t="s">
        <v>672</v>
      </c>
      <c r="D10" s="65" t="s">
        <v>395</v>
      </c>
      <c r="I10" s="132" t="s">
        <v>688</v>
      </c>
      <c r="J10" s="133" t="s">
        <v>689</v>
      </c>
    </row>
    <row r="11" spans="1:10" ht="19.5" thickBot="1" x14ac:dyDescent="0.35">
      <c r="B11" s="66">
        <v>50</v>
      </c>
      <c r="C11" s="67" t="s">
        <v>627</v>
      </c>
      <c r="D11" s="66">
        <v>3.9004579961101702</v>
      </c>
      <c r="I11" s="134">
        <v>43496</v>
      </c>
      <c r="J11" s="135">
        <f>1/12</f>
        <v>8.3333333333333329E-2</v>
      </c>
    </row>
    <row r="12" spans="1:10" ht="19.5" thickBot="1" x14ac:dyDescent="0.35">
      <c r="B12" s="68">
        <v>262</v>
      </c>
      <c r="C12" s="69" t="s">
        <v>382</v>
      </c>
      <c r="D12" s="66">
        <v>12.312057968903497</v>
      </c>
      <c r="I12" s="136">
        <v>43524</v>
      </c>
      <c r="J12" s="137">
        <f>+J11+$J$11</f>
        <v>0.16666666666666666</v>
      </c>
    </row>
    <row r="13" spans="1:10" ht="19.5" thickBot="1" x14ac:dyDescent="0.35">
      <c r="B13" s="70">
        <v>264</v>
      </c>
      <c r="C13" s="71" t="s">
        <v>383</v>
      </c>
      <c r="D13" s="66">
        <v>6.2205583660008079</v>
      </c>
      <c r="I13" s="134">
        <v>43555</v>
      </c>
      <c r="J13" s="135">
        <f t="shared" ref="J13:J22" si="0">+J12+$J$11</f>
        <v>0.25</v>
      </c>
    </row>
    <row r="14" spans="1:10" ht="19.5" thickBot="1" x14ac:dyDescent="0.35">
      <c r="B14" s="70">
        <v>30</v>
      </c>
      <c r="C14" s="71" t="s">
        <v>628</v>
      </c>
      <c r="D14" s="66">
        <v>6.6887787767108415</v>
      </c>
      <c r="I14" s="136">
        <v>43585</v>
      </c>
      <c r="J14" s="137">
        <f t="shared" si="0"/>
        <v>0.33333333333333331</v>
      </c>
    </row>
    <row r="15" spans="1:10" ht="19.5" thickBot="1" x14ac:dyDescent="0.35">
      <c r="B15" s="70">
        <v>110</v>
      </c>
      <c r="C15" s="71" t="s">
        <v>385</v>
      </c>
      <c r="D15" s="66">
        <v>7.8007975261586546</v>
      </c>
      <c r="I15" s="134">
        <v>43616</v>
      </c>
      <c r="J15" s="135">
        <f t="shared" si="0"/>
        <v>0.41666666666666663</v>
      </c>
    </row>
    <row r="16" spans="1:10" ht="19.5" thickBot="1" x14ac:dyDescent="0.35">
      <c r="B16" s="70">
        <v>160</v>
      </c>
      <c r="C16" s="71" t="s">
        <v>386</v>
      </c>
      <c r="D16" s="66">
        <v>9.1587397121982086</v>
      </c>
      <c r="I16" s="136">
        <v>43646</v>
      </c>
      <c r="J16" s="137">
        <f t="shared" si="0"/>
        <v>0.49999999999999994</v>
      </c>
    </row>
    <row r="17" spans="2:10" ht="19.5" thickBot="1" x14ac:dyDescent="0.35">
      <c r="B17" s="70">
        <v>80</v>
      </c>
      <c r="C17" s="71" t="s">
        <v>387</v>
      </c>
      <c r="D17" s="66">
        <v>3.6896685659531503</v>
      </c>
      <c r="I17" s="134">
        <v>43677</v>
      </c>
      <c r="J17" s="135">
        <f t="shared" si="0"/>
        <v>0.58333333333333326</v>
      </c>
    </row>
    <row r="18" spans="2:10" ht="19.5" thickBot="1" x14ac:dyDescent="0.3">
      <c r="B18" s="65"/>
      <c r="C18" s="72" t="s">
        <v>397</v>
      </c>
      <c r="D18" s="73">
        <v>49.771058912035343</v>
      </c>
      <c r="I18" s="136">
        <v>43708</v>
      </c>
      <c r="J18" s="137">
        <f t="shared" si="0"/>
        <v>0.66666666666666663</v>
      </c>
    </row>
    <row r="19" spans="2:10" x14ac:dyDescent="0.25">
      <c r="I19" s="134">
        <v>43738</v>
      </c>
      <c r="J19" s="135">
        <f t="shared" si="0"/>
        <v>0.75</v>
      </c>
    </row>
    <row r="20" spans="2:10" x14ac:dyDescent="0.25">
      <c r="D20" s="74"/>
      <c r="I20" s="136">
        <v>43769</v>
      </c>
      <c r="J20" s="137">
        <f t="shared" si="0"/>
        <v>0.83333333333333337</v>
      </c>
    </row>
    <row r="21" spans="2:10" x14ac:dyDescent="0.25">
      <c r="I21" s="134">
        <v>43799</v>
      </c>
      <c r="J21" s="135">
        <f t="shared" si="0"/>
        <v>0.91666666666666674</v>
      </c>
    </row>
    <row r="22" spans="2:10" x14ac:dyDescent="0.25">
      <c r="I22" s="138">
        <v>43830</v>
      </c>
      <c r="J22" s="139">
        <f t="shared" si="0"/>
        <v>1</v>
      </c>
    </row>
    <row r="357" spans="21:21" ht="18.75" x14ac:dyDescent="0.3">
      <c r="U357" s="6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1516"/>
  <sheetViews>
    <sheetView workbookViewId="0">
      <selection activeCell="I4" sqref="I4:I11519"/>
    </sheetView>
  </sheetViews>
  <sheetFormatPr baseColWidth="10" defaultColWidth="14.42578125" defaultRowHeight="15" x14ac:dyDescent="0.25"/>
  <cols>
    <col min="2" max="2" width="10.85546875" customWidth="1"/>
    <col min="3" max="3" width="29" customWidth="1"/>
    <col min="7" max="7" width="24" customWidth="1"/>
    <col min="8" max="8" width="15" customWidth="1"/>
  </cols>
  <sheetData>
    <row r="1" spans="2:9" s="140" customFormat="1" ht="8.4499999999999993" customHeight="1" x14ac:dyDescent="0.2"/>
    <row r="2" spans="2:9" s="140" customFormat="1" ht="31.5" customHeight="1" x14ac:dyDescent="0.2">
      <c r="C2" s="425"/>
      <c r="D2" s="425"/>
      <c r="E2" s="425"/>
      <c r="F2" s="425"/>
    </row>
    <row r="3" spans="2:9" s="140" customFormat="1" ht="18.2" customHeight="1" x14ac:dyDescent="0.2"/>
    <row r="4" spans="2:9" s="140" customFormat="1" ht="24" customHeight="1" x14ac:dyDescent="0.2">
      <c r="B4" s="141" t="s">
        <v>493</v>
      </c>
      <c r="C4" s="141" t="s">
        <v>494</v>
      </c>
      <c r="D4" s="141" t="s">
        <v>692</v>
      </c>
      <c r="E4" s="141" t="s">
        <v>693</v>
      </c>
      <c r="F4" s="141" t="s">
        <v>694</v>
      </c>
      <c r="G4" s="141" t="s">
        <v>695</v>
      </c>
      <c r="H4" s="141" t="s">
        <v>495</v>
      </c>
      <c r="I4" s="141"/>
    </row>
    <row r="5" spans="2:9" s="140" customFormat="1" ht="19.7" customHeight="1" x14ac:dyDescent="0.2">
      <c r="B5" s="142">
        <v>6</v>
      </c>
      <c r="C5" s="143" t="s">
        <v>119</v>
      </c>
      <c r="D5" s="142">
        <v>65210253</v>
      </c>
      <c r="E5" s="143" t="s">
        <v>696</v>
      </c>
      <c r="F5" s="143" t="s">
        <v>697</v>
      </c>
      <c r="G5" s="143" t="s">
        <v>698</v>
      </c>
      <c r="H5" s="144">
        <v>60000</v>
      </c>
      <c r="I5" s="143"/>
    </row>
    <row r="6" spans="2:9" s="140" customFormat="1" ht="19.7" customHeight="1" x14ac:dyDescent="0.2">
      <c r="B6" s="142">
        <v>6</v>
      </c>
      <c r="C6" s="143" t="s">
        <v>119</v>
      </c>
      <c r="D6" s="142">
        <v>90176256</v>
      </c>
      <c r="E6" s="143" t="s">
        <v>699</v>
      </c>
      <c r="F6" s="143" t="s">
        <v>700</v>
      </c>
      <c r="G6" s="143" t="s">
        <v>701</v>
      </c>
      <c r="H6" s="144">
        <v>207658</v>
      </c>
      <c r="I6" s="143"/>
    </row>
    <row r="7" spans="2:9" s="140" customFormat="1" ht="19.7" customHeight="1" x14ac:dyDescent="0.2">
      <c r="B7" s="142">
        <v>6</v>
      </c>
      <c r="C7" s="143" t="s">
        <v>119</v>
      </c>
      <c r="D7" s="142">
        <v>90183025</v>
      </c>
      <c r="E7" s="143" t="s">
        <v>702</v>
      </c>
      <c r="F7" s="143" t="s">
        <v>700</v>
      </c>
      <c r="G7" s="143" t="s">
        <v>701</v>
      </c>
      <c r="H7" s="144">
        <v>4200</v>
      </c>
      <c r="I7" s="143"/>
    </row>
    <row r="8" spans="2:9" s="140" customFormat="1" ht="19.7" customHeight="1" x14ac:dyDescent="0.2">
      <c r="B8" s="142">
        <v>6</v>
      </c>
      <c r="C8" s="143" t="s">
        <v>119</v>
      </c>
      <c r="D8" s="142">
        <v>90394624</v>
      </c>
      <c r="E8" s="143" t="s">
        <v>703</v>
      </c>
      <c r="F8" s="143" t="s">
        <v>700</v>
      </c>
      <c r="G8" s="143" t="s">
        <v>701</v>
      </c>
      <c r="H8" s="144">
        <v>-2000</v>
      </c>
      <c r="I8" s="143"/>
    </row>
    <row r="9" spans="2:9" s="140" customFormat="1" ht="19.7" customHeight="1" x14ac:dyDescent="0.2">
      <c r="B9" s="142">
        <v>6</v>
      </c>
      <c r="C9" s="143" t="s">
        <v>119</v>
      </c>
      <c r="D9" s="142">
        <v>90394624</v>
      </c>
      <c r="E9" s="143" t="s">
        <v>703</v>
      </c>
      <c r="F9" s="143" t="s">
        <v>700</v>
      </c>
      <c r="G9" s="143" t="s">
        <v>701</v>
      </c>
      <c r="H9" s="144">
        <v>-2038.6</v>
      </c>
      <c r="I9" s="143"/>
    </row>
    <row r="10" spans="2:9" s="140" customFormat="1" ht="19.7" customHeight="1" x14ac:dyDescent="0.2">
      <c r="B10" s="142">
        <v>6</v>
      </c>
      <c r="C10" s="143" t="s">
        <v>119</v>
      </c>
      <c r="D10" s="142">
        <v>90420202</v>
      </c>
      <c r="E10" s="143" t="s">
        <v>9662</v>
      </c>
      <c r="F10" s="143" t="s">
        <v>700</v>
      </c>
      <c r="G10" s="143" t="s">
        <v>701</v>
      </c>
      <c r="H10" s="144">
        <v>-20000</v>
      </c>
      <c r="I10" s="143"/>
    </row>
    <row r="11" spans="2:9" s="140" customFormat="1" ht="19.7" customHeight="1" x14ac:dyDescent="0.2">
      <c r="B11" s="142">
        <v>6</v>
      </c>
      <c r="C11" s="143" t="s">
        <v>119</v>
      </c>
      <c r="D11" s="142">
        <v>90428064</v>
      </c>
      <c r="E11" s="143" t="s">
        <v>9663</v>
      </c>
      <c r="F11" s="143" t="s">
        <v>700</v>
      </c>
      <c r="G11" s="143" t="s">
        <v>701</v>
      </c>
      <c r="H11" s="144">
        <v>-20000</v>
      </c>
      <c r="I11" s="143"/>
    </row>
    <row r="12" spans="2:9" s="140" customFormat="1" ht="19.7" customHeight="1" x14ac:dyDescent="0.2">
      <c r="B12" s="142">
        <v>6</v>
      </c>
      <c r="C12" s="143" t="s">
        <v>119</v>
      </c>
      <c r="D12" s="142">
        <v>90553906</v>
      </c>
      <c r="E12" s="143" t="s">
        <v>704</v>
      </c>
      <c r="F12" s="143" t="s">
        <v>700</v>
      </c>
      <c r="G12" s="143" t="s">
        <v>701</v>
      </c>
      <c r="H12" s="144">
        <v>600</v>
      </c>
      <c r="I12" s="143"/>
    </row>
    <row r="13" spans="2:9" s="140" customFormat="1" ht="19.7" customHeight="1" x14ac:dyDescent="0.2">
      <c r="B13" s="142">
        <v>6</v>
      </c>
      <c r="C13" s="143" t="s">
        <v>119</v>
      </c>
      <c r="D13" s="142">
        <v>90592196</v>
      </c>
      <c r="E13" s="143" t="s">
        <v>705</v>
      </c>
      <c r="F13" s="143" t="s">
        <v>706</v>
      </c>
      <c r="G13" s="143" t="s">
        <v>707</v>
      </c>
      <c r="H13" s="144">
        <v>640.29</v>
      </c>
      <c r="I13" s="143"/>
    </row>
    <row r="14" spans="2:9" s="140" customFormat="1" ht="19.7" customHeight="1" x14ac:dyDescent="0.2">
      <c r="B14" s="142">
        <v>6</v>
      </c>
      <c r="C14" s="143" t="s">
        <v>119</v>
      </c>
      <c r="D14" s="142">
        <v>90593658</v>
      </c>
      <c r="E14" s="143" t="s">
        <v>708</v>
      </c>
      <c r="F14" s="143" t="s">
        <v>709</v>
      </c>
      <c r="G14" s="143" t="s">
        <v>710</v>
      </c>
      <c r="H14" s="144">
        <v>63000</v>
      </c>
      <c r="I14" s="143"/>
    </row>
    <row r="15" spans="2:9" s="140" customFormat="1" ht="19.7" customHeight="1" x14ac:dyDescent="0.2">
      <c r="B15" s="142">
        <v>6</v>
      </c>
      <c r="C15" s="143" t="s">
        <v>119</v>
      </c>
      <c r="D15" s="142">
        <v>90607952</v>
      </c>
      <c r="E15" s="143" t="s">
        <v>711</v>
      </c>
      <c r="F15" s="143" t="s">
        <v>700</v>
      </c>
      <c r="G15" s="143" t="s">
        <v>701</v>
      </c>
      <c r="H15" s="144">
        <v>-25000</v>
      </c>
      <c r="I15" s="143"/>
    </row>
    <row r="16" spans="2:9" s="140" customFormat="1" ht="19.7" customHeight="1" x14ac:dyDescent="0.2">
      <c r="B16" s="142">
        <v>6</v>
      </c>
      <c r="C16" s="143" t="s">
        <v>119</v>
      </c>
      <c r="D16" s="142">
        <v>90607952</v>
      </c>
      <c r="E16" s="143" t="s">
        <v>712</v>
      </c>
      <c r="F16" s="143" t="s">
        <v>713</v>
      </c>
      <c r="G16" s="143" t="s">
        <v>714</v>
      </c>
      <c r="H16" s="144">
        <v>100000</v>
      </c>
      <c r="I16" s="143"/>
    </row>
    <row r="17" spans="2:9" s="140" customFormat="1" ht="19.7" customHeight="1" x14ac:dyDescent="0.2">
      <c r="B17" s="142">
        <v>6</v>
      </c>
      <c r="C17" s="143" t="s">
        <v>119</v>
      </c>
      <c r="D17" s="142">
        <v>90608741</v>
      </c>
      <c r="E17" s="143" t="s">
        <v>9664</v>
      </c>
      <c r="F17" s="143" t="s">
        <v>1675</v>
      </c>
      <c r="G17" s="143" t="s">
        <v>1676</v>
      </c>
      <c r="H17" s="144">
        <v>899</v>
      </c>
      <c r="I17" s="143"/>
    </row>
    <row r="18" spans="2:9" s="140" customFormat="1" ht="19.7" customHeight="1" x14ac:dyDescent="0.2">
      <c r="B18" s="142">
        <v>6</v>
      </c>
      <c r="C18" s="143" t="s">
        <v>119</v>
      </c>
      <c r="D18" s="142">
        <v>90618427</v>
      </c>
      <c r="E18" s="143" t="s">
        <v>718</v>
      </c>
      <c r="F18" s="143" t="s">
        <v>713</v>
      </c>
      <c r="G18" s="143" t="s">
        <v>714</v>
      </c>
      <c r="H18" s="144">
        <v>144000</v>
      </c>
      <c r="I18" s="143"/>
    </row>
    <row r="19" spans="2:9" s="140" customFormat="1" ht="19.7" customHeight="1" x14ac:dyDescent="0.2">
      <c r="B19" s="142">
        <v>6</v>
      </c>
      <c r="C19" s="143" t="s">
        <v>119</v>
      </c>
      <c r="D19" s="142">
        <v>90621072</v>
      </c>
      <c r="E19" s="143" t="s">
        <v>715</v>
      </c>
      <c r="F19" s="143" t="s">
        <v>716</v>
      </c>
      <c r="G19" s="143" t="s">
        <v>717</v>
      </c>
      <c r="H19" s="144">
        <v>207000</v>
      </c>
      <c r="I19" s="143"/>
    </row>
    <row r="20" spans="2:9" s="140" customFormat="1" ht="19.7" customHeight="1" x14ac:dyDescent="0.2">
      <c r="B20" s="142">
        <v>6</v>
      </c>
      <c r="C20" s="143" t="s">
        <v>119</v>
      </c>
      <c r="D20" s="142">
        <v>90623775</v>
      </c>
      <c r="E20" s="143" t="s">
        <v>719</v>
      </c>
      <c r="F20" s="143" t="s">
        <v>700</v>
      </c>
      <c r="G20" s="143" t="s">
        <v>701</v>
      </c>
      <c r="H20" s="144">
        <v>1800</v>
      </c>
      <c r="I20" s="143"/>
    </row>
    <row r="21" spans="2:9" s="140" customFormat="1" ht="19.7" customHeight="1" x14ac:dyDescent="0.2">
      <c r="B21" s="142">
        <v>6</v>
      </c>
      <c r="C21" s="143" t="s">
        <v>119</v>
      </c>
      <c r="D21" s="142">
        <v>90626477</v>
      </c>
      <c r="E21" s="143" t="s">
        <v>720</v>
      </c>
      <c r="F21" s="143" t="s">
        <v>700</v>
      </c>
      <c r="G21" s="143" t="s">
        <v>701</v>
      </c>
      <c r="H21" s="144">
        <v>-10200</v>
      </c>
      <c r="I21" s="143"/>
    </row>
    <row r="22" spans="2:9" s="140" customFormat="1" ht="19.7" customHeight="1" x14ac:dyDescent="0.2">
      <c r="B22" s="142">
        <v>6</v>
      </c>
      <c r="C22" s="143" t="s">
        <v>119</v>
      </c>
      <c r="D22" s="142">
        <v>90626480</v>
      </c>
      <c r="E22" s="143" t="s">
        <v>721</v>
      </c>
      <c r="F22" s="143" t="s">
        <v>700</v>
      </c>
      <c r="G22" s="143" t="s">
        <v>701</v>
      </c>
      <c r="H22" s="144">
        <v>250</v>
      </c>
      <c r="I22" s="143"/>
    </row>
    <row r="23" spans="2:9" s="140" customFormat="1" ht="19.7" customHeight="1" x14ac:dyDescent="0.2">
      <c r="B23" s="142">
        <v>6</v>
      </c>
      <c r="C23" s="143" t="s">
        <v>119</v>
      </c>
      <c r="D23" s="142">
        <v>90626480</v>
      </c>
      <c r="E23" s="143" t="s">
        <v>721</v>
      </c>
      <c r="F23" s="143" t="s">
        <v>700</v>
      </c>
      <c r="G23" s="143" t="s">
        <v>701</v>
      </c>
      <c r="H23" s="144">
        <v>1800</v>
      </c>
      <c r="I23" s="143"/>
    </row>
    <row r="24" spans="2:9" s="140" customFormat="1" ht="19.7" customHeight="1" x14ac:dyDescent="0.2">
      <c r="B24" s="142">
        <v>6</v>
      </c>
      <c r="C24" s="143" t="s">
        <v>119</v>
      </c>
      <c r="D24" s="142">
        <v>90626480</v>
      </c>
      <c r="E24" s="143" t="s">
        <v>721</v>
      </c>
      <c r="F24" s="143" t="s">
        <v>700</v>
      </c>
      <c r="G24" s="143" t="s">
        <v>701</v>
      </c>
      <c r="H24" s="144">
        <v>200</v>
      </c>
      <c r="I24" s="143"/>
    </row>
    <row r="25" spans="2:9" s="140" customFormat="1" ht="19.7" customHeight="1" x14ac:dyDescent="0.2">
      <c r="B25" s="142">
        <v>6</v>
      </c>
      <c r="C25" s="143" t="s">
        <v>119</v>
      </c>
      <c r="D25" s="142">
        <v>90626480</v>
      </c>
      <c r="E25" s="143" t="s">
        <v>721</v>
      </c>
      <c r="F25" s="143" t="s">
        <v>700</v>
      </c>
      <c r="G25" s="143" t="s">
        <v>701</v>
      </c>
      <c r="H25" s="144">
        <v>500</v>
      </c>
      <c r="I25" s="143"/>
    </row>
    <row r="26" spans="2:9" s="140" customFormat="1" ht="19.7" customHeight="1" x14ac:dyDescent="0.2">
      <c r="B26" s="142">
        <v>6</v>
      </c>
      <c r="C26" s="143" t="s">
        <v>119</v>
      </c>
      <c r="D26" s="142">
        <v>90626886</v>
      </c>
      <c r="E26" s="143" t="s">
        <v>722</v>
      </c>
      <c r="F26" s="143" t="s">
        <v>723</v>
      </c>
      <c r="G26" s="143" t="s">
        <v>724</v>
      </c>
      <c r="H26" s="144">
        <v>-3440</v>
      </c>
      <c r="I26" s="143"/>
    </row>
    <row r="27" spans="2:9" s="140" customFormat="1" ht="19.7" customHeight="1" x14ac:dyDescent="0.2">
      <c r="B27" s="142">
        <v>6</v>
      </c>
      <c r="C27" s="143" t="s">
        <v>119</v>
      </c>
      <c r="D27" s="142">
        <v>90629150</v>
      </c>
      <c r="E27" s="143" t="s">
        <v>725</v>
      </c>
      <c r="F27" s="143" t="s">
        <v>700</v>
      </c>
      <c r="G27" s="143" t="s">
        <v>701</v>
      </c>
      <c r="H27" s="144">
        <v>5000</v>
      </c>
      <c r="I27" s="143"/>
    </row>
    <row r="28" spans="2:9" s="140" customFormat="1" ht="19.7" customHeight="1" x14ac:dyDescent="0.2">
      <c r="B28" s="142">
        <v>6</v>
      </c>
      <c r="C28" s="143" t="s">
        <v>119</v>
      </c>
      <c r="D28" s="142">
        <v>90638523</v>
      </c>
      <c r="E28" s="143" t="s">
        <v>727</v>
      </c>
      <c r="F28" s="143" t="s">
        <v>700</v>
      </c>
      <c r="G28" s="143" t="s">
        <v>701</v>
      </c>
      <c r="H28" s="144">
        <v>87692.82</v>
      </c>
      <c r="I28" s="143"/>
    </row>
    <row r="29" spans="2:9" s="140" customFormat="1" ht="19.7" customHeight="1" x14ac:dyDescent="0.2">
      <c r="B29" s="142">
        <v>6</v>
      </c>
      <c r="C29" s="143" t="s">
        <v>119</v>
      </c>
      <c r="D29" s="142">
        <v>90638523</v>
      </c>
      <c r="E29" s="143" t="s">
        <v>727</v>
      </c>
      <c r="F29" s="143" t="s">
        <v>700</v>
      </c>
      <c r="G29" s="143" t="s">
        <v>701</v>
      </c>
      <c r="H29" s="144">
        <v>-18013.55</v>
      </c>
      <c r="I29" s="143"/>
    </row>
    <row r="30" spans="2:9" s="140" customFormat="1" ht="19.7" customHeight="1" x14ac:dyDescent="0.2">
      <c r="B30" s="142">
        <v>6</v>
      </c>
      <c r="C30" s="143" t="s">
        <v>119</v>
      </c>
      <c r="D30" s="142">
        <v>90638523</v>
      </c>
      <c r="E30" s="143" t="s">
        <v>727</v>
      </c>
      <c r="F30" s="143" t="s">
        <v>700</v>
      </c>
      <c r="G30" s="143" t="s">
        <v>701</v>
      </c>
      <c r="H30" s="144">
        <v>-2250</v>
      </c>
      <c r="I30" s="143"/>
    </row>
    <row r="31" spans="2:9" s="140" customFormat="1" ht="19.7" customHeight="1" x14ac:dyDescent="0.2">
      <c r="B31" s="142">
        <v>6</v>
      </c>
      <c r="C31" s="143" t="s">
        <v>119</v>
      </c>
      <c r="D31" s="142">
        <v>90638523</v>
      </c>
      <c r="E31" s="143" t="s">
        <v>727</v>
      </c>
      <c r="F31" s="143" t="s">
        <v>700</v>
      </c>
      <c r="G31" s="143" t="s">
        <v>701</v>
      </c>
      <c r="H31" s="144">
        <v>-4527.18</v>
      </c>
      <c r="I31" s="143"/>
    </row>
    <row r="32" spans="2:9" s="140" customFormat="1" ht="19.7" customHeight="1" x14ac:dyDescent="0.2">
      <c r="B32" s="142">
        <v>6</v>
      </c>
      <c r="C32" s="143" t="s">
        <v>119</v>
      </c>
      <c r="D32" s="142">
        <v>90643069</v>
      </c>
      <c r="E32" s="143" t="s">
        <v>728</v>
      </c>
      <c r="F32" s="143" t="s">
        <v>729</v>
      </c>
      <c r="G32" s="143" t="s">
        <v>730</v>
      </c>
      <c r="H32" s="144">
        <v>604</v>
      </c>
      <c r="I32" s="143"/>
    </row>
    <row r="33" spans="2:9" s="140" customFormat="1" ht="19.7" customHeight="1" x14ac:dyDescent="0.2">
      <c r="B33" s="142">
        <v>6</v>
      </c>
      <c r="C33" s="143" t="s">
        <v>119</v>
      </c>
      <c r="D33" s="142">
        <v>90645016</v>
      </c>
      <c r="E33" s="143" t="s">
        <v>731</v>
      </c>
      <c r="F33" s="143" t="s">
        <v>706</v>
      </c>
      <c r="G33" s="143" t="s">
        <v>707</v>
      </c>
      <c r="H33" s="144">
        <v>448.21</v>
      </c>
      <c r="I33" s="143"/>
    </row>
    <row r="34" spans="2:9" s="140" customFormat="1" ht="19.7" customHeight="1" x14ac:dyDescent="0.2">
      <c r="B34" s="142">
        <v>6</v>
      </c>
      <c r="C34" s="143" t="s">
        <v>119</v>
      </c>
      <c r="D34" s="142">
        <v>90645016</v>
      </c>
      <c r="E34" s="143" t="s">
        <v>731</v>
      </c>
      <c r="F34" s="143" t="s">
        <v>706</v>
      </c>
      <c r="G34" s="143" t="s">
        <v>707</v>
      </c>
      <c r="H34" s="144">
        <v>64.03</v>
      </c>
      <c r="I34" s="143"/>
    </row>
    <row r="35" spans="2:9" s="140" customFormat="1" ht="19.7" customHeight="1" x14ac:dyDescent="0.2">
      <c r="B35" s="142">
        <v>6</v>
      </c>
      <c r="C35" s="143" t="s">
        <v>119</v>
      </c>
      <c r="D35" s="142">
        <v>90645016</v>
      </c>
      <c r="E35" s="143" t="s">
        <v>731</v>
      </c>
      <c r="F35" s="143" t="s">
        <v>706</v>
      </c>
      <c r="G35" s="143" t="s">
        <v>707</v>
      </c>
      <c r="H35" s="144">
        <v>192.09</v>
      </c>
      <c r="I35" s="143"/>
    </row>
    <row r="36" spans="2:9" s="140" customFormat="1" ht="19.7" customHeight="1" x14ac:dyDescent="0.2">
      <c r="B36" s="142">
        <v>6</v>
      </c>
      <c r="C36" s="143" t="s">
        <v>119</v>
      </c>
      <c r="D36" s="142">
        <v>90646400</v>
      </c>
      <c r="E36" s="143" t="s">
        <v>746</v>
      </c>
      <c r="F36" s="143" t="s">
        <v>716</v>
      </c>
      <c r="G36" s="143" t="s">
        <v>717</v>
      </c>
      <c r="H36" s="144">
        <v>150000</v>
      </c>
      <c r="I36" s="143"/>
    </row>
    <row r="37" spans="2:9" s="140" customFormat="1" ht="19.7" customHeight="1" x14ac:dyDescent="0.2">
      <c r="B37" s="142">
        <v>6</v>
      </c>
      <c r="C37" s="143" t="s">
        <v>119</v>
      </c>
      <c r="D37" s="142">
        <v>90646999</v>
      </c>
      <c r="E37" s="143" t="s">
        <v>8951</v>
      </c>
      <c r="F37" s="143" t="s">
        <v>713</v>
      </c>
      <c r="G37" s="143" t="s">
        <v>714</v>
      </c>
      <c r="H37" s="144">
        <v>-2000</v>
      </c>
      <c r="I37" s="143"/>
    </row>
    <row r="38" spans="2:9" s="140" customFormat="1" ht="19.7" customHeight="1" x14ac:dyDescent="0.2">
      <c r="B38" s="142">
        <v>6</v>
      </c>
      <c r="C38" s="143" t="s">
        <v>119</v>
      </c>
      <c r="D38" s="142">
        <v>90657827</v>
      </c>
      <c r="E38" s="143" t="s">
        <v>732</v>
      </c>
      <c r="F38" s="143" t="s">
        <v>700</v>
      </c>
      <c r="G38" s="143" t="s">
        <v>701</v>
      </c>
      <c r="H38" s="144">
        <v>600</v>
      </c>
      <c r="I38" s="143"/>
    </row>
    <row r="39" spans="2:9" s="140" customFormat="1" ht="19.7" customHeight="1" x14ac:dyDescent="0.2">
      <c r="B39" s="142">
        <v>6</v>
      </c>
      <c r="C39" s="143" t="s">
        <v>119</v>
      </c>
      <c r="D39" s="142">
        <v>90664423</v>
      </c>
      <c r="E39" s="143" t="s">
        <v>733</v>
      </c>
      <c r="F39" s="143" t="s">
        <v>700</v>
      </c>
      <c r="G39" s="143" t="s">
        <v>701</v>
      </c>
      <c r="H39" s="144">
        <v>-9850.15</v>
      </c>
      <c r="I39" s="143"/>
    </row>
    <row r="40" spans="2:9" s="140" customFormat="1" ht="19.7" customHeight="1" x14ac:dyDescent="0.2">
      <c r="B40" s="142">
        <v>6</v>
      </c>
      <c r="C40" s="143" t="s">
        <v>119</v>
      </c>
      <c r="D40" s="142">
        <v>90669246</v>
      </c>
      <c r="E40" s="143" t="s">
        <v>734</v>
      </c>
      <c r="F40" s="143" t="s">
        <v>700</v>
      </c>
      <c r="G40" s="143" t="s">
        <v>701</v>
      </c>
      <c r="H40" s="144">
        <v>5000</v>
      </c>
      <c r="I40" s="143"/>
    </row>
    <row r="41" spans="2:9" s="140" customFormat="1" ht="19.7" customHeight="1" x14ac:dyDescent="0.2">
      <c r="B41" s="142">
        <v>6</v>
      </c>
      <c r="C41" s="143" t="s">
        <v>119</v>
      </c>
      <c r="D41" s="142">
        <v>90680581</v>
      </c>
      <c r="E41" s="143" t="s">
        <v>735</v>
      </c>
      <c r="F41" s="143" t="s">
        <v>700</v>
      </c>
      <c r="G41" s="143" t="s">
        <v>701</v>
      </c>
      <c r="H41" s="144">
        <v>20000</v>
      </c>
      <c r="I41" s="143"/>
    </row>
    <row r="42" spans="2:9" s="140" customFormat="1" ht="19.7" customHeight="1" x14ac:dyDescent="0.2">
      <c r="B42" s="142">
        <v>6</v>
      </c>
      <c r="C42" s="143" t="s">
        <v>119</v>
      </c>
      <c r="D42" s="142">
        <v>90682147</v>
      </c>
      <c r="E42" s="143" t="s">
        <v>736</v>
      </c>
      <c r="F42" s="143" t="s">
        <v>737</v>
      </c>
      <c r="G42" s="143" t="s">
        <v>738</v>
      </c>
      <c r="H42" s="144">
        <v>180</v>
      </c>
      <c r="I42" s="143"/>
    </row>
    <row r="43" spans="2:9" s="140" customFormat="1" ht="19.7" customHeight="1" x14ac:dyDescent="0.2">
      <c r="B43" s="142">
        <v>6</v>
      </c>
      <c r="C43" s="143" t="s">
        <v>119</v>
      </c>
      <c r="D43" s="142">
        <v>90682147</v>
      </c>
      <c r="E43" s="143" t="s">
        <v>736</v>
      </c>
      <c r="F43" s="143" t="s">
        <v>737</v>
      </c>
      <c r="G43" s="143" t="s">
        <v>738</v>
      </c>
      <c r="H43" s="144">
        <v>180</v>
      </c>
      <c r="I43" s="143"/>
    </row>
    <row r="44" spans="2:9" s="140" customFormat="1" ht="19.7" customHeight="1" x14ac:dyDescent="0.2">
      <c r="B44" s="142">
        <v>6</v>
      </c>
      <c r="C44" s="143" t="s">
        <v>119</v>
      </c>
      <c r="D44" s="142">
        <v>90699850</v>
      </c>
      <c r="E44" s="143" t="s">
        <v>740</v>
      </c>
      <c r="F44" s="143" t="s">
        <v>713</v>
      </c>
      <c r="G44" s="143" t="s">
        <v>714</v>
      </c>
      <c r="H44" s="144">
        <v>-19916.03</v>
      </c>
      <c r="I44" s="143"/>
    </row>
    <row r="45" spans="2:9" s="140" customFormat="1" ht="19.7" customHeight="1" x14ac:dyDescent="0.2">
      <c r="B45" s="142">
        <v>6</v>
      </c>
      <c r="C45" s="143" t="s">
        <v>119</v>
      </c>
      <c r="D45" s="142">
        <v>90707566</v>
      </c>
      <c r="E45" s="143" t="s">
        <v>741</v>
      </c>
      <c r="F45" s="143" t="s">
        <v>713</v>
      </c>
      <c r="G45" s="143" t="s">
        <v>714</v>
      </c>
      <c r="H45" s="144">
        <v>150000</v>
      </c>
      <c r="I45" s="143"/>
    </row>
    <row r="46" spans="2:9" s="140" customFormat="1" ht="19.7" customHeight="1" x14ac:dyDescent="0.2">
      <c r="B46" s="142">
        <v>6</v>
      </c>
      <c r="C46" s="143" t="s">
        <v>119</v>
      </c>
      <c r="D46" s="142">
        <v>90710507</v>
      </c>
      <c r="E46" s="143" t="s">
        <v>742</v>
      </c>
      <c r="F46" s="143" t="s">
        <v>700</v>
      </c>
      <c r="G46" s="143" t="s">
        <v>701</v>
      </c>
      <c r="H46" s="144">
        <v>145000</v>
      </c>
      <c r="I46" s="143"/>
    </row>
    <row r="47" spans="2:9" s="140" customFormat="1" ht="19.7" customHeight="1" x14ac:dyDescent="0.2">
      <c r="B47" s="142">
        <v>6</v>
      </c>
      <c r="C47" s="143" t="s">
        <v>119</v>
      </c>
      <c r="D47" s="142">
        <v>90735731</v>
      </c>
      <c r="E47" s="143" t="s">
        <v>744</v>
      </c>
      <c r="F47" s="143" t="s">
        <v>700</v>
      </c>
      <c r="G47" s="143" t="s">
        <v>701</v>
      </c>
      <c r="H47" s="144">
        <v>9068</v>
      </c>
      <c r="I47" s="143"/>
    </row>
    <row r="48" spans="2:9" s="140" customFormat="1" ht="19.7" customHeight="1" x14ac:dyDescent="0.2">
      <c r="B48" s="142">
        <v>6</v>
      </c>
      <c r="C48" s="143" t="s">
        <v>119</v>
      </c>
      <c r="D48" s="142">
        <v>90743696</v>
      </c>
      <c r="E48" s="143" t="s">
        <v>745</v>
      </c>
      <c r="F48" s="143" t="s">
        <v>700</v>
      </c>
      <c r="G48" s="143" t="s">
        <v>701</v>
      </c>
      <c r="H48" s="144">
        <v>1800</v>
      </c>
      <c r="I48" s="143"/>
    </row>
    <row r="49" spans="2:9" s="140" customFormat="1" ht="19.7" customHeight="1" x14ac:dyDescent="0.2">
      <c r="B49" s="142">
        <v>6</v>
      </c>
      <c r="C49" s="143" t="s">
        <v>119</v>
      </c>
      <c r="D49" s="142">
        <v>90749007</v>
      </c>
      <c r="E49" s="143" t="s">
        <v>747</v>
      </c>
      <c r="F49" s="143" t="s">
        <v>737</v>
      </c>
      <c r="G49" s="143" t="s">
        <v>738</v>
      </c>
      <c r="H49" s="144">
        <v>360</v>
      </c>
      <c r="I49" s="143"/>
    </row>
    <row r="50" spans="2:9" s="140" customFormat="1" ht="19.7" customHeight="1" x14ac:dyDescent="0.2">
      <c r="B50" s="142">
        <v>6</v>
      </c>
      <c r="C50" s="143" t="s">
        <v>119</v>
      </c>
      <c r="D50" s="142">
        <v>90779946</v>
      </c>
      <c r="E50" s="143" t="s">
        <v>748</v>
      </c>
      <c r="F50" s="143" t="s">
        <v>713</v>
      </c>
      <c r="G50" s="143" t="s">
        <v>714</v>
      </c>
      <c r="H50" s="144">
        <v>-3600</v>
      </c>
      <c r="I50" s="143"/>
    </row>
    <row r="51" spans="2:9" s="140" customFormat="1" ht="19.7" customHeight="1" x14ac:dyDescent="0.2">
      <c r="B51" s="142">
        <v>6</v>
      </c>
      <c r="C51" s="143" t="s">
        <v>119</v>
      </c>
      <c r="D51" s="142">
        <v>90779946</v>
      </c>
      <c r="E51" s="143" t="s">
        <v>748</v>
      </c>
      <c r="F51" s="143" t="s">
        <v>713</v>
      </c>
      <c r="G51" s="143" t="s">
        <v>714</v>
      </c>
      <c r="H51" s="144">
        <v>-3600</v>
      </c>
      <c r="I51" s="143"/>
    </row>
    <row r="52" spans="2:9" s="140" customFormat="1" ht="19.7" customHeight="1" x14ac:dyDescent="0.2">
      <c r="B52" s="142">
        <v>6</v>
      </c>
      <c r="C52" s="143" t="s">
        <v>119</v>
      </c>
      <c r="D52" s="142">
        <v>90819391</v>
      </c>
      <c r="E52" s="143" t="s">
        <v>749</v>
      </c>
      <c r="F52" s="143" t="s">
        <v>700</v>
      </c>
      <c r="G52" s="143" t="s">
        <v>701</v>
      </c>
      <c r="H52" s="144">
        <v>3600</v>
      </c>
      <c r="I52" s="143"/>
    </row>
    <row r="53" spans="2:9" s="140" customFormat="1" ht="19.7" customHeight="1" x14ac:dyDescent="0.2">
      <c r="B53" s="142">
        <v>6</v>
      </c>
      <c r="C53" s="143" t="s">
        <v>119</v>
      </c>
      <c r="D53" s="142">
        <v>90847932</v>
      </c>
      <c r="E53" s="143" t="s">
        <v>9665</v>
      </c>
      <c r="F53" s="143" t="s">
        <v>700</v>
      </c>
      <c r="G53" s="143" t="s">
        <v>701</v>
      </c>
      <c r="H53" s="144">
        <v>35000</v>
      </c>
      <c r="I53" s="143"/>
    </row>
    <row r="54" spans="2:9" s="140" customFormat="1" ht="19.7" customHeight="1" x14ac:dyDescent="0.2">
      <c r="B54" s="142">
        <v>6</v>
      </c>
      <c r="C54" s="143" t="s">
        <v>119</v>
      </c>
      <c r="D54" s="142">
        <v>90849430</v>
      </c>
      <c r="E54" s="143" t="s">
        <v>750</v>
      </c>
      <c r="F54" s="143" t="s">
        <v>700</v>
      </c>
      <c r="G54" s="143" t="s">
        <v>701</v>
      </c>
      <c r="H54" s="144">
        <v>9000</v>
      </c>
      <c r="I54" s="143"/>
    </row>
    <row r="55" spans="2:9" s="140" customFormat="1" ht="19.7" customHeight="1" x14ac:dyDescent="0.2">
      <c r="B55" s="142">
        <v>6</v>
      </c>
      <c r="C55" s="143" t="s">
        <v>119</v>
      </c>
      <c r="D55" s="142">
        <v>90868858</v>
      </c>
      <c r="E55" s="143" t="s">
        <v>751</v>
      </c>
      <c r="F55" s="143" t="s">
        <v>700</v>
      </c>
      <c r="G55" s="143" t="s">
        <v>701</v>
      </c>
      <c r="H55" s="144">
        <v>300</v>
      </c>
      <c r="I55" s="143"/>
    </row>
    <row r="56" spans="2:9" s="140" customFormat="1" ht="19.7" customHeight="1" x14ac:dyDescent="0.2">
      <c r="B56" s="142">
        <v>6</v>
      </c>
      <c r="C56" s="143" t="s">
        <v>119</v>
      </c>
      <c r="D56" s="142">
        <v>90868858</v>
      </c>
      <c r="E56" s="143" t="s">
        <v>751</v>
      </c>
      <c r="F56" s="143" t="s">
        <v>700</v>
      </c>
      <c r="G56" s="143" t="s">
        <v>701</v>
      </c>
      <c r="H56" s="144">
        <v>300</v>
      </c>
      <c r="I56" s="143"/>
    </row>
    <row r="57" spans="2:9" s="140" customFormat="1" ht="19.7" customHeight="1" x14ac:dyDescent="0.2">
      <c r="B57" s="142">
        <v>6</v>
      </c>
      <c r="C57" s="143" t="s">
        <v>119</v>
      </c>
      <c r="D57" s="142">
        <v>90870122</v>
      </c>
      <c r="E57" s="143" t="s">
        <v>752</v>
      </c>
      <c r="F57" s="143" t="s">
        <v>700</v>
      </c>
      <c r="G57" s="143" t="s">
        <v>701</v>
      </c>
      <c r="H57" s="144">
        <v>12000</v>
      </c>
      <c r="I57" s="143"/>
    </row>
    <row r="58" spans="2:9" s="140" customFormat="1" ht="19.7" customHeight="1" x14ac:dyDescent="0.2">
      <c r="B58" s="142">
        <v>6</v>
      </c>
      <c r="C58" s="143" t="s">
        <v>119</v>
      </c>
      <c r="D58" s="142">
        <v>90901646</v>
      </c>
      <c r="E58" s="143" t="s">
        <v>726</v>
      </c>
      <c r="F58" s="143" t="s">
        <v>700</v>
      </c>
      <c r="G58" s="143" t="s">
        <v>701</v>
      </c>
      <c r="H58" s="144">
        <v>24000</v>
      </c>
      <c r="I58" s="143"/>
    </row>
    <row r="59" spans="2:9" s="140" customFormat="1" ht="19.7" customHeight="1" x14ac:dyDescent="0.2">
      <c r="B59" s="142">
        <v>6</v>
      </c>
      <c r="C59" s="143" t="s">
        <v>119</v>
      </c>
      <c r="D59" s="142">
        <v>91033268</v>
      </c>
      <c r="E59" s="143" t="s">
        <v>739</v>
      </c>
      <c r="F59" s="143" t="s">
        <v>700</v>
      </c>
      <c r="G59" s="143" t="s">
        <v>701</v>
      </c>
      <c r="H59" s="144">
        <v>-4800</v>
      </c>
      <c r="I59" s="143"/>
    </row>
    <row r="60" spans="2:9" s="140" customFormat="1" ht="19.7" customHeight="1" x14ac:dyDescent="0.2">
      <c r="B60" s="142">
        <v>6</v>
      </c>
      <c r="C60" s="143" t="s">
        <v>119</v>
      </c>
      <c r="D60" s="142">
        <v>91081488</v>
      </c>
      <c r="E60" s="143" t="s">
        <v>753</v>
      </c>
      <c r="F60" s="143" t="s">
        <v>700</v>
      </c>
      <c r="G60" s="143" t="s">
        <v>701</v>
      </c>
      <c r="H60" s="144">
        <v>-42810.96</v>
      </c>
      <c r="I60" s="143"/>
    </row>
    <row r="61" spans="2:9" s="140" customFormat="1" ht="19.7" customHeight="1" x14ac:dyDescent="0.2">
      <c r="B61" s="142">
        <v>6</v>
      </c>
      <c r="C61" s="143" t="s">
        <v>119</v>
      </c>
      <c r="D61" s="142">
        <v>91085045</v>
      </c>
      <c r="E61" s="143" t="s">
        <v>754</v>
      </c>
      <c r="F61" s="143" t="s">
        <v>700</v>
      </c>
      <c r="G61" s="143" t="s">
        <v>701</v>
      </c>
      <c r="H61" s="144">
        <v>-2229.41</v>
      </c>
      <c r="I61" s="143"/>
    </row>
    <row r="62" spans="2:9" s="140" customFormat="1" ht="19.7" customHeight="1" x14ac:dyDescent="0.2">
      <c r="B62" s="142">
        <v>6</v>
      </c>
      <c r="C62" s="143" t="s">
        <v>119</v>
      </c>
      <c r="D62" s="142">
        <v>91085045</v>
      </c>
      <c r="E62" s="143" t="s">
        <v>754</v>
      </c>
      <c r="F62" s="143" t="s">
        <v>700</v>
      </c>
      <c r="G62" s="143" t="s">
        <v>701</v>
      </c>
      <c r="H62" s="144">
        <v>-2241.37</v>
      </c>
      <c r="I62" s="143"/>
    </row>
    <row r="63" spans="2:9" s="140" customFormat="1" ht="19.7" customHeight="1" x14ac:dyDescent="0.2">
      <c r="B63" s="142">
        <v>6</v>
      </c>
      <c r="C63" s="143" t="s">
        <v>119</v>
      </c>
      <c r="D63" s="142">
        <v>97986445</v>
      </c>
      <c r="E63" s="143" t="s">
        <v>755</v>
      </c>
      <c r="F63" s="143" t="s">
        <v>713</v>
      </c>
      <c r="G63" s="143" t="s">
        <v>714</v>
      </c>
      <c r="H63" s="144">
        <v>215000</v>
      </c>
      <c r="I63" s="143"/>
    </row>
    <row r="64" spans="2:9" s="140" customFormat="1" ht="19.7" customHeight="1" x14ac:dyDescent="0.2">
      <c r="B64" s="142">
        <v>6</v>
      </c>
      <c r="C64" s="143" t="s">
        <v>119</v>
      </c>
      <c r="D64" s="142">
        <v>98526338</v>
      </c>
      <c r="E64" s="143" t="s">
        <v>756</v>
      </c>
      <c r="F64" s="143" t="s">
        <v>697</v>
      </c>
      <c r="G64" s="143" t="s">
        <v>698</v>
      </c>
      <c r="H64" s="144">
        <v>15000</v>
      </c>
      <c r="I64" s="143"/>
    </row>
    <row r="65" spans="2:9" s="140" customFormat="1" ht="19.7" customHeight="1" x14ac:dyDescent="0.2">
      <c r="B65" s="142">
        <v>6</v>
      </c>
      <c r="C65" s="143" t="s">
        <v>119</v>
      </c>
      <c r="D65" s="142">
        <v>99483483</v>
      </c>
      <c r="E65" s="143" t="s">
        <v>743</v>
      </c>
      <c r="F65" s="143" t="s">
        <v>700</v>
      </c>
      <c r="G65" s="143" t="s">
        <v>701</v>
      </c>
      <c r="H65" s="144">
        <v>700</v>
      </c>
      <c r="I65" s="143"/>
    </row>
    <row r="66" spans="2:9" s="140" customFormat="1" ht="19.7" customHeight="1" x14ac:dyDescent="0.2">
      <c r="B66" s="142">
        <v>6</v>
      </c>
      <c r="C66" s="143" t="s">
        <v>119</v>
      </c>
      <c r="D66" s="142">
        <v>99483483</v>
      </c>
      <c r="E66" s="143" t="s">
        <v>743</v>
      </c>
      <c r="F66" s="143" t="s">
        <v>700</v>
      </c>
      <c r="G66" s="143" t="s">
        <v>701</v>
      </c>
      <c r="H66" s="144">
        <v>5600</v>
      </c>
      <c r="I66" s="143"/>
    </row>
    <row r="67" spans="2:9" s="140" customFormat="1" ht="19.7" customHeight="1" x14ac:dyDescent="0.2">
      <c r="B67" s="142">
        <v>6</v>
      </c>
      <c r="C67" s="143" t="s">
        <v>119</v>
      </c>
      <c r="D67" s="142">
        <v>99483483</v>
      </c>
      <c r="E67" s="143" t="s">
        <v>743</v>
      </c>
      <c r="F67" s="143" t="s">
        <v>700</v>
      </c>
      <c r="G67" s="143" t="s">
        <v>701</v>
      </c>
      <c r="H67" s="144">
        <v>700</v>
      </c>
      <c r="I67" s="143"/>
    </row>
    <row r="68" spans="2:9" s="140" customFormat="1" ht="19.7" customHeight="1" x14ac:dyDescent="0.2">
      <c r="B68" s="142">
        <v>6</v>
      </c>
      <c r="C68" s="143" t="s">
        <v>119</v>
      </c>
      <c r="D68" s="142">
        <v>99483483</v>
      </c>
      <c r="E68" s="143" t="s">
        <v>743</v>
      </c>
      <c r="F68" s="143" t="s">
        <v>700</v>
      </c>
      <c r="G68" s="143" t="s">
        <v>701</v>
      </c>
      <c r="H68" s="144">
        <v>1400</v>
      </c>
      <c r="I68" s="143"/>
    </row>
    <row r="69" spans="2:9" s="140" customFormat="1" ht="19.7" customHeight="1" x14ac:dyDescent="0.2">
      <c r="B69" s="142">
        <v>6</v>
      </c>
      <c r="C69" s="143" t="s">
        <v>119</v>
      </c>
      <c r="D69" s="142">
        <v>99523277</v>
      </c>
      <c r="E69" s="143" t="s">
        <v>757</v>
      </c>
      <c r="F69" s="143" t="s">
        <v>713</v>
      </c>
      <c r="G69" s="143" t="s">
        <v>714</v>
      </c>
      <c r="H69" s="144">
        <v>-106190.3</v>
      </c>
      <c r="I69" s="143"/>
    </row>
    <row r="70" spans="2:9" s="140" customFormat="1" ht="19.7" customHeight="1" x14ac:dyDescent="0.2">
      <c r="B70" s="142">
        <v>6</v>
      </c>
      <c r="C70" s="143" t="s">
        <v>119</v>
      </c>
      <c r="D70" s="142">
        <v>99523277</v>
      </c>
      <c r="E70" s="143" t="s">
        <v>758</v>
      </c>
      <c r="F70" s="143" t="s">
        <v>700</v>
      </c>
      <c r="G70" s="143" t="s">
        <v>701</v>
      </c>
      <c r="H70" s="144">
        <v>-899799.92</v>
      </c>
      <c r="I70" s="143"/>
    </row>
    <row r="71" spans="2:9" s="140" customFormat="1" ht="19.7" customHeight="1" x14ac:dyDescent="0.2">
      <c r="B71" s="142">
        <v>6</v>
      </c>
      <c r="C71" s="143" t="s">
        <v>119</v>
      </c>
      <c r="D71" s="142">
        <v>100073691</v>
      </c>
      <c r="E71" s="143" t="s">
        <v>759</v>
      </c>
      <c r="F71" s="143" t="s">
        <v>700</v>
      </c>
      <c r="G71" s="143" t="s">
        <v>701</v>
      </c>
      <c r="H71" s="144">
        <v>-1500</v>
      </c>
      <c r="I71" s="143"/>
    </row>
    <row r="72" spans="2:9" s="140" customFormat="1" ht="19.7" customHeight="1" x14ac:dyDescent="0.2">
      <c r="B72" s="142">
        <v>6</v>
      </c>
      <c r="C72" s="143" t="s">
        <v>119</v>
      </c>
      <c r="D72" s="142">
        <v>100073691</v>
      </c>
      <c r="E72" s="143" t="s">
        <v>759</v>
      </c>
      <c r="F72" s="143" t="s">
        <v>700</v>
      </c>
      <c r="G72" s="143" t="s">
        <v>701</v>
      </c>
      <c r="H72" s="144">
        <v>-1500</v>
      </c>
      <c r="I72" s="143"/>
    </row>
    <row r="73" spans="2:9" s="140" customFormat="1" ht="19.7" customHeight="1" x14ac:dyDescent="0.2">
      <c r="B73" s="142">
        <v>7</v>
      </c>
      <c r="C73" s="143" t="s">
        <v>419</v>
      </c>
      <c r="D73" s="142">
        <v>90160628</v>
      </c>
      <c r="E73" s="143" t="s">
        <v>760</v>
      </c>
      <c r="F73" s="143" t="s">
        <v>700</v>
      </c>
      <c r="G73" s="143" t="s">
        <v>701</v>
      </c>
      <c r="H73" s="144">
        <v>74710</v>
      </c>
      <c r="I73" s="143"/>
    </row>
    <row r="74" spans="2:9" s="140" customFormat="1" ht="19.7" customHeight="1" x14ac:dyDescent="0.2">
      <c r="B74" s="142">
        <v>7</v>
      </c>
      <c r="C74" s="143" t="s">
        <v>419</v>
      </c>
      <c r="D74" s="142">
        <v>90179443</v>
      </c>
      <c r="E74" s="143" t="s">
        <v>761</v>
      </c>
      <c r="F74" s="143" t="s">
        <v>700</v>
      </c>
      <c r="G74" s="143" t="s">
        <v>701</v>
      </c>
      <c r="H74" s="144">
        <v>-1803.88</v>
      </c>
      <c r="I74" s="143"/>
    </row>
    <row r="75" spans="2:9" s="140" customFormat="1" ht="19.7" customHeight="1" x14ac:dyDescent="0.2">
      <c r="B75" s="142">
        <v>7</v>
      </c>
      <c r="C75" s="143" t="s">
        <v>419</v>
      </c>
      <c r="D75" s="142">
        <v>90179772</v>
      </c>
      <c r="E75" s="143" t="s">
        <v>8952</v>
      </c>
      <c r="F75" s="143" t="s">
        <v>700</v>
      </c>
      <c r="G75" s="143" t="s">
        <v>701</v>
      </c>
      <c r="H75" s="144">
        <v>-5131.1000000000004</v>
      </c>
      <c r="I75" s="143"/>
    </row>
    <row r="76" spans="2:9" s="140" customFormat="1" ht="19.7" customHeight="1" x14ac:dyDescent="0.2">
      <c r="B76" s="142">
        <v>7</v>
      </c>
      <c r="C76" s="143" t="s">
        <v>419</v>
      </c>
      <c r="D76" s="142">
        <v>90179921</v>
      </c>
      <c r="E76" s="143" t="s">
        <v>762</v>
      </c>
      <c r="F76" s="143" t="s">
        <v>700</v>
      </c>
      <c r="G76" s="143" t="s">
        <v>701</v>
      </c>
      <c r="H76" s="144">
        <v>1200</v>
      </c>
      <c r="I76" s="143"/>
    </row>
    <row r="77" spans="2:9" s="140" customFormat="1" ht="19.7" customHeight="1" x14ac:dyDescent="0.2">
      <c r="B77" s="142">
        <v>7</v>
      </c>
      <c r="C77" s="143" t="s">
        <v>419</v>
      </c>
      <c r="D77" s="142">
        <v>90180191</v>
      </c>
      <c r="E77" s="143" t="s">
        <v>763</v>
      </c>
      <c r="F77" s="143" t="s">
        <v>700</v>
      </c>
      <c r="G77" s="143" t="s">
        <v>701</v>
      </c>
      <c r="H77" s="144">
        <v>13000</v>
      </c>
      <c r="I77" s="143"/>
    </row>
    <row r="78" spans="2:9" s="140" customFormat="1" ht="19.7" customHeight="1" x14ac:dyDescent="0.2">
      <c r="B78" s="142">
        <v>7</v>
      </c>
      <c r="C78" s="143" t="s">
        <v>419</v>
      </c>
      <c r="D78" s="142">
        <v>90180191</v>
      </c>
      <c r="E78" s="143" t="s">
        <v>764</v>
      </c>
      <c r="F78" s="143" t="s">
        <v>700</v>
      </c>
      <c r="G78" s="143" t="s">
        <v>701</v>
      </c>
      <c r="H78" s="144">
        <v>-10808.26</v>
      </c>
      <c r="I78" s="143"/>
    </row>
    <row r="79" spans="2:9" s="140" customFormat="1" ht="19.7" customHeight="1" x14ac:dyDescent="0.2">
      <c r="B79" s="142">
        <v>7</v>
      </c>
      <c r="C79" s="143" t="s">
        <v>419</v>
      </c>
      <c r="D79" s="142">
        <v>90180447</v>
      </c>
      <c r="E79" s="143" t="s">
        <v>765</v>
      </c>
      <c r="F79" s="143" t="s">
        <v>697</v>
      </c>
      <c r="G79" s="143" t="s">
        <v>698</v>
      </c>
      <c r="H79" s="144">
        <v>35000</v>
      </c>
      <c r="I79" s="143"/>
    </row>
    <row r="80" spans="2:9" s="140" customFormat="1" ht="19.7" customHeight="1" x14ac:dyDescent="0.2">
      <c r="B80" s="142">
        <v>7</v>
      </c>
      <c r="C80" s="143" t="s">
        <v>419</v>
      </c>
      <c r="D80" s="142">
        <v>90180534</v>
      </c>
      <c r="E80" s="143" t="s">
        <v>766</v>
      </c>
      <c r="F80" s="143" t="s">
        <v>700</v>
      </c>
      <c r="G80" s="143" t="s">
        <v>701</v>
      </c>
      <c r="H80" s="144">
        <v>503.03</v>
      </c>
      <c r="I80" s="143"/>
    </row>
    <row r="81" spans="2:9" s="140" customFormat="1" ht="19.7" customHeight="1" x14ac:dyDescent="0.2">
      <c r="B81" s="142">
        <v>7</v>
      </c>
      <c r="C81" s="143" t="s">
        <v>419</v>
      </c>
      <c r="D81" s="142">
        <v>90193860</v>
      </c>
      <c r="E81" s="143" t="s">
        <v>767</v>
      </c>
      <c r="F81" s="143" t="s">
        <v>700</v>
      </c>
      <c r="G81" s="143" t="s">
        <v>701</v>
      </c>
      <c r="H81" s="144">
        <v>-5000</v>
      </c>
      <c r="I81" s="143"/>
    </row>
    <row r="82" spans="2:9" s="140" customFormat="1" ht="19.7" customHeight="1" x14ac:dyDescent="0.2">
      <c r="B82" s="142">
        <v>7</v>
      </c>
      <c r="C82" s="143" t="s">
        <v>419</v>
      </c>
      <c r="D82" s="142">
        <v>90193860</v>
      </c>
      <c r="E82" s="143" t="s">
        <v>767</v>
      </c>
      <c r="F82" s="143" t="s">
        <v>700</v>
      </c>
      <c r="G82" s="143" t="s">
        <v>701</v>
      </c>
      <c r="H82" s="144">
        <v>-2500</v>
      </c>
      <c r="I82" s="143"/>
    </row>
    <row r="83" spans="2:9" s="140" customFormat="1" ht="19.7" customHeight="1" x14ac:dyDescent="0.2">
      <c r="B83" s="142">
        <v>7</v>
      </c>
      <c r="C83" s="143" t="s">
        <v>419</v>
      </c>
      <c r="D83" s="142">
        <v>90193860</v>
      </c>
      <c r="E83" s="143" t="s">
        <v>768</v>
      </c>
      <c r="F83" s="143" t="s">
        <v>769</v>
      </c>
      <c r="G83" s="143" t="s">
        <v>770</v>
      </c>
      <c r="H83" s="144">
        <v>-15000</v>
      </c>
      <c r="I83" s="143"/>
    </row>
    <row r="84" spans="2:9" s="140" customFormat="1" ht="19.7" customHeight="1" x14ac:dyDescent="0.2">
      <c r="B84" s="142">
        <v>7</v>
      </c>
      <c r="C84" s="143" t="s">
        <v>419</v>
      </c>
      <c r="D84" s="142">
        <v>90275408</v>
      </c>
      <c r="E84" s="143" t="s">
        <v>771</v>
      </c>
      <c r="F84" s="143" t="s">
        <v>706</v>
      </c>
      <c r="G84" s="143" t="s">
        <v>707</v>
      </c>
      <c r="H84" s="144">
        <v>864.09</v>
      </c>
      <c r="I84" s="143"/>
    </row>
    <row r="85" spans="2:9" s="140" customFormat="1" ht="19.7" customHeight="1" x14ac:dyDescent="0.2">
      <c r="B85" s="142">
        <v>7</v>
      </c>
      <c r="C85" s="143" t="s">
        <v>419</v>
      </c>
      <c r="D85" s="142">
        <v>90275408</v>
      </c>
      <c r="E85" s="143" t="s">
        <v>772</v>
      </c>
      <c r="F85" s="143" t="s">
        <v>700</v>
      </c>
      <c r="G85" s="143" t="s">
        <v>701</v>
      </c>
      <c r="H85" s="144">
        <v>40500</v>
      </c>
      <c r="I85" s="143"/>
    </row>
    <row r="86" spans="2:9" s="140" customFormat="1" ht="19.7" customHeight="1" x14ac:dyDescent="0.2">
      <c r="B86" s="142">
        <v>7</v>
      </c>
      <c r="C86" s="143" t="s">
        <v>419</v>
      </c>
      <c r="D86" s="142">
        <v>90277672</v>
      </c>
      <c r="E86" s="143" t="s">
        <v>773</v>
      </c>
      <c r="F86" s="143" t="s">
        <v>729</v>
      </c>
      <c r="G86" s="143" t="s">
        <v>730</v>
      </c>
      <c r="H86" s="144">
        <v>500</v>
      </c>
      <c r="I86" s="143"/>
    </row>
    <row r="87" spans="2:9" s="140" customFormat="1" ht="19.7" customHeight="1" x14ac:dyDescent="0.2">
      <c r="B87" s="142">
        <v>7</v>
      </c>
      <c r="C87" s="143" t="s">
        <v>419</v>
      </c>
      <c r="D87" s="142">
        <v>90277672</v>
      </c>
      <c r="E87" s="143" t="s">
        <v>773</v>
      </c>
      <c r="F87" s="143" t="s">
        <v>729</v>
      </c>
      <c r="G87" s="143" t="s">
        <v>730</v>
      </c>
      <c r="H87" s="144">
        <v>101</v>
      </c>
      <c r="I87" s="143"/>
    </row>
    <row r="88" spans="2:9" s="140" customFormat="1" ht="19.7" customHeight="1" x14ac:dyDescent="0.2">
      <c r="B88" s="142">
        <v>7</v>
      </c>
      <c r="C88" s="143" t="s">
        <v>419</v>
      </c>
      <c r="D88" s="142">
        <v>90277672</v>
      </c>
      <c r="E88" s="143" t="s">
        <v>774</v>
      </c>
      <c r="F88" s="143" t="s">
        <v>729</v>
      </c>
      <c r="G88" s="143" t="s">
        <v>730</v>
      </c>
      <c r="H88" s="144">
        <v>500</v>
      </c>
      <c r="I88" s="143"/>
    </row>
    <row r="89" spans="2:9" s="140" customFormat="1" ht="19.7" customHeight="1" x14ac:dyDescent="0.2">
      <c r="B89" s="142">
        <v>7</v>
      </c>
      <c r="C89" s="143" t="s">
        <v>419</v>
      </c>
      <c r="D89" s="142">
        <v>90277672</v>
      </c>
      <c r="E89" s="143" t="s">
        <v>774</v>
      </c>
      <c r="F89" s="143" t="s">
        <v>729</v>
      </c>
      <c r="G89" s="143" t="s">
        <v>730</v>
      </c>
      <c r="H89" s="144">
        <v>101</v>
      </c>
      <c r="I89" s="143"/>
    </row>
    <row r="90" spans="2:9" s="140" customFormat="1" ht="19.7" customHeight="1" x14ac:dyDescent="0.2">
      <c r="B90" s="142">
        <v>7</v>
      </c>
      <c r="C90" s="143" t="s">
        <v>419</v>
      </c>
      <c r="D90" s="142">
        <v>90277672</v>
      </c>
      <c r="E90" s="143" t="s">
        <v>775</v>
      </c>
      <c r="F90" s="143" t="s">
        <v>729</v>
      </c>
      <c r="G90" s="143" t="s">
        <v>730</v>
      </c>
      <c r="H90" s="144">
        <v>500</v>
      </c>
      <c r="I90" s="143"/>
    </row>
    <row r="91" spans="2:9" s="140" customFormat="1" ht="19.7" customHeight="1" x14ac:dyDescent="0.2">
      <c r="B91" s="142">
        <v>7</v>
      </c>
      <c r="C91" s="143" t="s">
        <v>419</v>
      </c>
      <c r="D91" s="142">
        <v>90277672</v>
      </c>
      <c r="E91" s="143" t="s">
        <v>775</v>
      </c>
      <c r="F91" s="143" t="s">
        <v>729</v>
      </c>
      <c r="G91" s="143" t="s">
        <v>730</v>
      </c>
      <c r="H91" s="144">
        <v>101</v>
      </c>
      <c r="I91" s="143"/>
    </row>
    <row r="92" spans="2:9" s="140" customFormat="1" ht="19.7" customHeight="1" x14ac:dyDescent="0.2">
      <c r="B92" s="142">
        <v>7</v>
      </c>
      <c r="C92" s="143" t="s">
        <v>419</v>
      </c>
      <c r="D92" s="142">
        <v>90277672</v>
      </c>
      <c r="E92" s="143" t="s">
        <v>8953</v>
      </c>
      <c r="F92" s="143" t="s">
        <v>713</v>
      </c>
      <c r="G92" s="143" t="s">
        <v>714</v>
      </c>
      <c r="H92" s="144">
        <v>1212</v>
      </c>
      <c r="I92" s="143"/>
    </row>
    <row r="93" spans="2:9" s="140" customFormat="1" ht="19.7" customHeight="1" x14ac:dyDescent="0.2">
      <c r="B93" s="142">
        <v>7</v>
      </c>
      <c r="C93" s="143" t="s">
        <v>419</v>
      </c>
      <c r="D93" s="142">
        <v>90278621</v>
      </c>
      <c r="E93" s="143" t="s">
        <v>776</v>
      </c>
      <c r="F93" s="143" t="s">
        <v>700</v>
      </c>
      <c r="G93" s="143" t="s">
        <v>701</v>
      </c>
      <c r="H93" s="144">
        <v>540</v>
      </c>
      <c r="I93" s="143"/>
    </row>
    <row r="94" spans="2:9" s="140" customFormat="1" ht="19.7" customHeight="1" x14ac:dyDescent="0.2">
      <c r="B94" s="142">
        <v>7</v>
      </c>
      <c r="C94" s="143" t="s">
        <v>419</v>
      </c>
      <c r="D94" s="142">
        <v>90278621</v>
      </c>
      <c r="E94" s="143" t="s">
        <v>777</v>
      </c>
      <c r="F94" s="143" t="s">
        <v>778</v>
      </c>
      <c r="G94" s="143" t="s">
        <v>779</v>
      </c>
      <c r="H94" s="144">
        <v>1332</v>
      </c>
      <c r="I94" s="143"/>
    </row>
    <row r="95" spans="2:9" s="140" customFormat="1" ht="19.7" customHeight="1" x14ac:dyDescent="0.2">
      <c r="B95" s="142">
        <v>7</v>
      </c>
      <c r="C95" s="143" t="s">
        <v>419</v>
      </c>
      <c r="D95" s="142">
        <v>90331975</v>
      </c>
      <c r="E95" s="143" t="s">
        <v>780</v>
      </c>
      <c r="F95" s="143" t="s">
        <v>700</v>
      </c>
      <c r="G95" s="143" t="s">
        <v>701</v>
      </c>
      <c r="H95" s="144">
        <v>4380</v>
      </c>
      <c r="I95" s="143"/>
    </row>
    <row r="96" spans="2:9" s="140" customFormat="1" ht="19.7" customHeight="1" x14ac:dyDescent="0.2">
      <c r="B96" s="142">
        <v>7</v>
      </c>
      <c r="C96" s="143" t="s">
        <v>419</v>
      </c>
      <c r="D96" s="142">
        <v>90333401</v>
      </c>
      <c r="E96" s="143" t="s">
        <v>781</v>
      </c>
      <c r="F96" s="143" t="s">
        <v>729</v>
      </c>
      <c r="G96" s="143" t="s">
        <v>730</v>
      </c>
      <c r="H96" s="144">
        <v>150</v>
      </c>
      <c r="I96" s="143"/>
    </row>
    <row r="97" spans="2:9" s="140" customFormat="1" ht="19.7" customHeight="1" x14ac:dyDescent="0.2">
      <c r="B97" s="142">
        <v>7</v>
      </c>
      <c r="C97" s="143" t="s">
        <v>419</v>
      </c>
      <c r="D97" s="142">
        <v>90333401</v>
      </c>
      <c r="E97" s="143" t="s">
        <v>781</v>
      </c>
      <c r="F97" s="143" t="s">
        <v>729</v>
      </c>
      <c r="G97" s="143" t="s">
        <v>730</v>
      </c>
      <c r="H97" s="144">
        <v>700</v>
      </c>
      <c r="I97" s="143"/>
    </row>
    <row r="98" spans="2:9" s="140" customFormat="1" ht="19.7" customHeight="1" x14ac:dyDescent="0.2">
      <c r="B98" s="142">
        <v>7</v>
      </c>
      <c r="C98" s="143" t="s">
        <v>419</v>
      </c>
      <c r="D98" s="142">
        <v>90333401</v>
      </c>
      <c r="E98" s="143" t="s">
        <v>782</v>
      </c>
      <c r="F98" s="143" t="s">
        <v>700</v>
      </c>
      <c r="G98" s="143" t="s">
        <v>701</v>
      </c>
      <c r="H98" s="144">
        <v>65000</v>
      </c>
      <c r="I98" s="143"/>
    </row>
    <row r="99" spans="2:9" s="140" customFormat="1" ht="19.7" customHeight="1" x14ac:dyDescent="0.2">
      <c r="B99" s="142">
        <v>7</v>
      </c>
      <c r="C99" s="143" t="s">
        <v>419</v>
      </c>
      <c r="D99" s="142">
        <v>90432736</v>
      </c>
      <c r="E99" s="143" t="s">
        <v>783</v>
      </c>
      <c r="F99" s="143" t="s">
        <v>700</v>
      </c>
      <c r="G99" s="143" t="s">
        <v>701</v>
      </c>
      <c r="H99" s="144">
        <v>-23658.91</v>
      </c>
      <c r="I99" s="143"/>
    </row>
    <row r="100" spans="2:9" s="140" customFormat="1" ht="19.7" customHeight="1" x14ac:dyDescent="0.2">
      <c r="B100" s="142">
        <v>7</v>
      </c>
      <c r="C100" s="143" t="s">
        <v>419</v>
      </c>
      <c r="D100" s="142">
        <v>90471118</v>
      </c>
      <c r="E100" s="143" t="s">
        <v>8954</v>
      </c>
      <c r="F100" s="143" t="s">
        <v>713</v>
      </c>
      <c r="G100" s="143" t="s">
        <v>714</v>
      </c>
      <c r="H100" s="144">
        <v>100000</v>
      </c>
      <c r="I100" s="143"/>
    </row>
    <row r="101" spans="2:9" s="140" customFormat="1" ht="19.7" customHeight="1" x14ac:dyDescent="0.2">
      <c r="B101" s="142">
        <v>7</v>
      </c>
      <c r="C101" s="143" t="s">
        <v>419</v>
      </c>
      <c r="D101" s="142">
        <v>90543577</v>
      </c>
      <c r="E101" s="143" t="s">
        <v>784</v>
      </c>
      <c r="F101" s="143" t="s">
        <v>700</v>
      </c>
      <c r="G101" s="143" t="s">
        <v>701</v>
      </c>
      <c r="H101" s="144">
        <v>-14280</v>
      </c>
      <c r="I101" s="143"/>
    </row>
    <row r="102" spans="2:9" s="140" customFormat="1" ht="19.7" customHeight="1" x14ac:dyDescent="0.2">
      <c r="B102" s="142">
        <v>7</v>
      </c>
      <c r="C102" s="143" t="s">
        <v>419</v>
      </c>
      <c r="D102" s="142">
        <v>90544625</v>
      </c>
      <c r="E102" s="143" t="s">
        <v>785</v>
      </c>
      <c r="F102" s="143" t="s">
        <v>700</v>
      </c>
      <c r="G102" s="143" t="s">
        <v>701</v>
      </c>
      <c r="H102" s="144">
        <v>-12135.85</v>
      </c>
      <c r="I102" s="143"/>
    </row>
    <row r="103" spans="2:9" s="140" customFormat="1" ht="19.7" customHeight="1" x14ac:dyDescent="0.2">
      <c r="B103" s="142">
        <v>7</v>
      </c>
      <c r="C103" s="143" t="s">
        <v>419</v>
      </c>
      <c r="D103" s="142">
        <v>90571278</v>
      </c>
      <c r="E103" s="143" t="s">
        <v>786</v>
      </c>
      <c r="F103" s="143" t="s">
        <v>787</v>
      </c>
      <c r="G103" s="143" t="s">
        <v>788</v>
      </c>
      <c r="H103" s="144">
        <v>330</v>
      </c>
      <c r="I103" s="143"/>
    </row>
    <row r="104" spans="2:9" s="140" customFormat="1" ht="19.7" customHeight="1" x14ac:dyDescent="0.2">
      <c r="B104" s="142">
        <v>7</v>
      </c>
      <c r="C104" s="143" t="s">
        <v>419</v>
      </c>
      <c r="D104" s="142">
        <v>90575706</v>
      </c>
      <c r="E104" s="143" t="s">
        <v>789</v>
      </c>
      <c r="F104" s="143" t="s">
        <v>700</v>
      </c>
      <c r="G104" s="143" t="s">
        <v>701</v>
      </c>
      <c r="H104" s="144">
        <v>60000</v>
      </c>
      <c r="I104" s="143"/>
    </row>
    <row r="105" spans="2:9" s="140" customFormat="1" ht="19.7" customHeight="1" x14ac:dyDescent="0.2">
      <c r="B105" s="142">
        <v>7</v>
      </c>
      <c r="C105" s="143" t="s">
        <v>419</v>
      </c>
      <c r="D105" s="142">
        <v>90575706</v>
      </c>
      <c r="E105" s="143" t="s">
        <v>9666</v>
      </c>
      <c r="F105" s="143" t="s">
        <v>697</v>
      </c>
      <c r="G105" s="143" t="s">
        <v>698</v>
      </c>
      <c r="H105" s="144">
        <v>50000</v>
      </c>
      <c r="I105" s="143"/>
    </row>
    <row r="106" spans="2:9" s="140" customFormat="1" ht="19.7" customHeight="1" x14ac:dyDescent="0.2">
      <c r="B106" s="142">
        <v>7</v>
      </c>
      <c r="C106" s="143" t="s">
        <v>419</v>
      </c>
      <c r="D106" s="142">
        <v>90616344</v>
      </c>
      <c r="E106" s="143" t="s">
        <v>790</v>
      </c>
      <c r="F106" s="143" t="s">
        <v>697</v>
      </c>
      <c r="G106" s="143" t="s">
        <v>698</v>
      </c>
      <c r="H106" s="144">
        <v>19000</v>
      </c>
      <c r="I106" s="143"/>
    </row>
    <row r="107" spans="2:9" s="140" customFormat="1" ht="19.7" customHeight="1" x14ac:dyDescent="0.2">
      <c r="B107" s="142">
        <v>7</v>
      </c>
      <c r="C107" s="143" t="s">
        <v>419</v>
      </c>
      <c r="D107" s="142">
        <v>90627929</v>
      </c>
      <c r="E107" s="143" t="s">
        <v>791</v>
      </c>
      <c r="F107" s="143" t="s">
        <v>792</v>
      </c>
      <c r="G107" s="143" t="s">
        <v>793</v>
      </c>
      <c r="H107" s="144">
        <v>0</v>
      </c>
      <c r="I107" s="143"/>
    </row>
    <row r="108" spans="2:9" s="140" customFormat="1" ht="19.7" customHeight="1" x14ac:dyDescent="0.2">
      <c r="B108" s="142">
        <v>7</v>
      </c>
      <c r="C108" s="143" t="s">
        <v>419</v>
      </c>
      <c r="D108" s="142">
        <v>90627929</v>
      </c>
      <c r="E108" s="143" t="s">
        <v>794</v>
      </c>
      <c r="F108" s="143" t="s">
        <v>700</v>
      </c>
      <c r="G108" s="143" t="s">
        <v>701</v>
      </c>
      <c r="H108" s="144">
        <v>90</v>
      </c>
      <c r="I108" s="143"/>
    </row>
    <row r="109" spans="2:9" s="140" customFormat="1" ht="19.7" customHeight="1" x14ac:dyDescent="0.2">
      <c r="B109" s="142">
        <v>7</v>
      </c>
      <c r="C109" s="143" t="s">
        <v>419</v>
      </c>
      <c r="D109" s="142">
        <v>90627929</v>
      </c>
      <c r="E109" s="143" t="s">
        <v>794</v>
      </c>
      <c r="F109" s="143" t="s">
        <v>700</v>
      </c>
      <c r="G109" s="143" t="s">
        <v>701</v>
      </c>
      <c r="H109" s="144">
        <v>210</v>
      </c>
      <c r="I109" s="143"/>
    </row>
    <row r="110" spans="2:9" s="140" customFormat="1" ht="19.7" customHeight="1" x14ac:dyDescent="0.2">
      <c r="B110" s="142">
        <v>7</v>
      </c>
      <c r="C110" s="143" t="s">
        <v>419</v>
      </c>
      <c r="D110" s="142">
        <v>90627929</v>
      </c>
      <c r="E110" s="143" t="s">
        <v>794</v>
      </c>
      <c r="F110" s="143" t="s">
        <v>700</v>
      </c>
      <c r="G110" s="143" t="s">
        <v>701</v>
      </c>
      <c r="H110" s="144">
        <v>60</v>
      </c>
      <c r="I110" s="143"/>
    </row>
    <row r="111" spans="2:9" s="140" customFormat="1" ht="19.7" customHeight="1" x14ac:dyDescent="0.2">
      <c r="B111" s="142">
        <v>7</v>
      </c>
      <c r="C111" s="143" t="s">
        <v>419</v>
      </c>
      <c r="D111" s="142">
        <v>90630110</v>
      </c>
      <c r="E111" s="143" t="s">
        <v>8955</v>
      </c>
      <c r="F111" s="143" t="s">
        <v>700</v>
      </c>
      <c r="G111" s="143" t="s">
        <v>701</v>
      </c>
      <c r="H111" s="144">
        <v>7500</v>
      </c>
      <c r="I111" s="143"/>
    </row>
    <row r="112" spans="2:9" s="140" customFormat="1" ht="19.7" customHeight="1" x14ac:dyDescent="0.2">
      <c r="B112" s="142">
        <v>7</v>
      </c>
      <c r="C112" s="143" t="s">
        <v>419</v>
      </c>
      <c r="D112" s="142">
        <v>90630110</v>
      </c>
      <c r="E112" s="143" t="s">
        <v>8956</v>
      </c>
      <c r="F112" s="143" t="s">
        <v>700</v>
      </c>
      <c r="G112" s="143" t="s">
        <v>701</v>
      </c>
      <c r="H112" s="144">
        <v>7500</v>
      </c>
      <c r="I112" s="143"/>
    </row>
    <row r="113" spans="2:9" s="140" customFormat="1" ht="19.7" customHeight="1" x14ac:dyDescent="0.2">
      <c r="B113" s="142">
        <v>7</v>
      </c>
      <c r="C113" s="143" t="s">
        <v>419</v>
      </c>
      <c r="D113" s="142">
        <v>90648565</v>
      </c>
      <c r="E113" s="143" t="s">
        <v>795</v>
      </c>
      <c r="F113" s="143" t="s">
        <v>700</v>
      </c>
      <c r="G113" s="143" t="s">
        <v>701</v>
      </c>
      <c r="H113" s="144">
        <v>600</v>
      </c>
      <c r="I113" s="143"/>
    </row>
    <row r="114" spans="2:9" s="140" customFormat="1" ht="19.7" customHeight="1" x14ac:dyDescent="0.2">
      <c r="B114" s="142">
        <v>7</v>
      </c>
      <c r="C114" s="143" t="s">
        <v>419</v>
      </c>
      <c r="D114" s="142">
        <v>90655415</v>
      </c>
      <c r="E114" s="143" t="s">
        <v>796</v>
      </c>
      <c r="F114" s="143" t="s">
        <v>700</v>
      </c>
      <c r="G114" s="143" t="s">
        <v>701</v>
      </c>
      <c r="H114" s="144">
        <v>-111687.37</v>
      </c>
      <c r="I114" s="143"/>
    </row>
    <row r="115" spans="2:9" s="140" customFormat="1" ht="19.7" customHeight="1" x14ac:dyDescent="0.2">
      <c r="B115" s="142">
        <v>7</v>
      </c>
      <c r="C115" s="143" t="s">
        <v>419</v>
      </c>
      <c r="D115" s="142">
        <v>90669198</v>
      </c>
      <c r="E115" s="143" t="s">
        <v>797</v>
      </c>
      <c r="F115" s="143" t="s">
        <v>737</v>
      </c>
      <c r="G115" s="143" t="s">
        <v>738</v>
      </c>
      <c r="H115" s="144">
        <v>600</v>
      </c>
      <c r="I115" s="143"/>
    </row>
    <row r="116" spans="2:9" s="140" customFormat="1" ht="19.7" customHeight="1" x14ac:dyDescent="0.2">
      <c r="B116" s="142">
        <v>7</v>
      </c>
      <c r="C116" s="143" t="s">
        <v>419</v>
      </c>
      <c r="D116" s="142">
        <v>90669198</v>
      </c>
      <c r="E116" s="143" t="s">
        <v>798</v>
      </c>
      <c r="F116" s="143" t="s">
        <v>700</v>
      </c>
      <c r="G116" s="143" t="s">
        <v>701</v>
      </c>
      <c r="H116" s="144">
        <v>3600</v>
      </c>
      <c r="I116" s="143"/>
    </row>
    <row r="117" spans="2:9" s="140" customFormat="1" ht="19.7" customHeight="1" x14ac:dyDescent="0.2">
      <c r="B117" s="142">
        <v>7</v>
      </c>
      <c r="C117" s="143" t="s">
        <v>419</v>
      </c>
      <c r="D117" s="142">
        <v>90672454</v>
      </c>
      <c r="E117" s="143" t="s">
        <v>812</v>
      </c>
      <c r="F117" s="143" t="s">
        <v>700</v>
      </c>
      <c r="G117" s="143" t="s">
        <v>701</v>
      </c>
      <c r="H117" s="144">
        <v>320000</v>
      </c>
      <c r="I117" s="143"/>
    </row>
    <row r="118" spans="2:9" s="140" customFormat="1" ht="19.7" customHeight="1" x14ac:dyDescent="0.2">
      <c r="B118" s="142">
        <v>7</v>
      </c>
      <c r="C118" s="143" t="s">
        <v>419</v>
      </c>
      <c r="D118" s="142">
        <v>90693020</v>
      </c>
      <c r="E118" s="143" t="s">
        <v>799</v>
      </c>
      <c r="F118" s="143" t="s">
        <v>700</v>
      </c>
      <c r="G118" s="143" t="s">
        <v>701</v>
      </c>
      <c r="H118" s="144">
        <v>600</v>
      </c>
      <c r="I118" s="143"/>
    </row>
    <row r="119" spans="2:9" s="140" customFormat="1" ht="19.7" customHeight="1" x14ac:dyDescent="0.2">
      <c r="B119" s="142">
        <v>7</v>
      </c>
      <c r="C119" s="143" t="s">
        <v>419</v>
      </c>
      <c r="D119" s="142">
        <v>90699223</v>
      </c>
      <c r="E119" s="143" t="s">
        <v>800</v>
      </c>
      <c r="F119" s="143" t="s">
        <v>716</v>
      </c>
      <c r="G119" s="143" t="s">
        <v>717</v>
      </c>
      <c r="H119" s="144">
        <v>100000</v>
      </c>
      <c r="I119" s="143"/>
    </row>
    <row r="120" spans="2:9" s="140" customFormat="1" ht="19.7" customHeight="1" x14ac:dyDescent="0.2">
      <c r="B120" s="142">
        <v>7</v>
      </c>
      <c r="C120" s="143" t="s">
        <v>419</v>
      </c>
      <c r="D120" s="142">
        <v>90709099</v>
      </c>
      <c r="E120" s="143" t="s">
        <v>801</v>
      </c>
      <c r="F120" s="143" t="s">
        <v>700</v>
      </c>
      <c r="G120" s="143" t="s">
        <v>701</v>
      </c>
      <c r="H120" s="144">
        <v>-1505.27</v>
      </c>
      <c r="I120" s="143"/>
    </row>
    <row r="121" spans="2:9" s="140" customFormat="1" ht="19.7" customHeight="1" x14ac:dyDescent="0.2">
      <c r="B121" s="142">
        <v>7</v>
      </c>
      <c r="C121" s="143" t="s">
        <v>419</v>
      </c>
      <c r="D121" s="142">
        <v>90711584</v>
      </c>
      <c r="E121" s="143" t="s">
        <v>802</v>
      </c>
      <c r="F121" s="143" t="s">
        <v>700</v>
      </c>
      <c r="G121" s="143" t="s">
        <v>701</v>
      </c>
      <c r="H121" s="144">
        <v>2250</v>
      </c>
      <c r="I121" s="143"/>
    </row>
    <row r="122" spans="2:9" s="140" customFormat="1" ht="19.7" customHeight="1" x14ac:dyDescent="0.2">
      <c r="B122" s="142">
        <v>7</v>
      </c>
      <c r="C122" s="143" t="s">
        <v>419</v>
      </c>
      <c r="D122" s="142">
        <v>90711584</v>
      </c>
      <c r="E122" s="143" t="s">
        <v>803</v>
      </c>
      <c r="F122" s="143" t="s">
        <v>700</v>
      </c>
      <c r="G122" s="143" t="s">
        <v>701</v>
      </c>
      <c r="H122" s="144">
        <v>450</v>
      </c>
      <c r="I122" s="143"/>
    </row>
    <row r="123" spans="2:9" s="140" customFormat="1" ht="19.7" customHeight="1" x14ac:dyDescent="0.2">
      <c r="B123" s="142">
        <v>7</v>
      </c>
      <c r="C123" s="143" t="s">
        <v>419</v>
      </c>
      <c r="D123" s="142">
        <v>90727451</v>
      </c>
      <c r="E123" s="143" t="s">
        <v>804</v>
      </c>
      <c r="F123" s="143" t="s">
        <v>700</v>
      </c>
      <c r="G123" s="143" t="s">
        <v>701</v>
      </c>
      <c r="H123" s="144">
        <v>5200</v>
      </c>
      <c r="I123" s="143"/>
    </row>
    <row r="124" spans="2:9" s="140" customFormat="1" ht="19.7" customHeight="1" x14ac:dyDescent="0.2">
      <c r="B124" s="142">
        <v>7</v>
      </c>
      <c r="C124" s="143" t="s">
        <v>419</v>
      </c>
      <c r="D124" s="142">
        <v>90727451</v>
      </c>
      <c r="E124" s="143" t="s">
        <v>804</v>
      </c>
      <c r="F124" s="143" t="s">
        <v>700</v>
      </c>
      <c r="G124" s="143" t="s">
        <v>701</v>
      </c>
      <c r="H124" s="144">
        <v>20800</v>
      </c>
      <c r="I124" s="143"/>
    </row>
    <row r="125" spans="2:9" s="140" customFormat="1" ht="19.7" customHeight="1" x14ac:dyDescent="0.2">
      <c r="B125" s="142">
        <v>7</v>
      </c>
      <c r="C125" s="143" t="s">
        <v>419</v>
      </c>
      <c r="D125" s="142">
        <v>90728108</v>
      </c>
      <c r="E125" s="143" t="s">
        <v>805</v>
      </c>
      <c r="F125" s="143" t="s">
        <v>697</v>
      </c>
      <c r="G125" s="143" t="s">
        <v>698</v>
      </c>
      <c r="H125" s="144">
        <v>13000</v>
      </c>
      <c r="I125" s="143"/>
    </row>
    <row r="126" spans="2:9" s="140" customFormat="1" ht="19.7" customHeight="1" x14ac:dyDescent="0.2">
      <c r="B126" s="142">
        <v>7</v>
      </c>
      <c r="C126" s="143" t="s">
        <v>419</v>
      </c>
      <c r="D126" s="142">
        <v>90728108</v>
      </c>
      <c r="E126" s="143" t="s">
        <v>805</v>
      </c>
      <c r="F126" s="143" t="s">
        <v>697</v>
      </c>
      <c r="G126" s="143" t="s">
        <v>698</v>
      </c>
      <c r="H126" s="144">
        <v>142980</v>
      </c>
      <c r="I126" s="143"/>
    </row>
    <row r="127" spans="2:9" s="140" customFormat="1" ht="19.7" customHeight="1" x14ac:dyDescent="0.2">
      <c r="B127" s="142">
        <v>7</v>
      </c>
      <c r="C127" s="143" t="s">
        <v>419</v>
      </c>
      <c r="D127" s="142">
        <v>90732698</v>
      </c>
      <c r="E127" s="143" t="s">
        <v>806</v>
      </c>
      <c r="F127" s="143" t="s">
        <v>778</v>
      </c>
      <c r="G127" s="143" t="s">
        <v>779</v>
      </c>
      <c r="H127" s="144">
        <v>427.2</v>
      </c>
      <c r="I127" s="143"/>
    </row>
    <row r="128" spans="2:9" s="140" customFormat="1" ht="19.7" customHeight="1" x14ac:dyDescent="0.2">
      <c r="B128" s="142">
        <v>7</v>
      </c>
      <c r="C128" s="143" t="s">
        <v>419</v>
      </c>
      <c r="D128" s="142">
        <v>90732698</v>
      </c>
      <c r="E128" s="143" t="s">
        <v>807</v>
      </c>
      <c r="F128" s="143" t="s">
        <v>700</v>
      </c>
      <c r="G128" s="143" t="s">
        <v>701</v>
      </c>
      <c r="H128" s="144">
        <v>-5090.93</v>
      </c>
      <c r="I128" s="143"/>
    </row>
    <row r="129" spans="2:9" s="140" customFormat="1" ht="19.7" customHeight="1" x14ac:dyDescent="0.2">
      <c r="B129" s="142">
        <v>7</v>
      </c>
      <c r="C129" s="143" t="s">
        <v>419</v>
      </c>
      <c r="D129" s="142">
        <v>90734482</v>
      </c>
      <c r="E129" s="143" t="s">
        <v>808</v>
      </c>
      <c r="F129" s="143" t="s">
        <v>700</v>
      </c>
      <c r="G129" s="143" t="s">
        <v>701</v>
      </c>
      <c r="H129" s="144">
        <v>-8040.2</v>
      </c>
      <c r="I129" s="143"/>
    </row>
    <row r="130" spans="2:9" s="140" customFormat="1" ht="19.7" customHeight="1" x14ac:dyDescent="0.2">
      <c r="B130" s="142">
        <v>7</v>
      </c>
      <c r="C130" s="143" t="s">
        <v>419</v>
      </c>
      <c r="D130" s="142">
        <v>90734482</v>
      </c>
      <c r="E130" s="143" t="s">
        <v>808</v>
      </c>
      <c r="F130" s="143" t="s">
        <v>700</v>
      </c>
      <c r="G130" s="143" t="s">
        <v>701</v>
      </c>
      <c r="H130" s="144">
        <v>25000</v>
      </c>
      <c r="I130" s="143"/>
    </row>
    <row r="131" spans="2:9" s="140" customFormat="1" ht="19.7" customHeight="1" x14ac:dyDescent="0.2">
      <c r="B131" s="142">
        <v>7</v>
      </c>
      <c r="C131" s="143" t="s">
        <v>419</v>
      </c>
      <c r="D131" s="142">
        <v>90734482</v>
      </c>
      <c r="E131" s="143" t="s">
        <v>809</v>
      </c>
      <c r="F131" s="143" t="s">
        <v>729</v>
      </c>
      <c r="G131" s="143" t="s">
        <v>730</v>
      </c>
      <c r="H131" s="144">
        <v>150</v>
      </c>
      <c r="I131" s="143"/>
    </row>
    <row r="132" spans="2:9" s="140" customFormat="1" ht="19.7" customHeight="1" x14ac:dyDescent="0.2">
      <c r="B132" s="142">
        <v>7</v>
      </c>
      <c r="C132" s="143" t="s">
        <v>419</v>
      </c>
      <c r="D132" s="142">
        <v>90734482</v>
      </c>
      <c r="E132" s="143" t="s">
        <v>809</v>
      </c>
      <c r="F132" s="143" t="s">
        <v>729</v>
      </c>
      <c r="G132" s="143" t="s">
        <v>730</v>
      </c>
      <c r="H132" s="144">
        <v>700</v>
      </c>
      <c r="I132" s="143"/>
    </row>
    <row r="133" spans="2:9" s="140" customFormat="1" ht="19.7" customHeight="1" x14ac:dyDescent="0.2">
      <c r="B133" s="142">
        <v>7</v>
      </c>
      <c r="C133" s="143" t="s">
        <v>419</v>
      </c>
      <c r="D133" s="142">
        <v>90742488</v>
      </c>
      <c r="E133" s="143" t="s">
        <v>9667</v>
      </c>
      <c r="F133" s="143" t="s">
        <v>700</v>
      </c>
      <c r="G133" s="143" t="s">
        <v>701</v>
      </c>
      <c r="H133" s="144">
        <v>600</v>
      </c>
      <c r="I133" s="143"/>
    </row>
    <row r="134" spans="2:9" s="140" customFormat="1" ht="19.7" customHeight="1" x14ac:dyDescent="0.2">
      <c r="B134" s="142">
        <v>7</v>
      </c>
      <c r="C134" s="143" t="s">
        <v>419</v>
      </c>
      <c r="D134" s="142">
        <v>90742488</v>
      </c>
      <c r="E134" s="143" t="s">
        <v>9668</v>
      </c>
      <c r="F134" s="143" t="s">
        <v>697</v>
      </c>
      <c r="G134" s="143" t="s">
        <v>698</v>
      </c>
      <c r="H134" s="144">
        <v>40000</v>
      </c>
      <c r="I134" s="143"/>
    </row>
    <row r="135" spans="2:9" s="140" customFormat="1" ht="19.7" customHeight="1" x14ac:dyDescent="0.2">
      <c r="B135" s="142">
        <v>7</v>
      </c>
      <c r="C135" s="143" t="s">
        <v>419</v>
      </c>
      <c r="D135" s="142">
        <v>90742509</v>
      </c>
      <c r="E135" s="143" t="s">
        <v>810</v>
      </c>
      <c r="F135" s="143" t="s">
        <v>716</v>
      </c>
      <c r="G135" s="143" t="s">
        <v>717</v>
      </c>
      <c r="H135" s="144">
        <v>250000</v>
      </c>
      <c r="I135" s="143"/>
    </row>
    <row r="136" spans="2:9" s="140" customFormat="1" ht="19.7" customHeight="1" x14ac:dyDescent="0.2">
      <c r="B136" s="142">
        <v>7</v>
      </c>
      <c r="C136" s="143" t="s">
        <v>419</v>
      </c>
      <c r="D136" s="142">
        <v>90742509</v>
      </c>
      <c r="E136" s="143" t="s">
        <v>811</v>
      </c>
      <c r="F136" s="143" t="s">
        <v>716</v>
      </c>
      <c r="G136" s="143" t="s">
        <v>717</v>
      </c>
      <c r="H136" s="144">
        <v>250000</v>
      </c>
      <c r="I136" s="143"/>
    </row>
    <row r="137" spans="2:9" s="140" customFormat="1" ht="19.7" customHeight="1" x14ac:dyDescent="0.2">
      <c r="B137" s="142">
        <v>7</v>
      </c>
      <c r="C137" s="143" t="s">
        <v>419</v>
      </c>
      <c r="D137" s="142">
        <v>90751443</v>
      </c>
      <c r="E137" s="143" t="s">
        <v>9669</v>
      </c>
      <c r="F137" s="143" t="s">
        <v>697</v>
      </c>
      <c r="G137" s="143" t="s">
        <v>698</v>
      </c>
      <c r="H137" s="144">
        <v>15000</v>
      </c>
      <c r="I137" s="143"/>
    </row>
    <row r="138" spans="2:9" s="140" customFormat="1" ht="19.7" customHeight="1" x14ac:dyDescent="0.2">
      <c r="B138" s="142">
        <v>7</v>
      </c>
      <c r="C138" s="143" t="s">
        <v>419</v>
      </c>
      <c r="D138" s="142">
        <v>90758714</v>
      </c>
      <c r="E138" s="143" t="s">
        <v>813</v>
      </c>
      <c r="F138" s="143" t="s">
        <v>700</v>
      </c>
      <c r="G138" s="143" t="s">
        <v>701</v>
      </c>
      <c r="H138" s="144">
        <v>-694.07</v>
      </c>
      <c r="I138" s="143"/>
    </row>
    <row r="139" spans="2:9" s="140" customFormat="1" ht="19.7" customHeight="1" x14ac:dyDescent="0.2">
      <c r="B139" s="142">
        <v>7</v>
      </c>
      <c r="C139" s="143" t="s">
        <v>419</v>
      </c>
      <c r="D139" s="142">
        <v>90777820</v>
      </c>
      <c r="E139" s="143" t="s">
        <v>815</v>
      </c>
      <c r="F139" s="143" t="s">
        <v>700</v>
      </c>
      <c r="G139" s="143" t="s">
        <v>701</v>
      </c>
      <c r="H139" s="144">
        <v>20000</v>
      </c>
      <c r="I139" s="143"/>
    </row>
    <row r="140" spans="2:9" s="140" customFormat="1" ht="19.7" customHeight="1" x14ac:dyDescent="0.2">
      <c r="B140" s="142">
        <v>7</v>
      </c>
      <c r="C140" s="143" t="s">
        <v>419</v>
      </c>
      <c r="D140" s="142">
        <v>90777820</v>
      </c>
      <c r="E140" s="143" t="s">
        <v>816</v>
      </c>
      <c r="F140" s="143" t="s">
        <v>697</v>
      </c>
      <c r="G140" s="143" t="s">
        <v>698</v>
      </c>
      <c r="H140" s="144">
        <v>7500</v>
      </c>
      <c r="I140" s="143"/>
    </row>
    <row r="141" spans="2:9" s="140" customFormat="1" ht="19.7" customHeight="1" x14ac:dyDescent="0.2">
      <c r="B141" s="142">
        <v>7</v>
      </c>
      <c r="C141" s="143" t="s">
        <v>419</v>
      </c>
      <c r="D141" s="142">
        <v>90777820</v>
      </c>
      <c r="E141" s="143" t="s">
        <v>816</v>
      </c>
      <c r="F141" s="143" t="s">
        <v>697</v>
      </c>
      <c r="G141" s="143" t="s">
        <v>698</v>
      </c>
      <c r="H141" s="144">
        <v>60000</v>
      </c>
      <c r="I141" s="143"/>
    </row>
    <row r="142" spans="2:9" s="140" customFormat="1" ht="19.7" customHeight="1" x14ac:dyDescent="0.2">
      <c r="B142" s="142">
        <v>7</v>
      </c>
      <c r="C142" s="143" t="s">
        <v>419</v>
      </c>
      <c r="D142" s="142">
        <v>90777966</v>
      </c>
      <c r="E142" s="143" t="s">
        <v>817</v>
      </c>
      <c r="F142" s="143" t="s">
        <v>700</v>
      </c>
      <c r="G142" s="143" t="s">
        <v>701</v>
      </c>
      <c r="H142" s="144">
        <v>-2400</v>
      </c>
      <c r="I142" s="143"/>
    </row>
    <row r="143" spans="2:9" s="140" customFormat="1" ht="19.7" customHeight="1" x14ac:dyDescent="0.2">
      <c r="B143" s="142">
        <v>7</v>
      </c>
      <c r="C143" s="143" t="s">
        <v>419</v>
      </c>
      <c r="D143" s="142">
        <v>90777966</v>
      </c>
      <c r="E143" s="143" t="s">
        <v>817</v>
      </c>
      <c r="F143" s="143" t="s">
        <v>700</v>
      </c>
      <c r="G143" s="143" t="s">
        <v>701</v>
      </c>
      <c r="H143" s="144">
        <v>-800</v>
      </c>
      <c r="I143" s="143"/>
    </row>
    <row r="144" spans="2:9" s="140" customFormat="1" ht="19.7" customHeight="1" x14ac:dyDescent="0.2">
      <c r="B144" s="142">
        <v>7</v>
      </c>
      <c r="C144" s="143" t="s">
        <v>419</v>
      </c>
      <c r="D144" s="142">
        <v>90777966</v>
      </c>
      <c r="E144" s="143" t="s">
        <v>818</v>
      </c>
      <c r="F144" s="143" t="s">
        <v>778</v>
      </c>
      <c r="G144" s="143" t="s">
        <v>779</v>
      </c>
      <c r="H144" s="144">
        <v>723.6</v>
      </c>
      <c r="I144" s="143"/>
    </row>
    <row r="145" spans="2:9" s="140" customFormat="1" ht="19.7" customHeight="1" x14ac:dyDescent="0.2">
      <c r="B145" s="142">
        <v>7</v>
      </c>
      <c r="C145" s="143" t="s">
        <v>419</v>
      </c>
      <c r="D145" s="142">
        <v>90778278</v>
      </c>
      <c r="E145" s="143" t="s">
        <v>819</v>
      </c>
      <c r="F145" s="143" t="s">
        <v>700</v>
      </c>
      <c r="G145" s="143" t="s">
        <v>701</v>
      </c>
      <c r="H145" s="144">
        <v>503.03</v>
      </c>
      <c r="I145" s="143"/>
    </row>
    <row r="146" spans="2:9" s="140" customFormat="1" ht="19.7" customHeight="1" x14ac:dyDescent="0.2">
      <c r="B146" s="142">
        <v>7</v>
      </c>
      <c r="C146" s="143" t="s">
        <v>419</v>
      </c>
      <c r="D146" s="142">
        <v>90778278</v>
      </c>
      <c r="E146" s="143" t="s">
        <v>820</v>
      </c>
      <c r="F146" s="143" t="s">
        <v>700</v>
      </c>
      <c r="G146" s="143" t="s">
        <v>701</v>
      </c>
      <c r="H146" s="144">
        <v>24000</v>
      </c>
      <c r="I146" s="143"/>
    </row>
    <row r="147" spans="2:9" s="140" customFormat="1" ht="19.7" customHeight="1" x14ac:dyDescent="0.2">
      <c r="B147" s="142">
        <v>7</v>
      </c>
      <c r="C147" s="143" t="s">
        <v>419</v>
      </c>
      <c r="D147" s="142">
        <v>90778339</v>
      </c>
      <c r="E147" s="143" t="s">
        <v>821</v>
      </c>
      <c r="F147" s="143" t="s">
        <v>737</v>
      </c>
      <c r="G147" s="143" t="s">
        <v>738</v>
      </c>
      <c r="H147" s="144">
        <v>210</v>
      </c>
      <c r="I147" s="143"/>
    </row>
    <row r="148" spans="2:9" s="140" customFormat="1" ht="19.7" customHeight="1" x14ac:dyDescent="0.2">
      <c r="B148" s="142">
        <v>7</v>
      </c>
      <c r="C148" s="143" t="s">
        <v>419</v>
      </c>
      <c r="D148" s="142">
        <v>90778339</v>
      </c>
      <c r="E148" s="143" t="s">
        <v>821</v>
      </c>
      <c r="F148" s="143" t="s">
        <v>737</v>
      </c>
      <c r="G148" s="143" t="s">
        <v>738</v>
      </c>
      <c r="H148" s="144">
        <v>150</v>
      </c>
      <c r="I148" s="143"/>
    </row>
    <row r="149" spans="2:9" s="140" customFormat="1" ht="19.7" customHeight="1" x14ac:dyDescent="0.2">
      <c r="B149" s="142">
        <v>7</v>
      </c>
      <c r="C149" s="143" t="s">
        <v>419</v>
      </c>
      <c r="D149" s="142">
        <v>90778646</v>
      </c>
      <c r="E149" s="143" t="s">
        <v>822</v>
      </c>
      <c r="F149" s="143" t="s">
        <v>700</v>
      </c>
      <c r="G149" s="143" t="s">
        <v>701</v>
      </c>
      <c r="H149" s="144">
        <v>600</v>
      </c>
      <c r="I149" s="143"/>
    </row>
    <row r="150" spans="2:9" s="140" customFormat="1" ht="19.7" customHeight="1" x14ac:dyDescent="0.2">
      <c r="B150" s="142">
        <v>7</v>
      </c>
      <c r="C150" s="143" t="s">
        <v>419</v>
      </c>
      <c r="D150" s="142">
        <v>90778734</v>
      </c>
      <c r="E150" s="143" t="s">
        <v>823</v>
      </c>
      <c r="F150" s="143" t="s">
        <v>700</v>
      </c>
      <c r="G150" s="143" t="s">
        <v>701</v>
      </c>
      <c r="H150" s="144">
        <v>8000</v>
      </c>
      <c r="I150" s="143"/>
    </row>
    <row r="151" spans="2:9" s="140" customFormat="1" ht="19.7" customHeight="1" x14ac:dyDescent="0.2">
      <c r="B151" s="142">
        <v>7</v>
      </c>
      <c r="C151" s="143" t="s">
        <v>419</v>
      </c>
      <c r="D151" s="142">
        <v>90778734</v>
      </c>
      <c r="E151" s="143" t="s">
        <v>823</v>
      </c>
      <c r="F151" s="143" t="s">
        <v>700</v>
      </c>
      <c r="G151" s="143" t="s">
        <v>701</v>
      </c>
      <c r="H151" s="144">
        <v>30000</v>
      </c>
      <c r="I151" s="143"/>
    </row>
    <row r="152" spans="2:9" s="140" customFormat="1" ht="19.7" customHeight="1" x14ac:dyDescent="0.2">
      <c r="B152" s="142">
        <v>7</v>
      </c>
      <c r="C152" s="143" t="s">
        <v>419</v>
      </c>
      <c r="D152" s="142">
        <v>90778768</v>
      </c>
      <c r="E152" s="143" t="s">
        <v>824</v>
      </c>
      <c r="F152" s="143" t="s">
        <v>700</v>
      </c>
      <c r="G152" s="143" t="s">
        <v>701</v>
      </c>
      <c r="H152" s="144">
        <v>48000</v>
      </c>
      <c r="I152" s="143"/>
    </row>
    <row r="153" spans="2:9" s="140" customFormat="1" ht="19.7" customHeight="1" x14ac:dyDescent="0.2">
      <c r="B153" s="142">
        <v>7</v>
      </c>
      <c r="C153" s="143" t="s">
        <v>419</v>
      </c>
      <c r="D153" s="142">
        <v>90778818</v>
      </c>
      <c r="E153" s="143" t="s">
        <v>814</v>
      </c>
      <c r="F153" s="143" t="s">
        <v>700</v>
      </c>
      <c r="G153" s="143" t="s">
        <v>701</v>
      </c>
      <c r="H153" s="144">
        <v>-3208.32</v>
      </c>
      <c r="I153" s="143"/>
    </row>
    <row r="154" spans="2:9" s="140" customFormat="1" ht="19.7" customHeight="1" x14ac:dyDescent="0.2">
      <c r="B154" s="142">
        <v>7</v>
      </c>
      <c r="C154" s="143" t="s">
        <v>419</v>
      </c>
      <c r="D154" s="142">
        <v>90778947</v>
      </c>
      <c r="E154" s="143" t="s">
        <v>8957</v>
      </c>
      <c r="F154" s="143" t="s">
        <v>700</v>
      </c>
      <c r="G154" s="143" t="s">
        <v>701</v>
      </c>
      <c r="H154" s="144">
        <v>160000</v>
      </c>
      <c r="I154" s="143"/>
    </row>
    <row r="155" spans="2:9" s="140" customFormat="1" ht="19.7" customHeight="1" x14ac:dyDescent="0.2">
      <c r="B155" s="142">
        <v>7</v>
      </c>
      <c r="C155" s="143" t="s">
        <v>419</v>
      </c>
      <c r="D155" s="142">
        <v>90779179</v>
      </c>
      <c r="E155" s="143" t="s">
        <v>825</v>
      </c>
      <c r="F155" s="143" t="s">
        <v>700</v>
      </c>
      <c r="G155" s="143" t="s">
        <v>701</v>
      </c>
      <c r="H155" s="144">
        <v>360</v>
      </c>
      <c r="I155" s="143"/>
    </row>
    <row r="156" spans="2:9" s="140" customFormat="1" ht="19.7" customHeight="1" x14ac:dyDescent="0.2">
      <c r="B156" s="142">
        <v>7</v>
      </c>
      <c r="C156" s="143" t="s">
        <v>419</v>
      </c>
      <c r="D156" s="142">
        <v>90779179</v>
      </c>
      <c r="E156" s="143" t="s">
        <v>826</v>
      </c>
      <c r="F156" s="143" t="s">
        <v>697</v>
      </c>
      <c r="G156" s="143" t="s">
        <v>698</v>
      </c>
      <c r="H156" s="144">
        <v>50000</v>
      </c>
      <c r="I156" s="143"/>
    </row>
    <row r="157" spans="2:9" s="140" customFormat="1" ht="19.7" customHeight="1" x14ac:dyDescent="0.2">
      <c r="B157" s="142">
        <v>7</v>
      </c>
      <c r="C157" s="143" t="s">
        <v>419</v>
      </c>
      <c r="D157" s="142">
        <v>90779324</v>
      </c>
      <c r="E157" s="143" t="s">
        <v>828</v>
      </c>
      <c r="F157" s="143" t="s">
        <v>700</v>
      </c>
      <c r="G157" s="143" t="s">
        <v>701</v>
      </c>
      <c r="H157" s="144">
        <v>137.19</v>
      </c>
      <c r="I157" s="143"/>
    </row>
    <row r="158" spans="2:9" s="140" customFormat="1" ht="19.7" customHeight="1" x14ac:dyDescent="0.2">
      <c r="B158" s="142">
        <v>7</v>
      </c>
      <c r="C158" s="143" t="s">
        <v>419</v>
      </c>
      <c r="D158" s="142">
        <v>90779324</v>
      </c>
      <c r="E158" s="143" t="s">
        <v>828</v>
      </c>
      <c r="F158" s="143" t="s">
        <v>700</v>
      </c>
      <c r="G158" s="143" t="s">
        <v>701</v>
      </c>
      <c r="H158" s="144">
        <v>274.38</v>
      </c>
      <c r="I158" s="143"/>
    </row>
    <row r="159" spans="2:9" s="140" customFormat="1" ht="19.7" customHeight="1" x14ac:dyDescent="0.2">
      <c r="B159" s="142">
        <v>7</v>
      </c>
      <c r="C159" s="143" t="s">
        <v>419</v>
      </c>
      <c r="D159" s="142">
        <v>90779324</v>
      </c>
      <c r="E159" s="143" t="s">
        <v>828</v>
      </c>
      <c r="F159" s="143" t="s">
        <v>700</v>
      </c>
      <c r="G159" s="143" t="s">
        <v>701</v>
      </c>
      <c r="H159" s="144">
        <v>91.46</v>
      </c>
      <c r="I159" s="143"/>
    </row>
    <row r="160" spans="2:9" s="140" customFormat="1" ht="19.7" customHeight="1" x14ac:dyDescent="0.2">
      <c r="B160" s="142">
        <v>7</v>
      </c>
      <c r="C160" s="143" t="s">
        <v>419</v>
      </c>
      <c r="D160" s="142">
        <v>90779480</v>
      </c>
      <c r="E160" s="143" t="s">
        <v>829</v>
      </c>
      <c r="F160" s="143" t="s">
        <v>700</v>
      </c>
      <c r="G160" s="143" t="s">
        <v>701</v>
      </c>
      <c r="H160" s="144">
        <v>10000</v>
      </c>
      <c r="I160" s="143"/>
    </row>
    <row r="161" spans="2:9" s="140" customFormat="1" ht="19.7" customHeight="1" x14ac:dyDescent="0.2">
      <c r="B161" s="142">
        <v>7</v>
      </c>
      <c r="C161" s="143" t="s">
        <v>419</v>
      </c>
      <c r="D161" s="142">
        <v>90779480</v>
      </c>
      <c r="E161" s="143" t="s">
        <v>8646</v>
      </c>
      <c r="F161" s="143" t="s">
        <v>899</v>
      </c>
      <c r="G161" s="143" t="s">
        <v>900</v>
      </c>
      <c r="H161" s="144">
        <v>762.25</v>
      </c>
      <c r="I161" s="143"/>
    </row>
    <row r="162" spans="2:9" s="140" customFormat="1" ht="19.7" customHeight="1" x14ac:dyDescent="0.2">
      <c r="B162" s="142">
        <v>7</v>
      </c>
      <c r="C162" s="143" t="s">
        <v>419</v>
      </c>
      <c r="D162" s="142">
        <v>90779523</v>
      </c>
      <c r="E162" s="143" t="s">
        <v>8647</v>
      </c>
      <c r="F162" s="143" t="s">
        <v>700</v>
      </c>
      <c r="G162" s="143" t="s">
        <v>701</v>
      </c>
      <c r="H162" s="144">
        <v>-19348.560000000001</v>
      </c>
      <c r="I162" s="143"/>
    </row>
    <row r="163" spans="2:9" s="140" customFormat="1" ht="19.7" customHeight="1" x14ac:dyDescent="0.2">
      <c r="B163" s="142">
        <v>7</v>
      </c>
      <c r="C163" s="143" t="s">
        <v>419</v>
      </c>
      <c r="D163" s="142">
        <v>90779523</v>
      </c>
      <c r="E163" s="143" t="s">
        <v>8648</v>
      </c>
      <c r="F163" s="143" t="s">
        <v>700</v>
      </c>
      <c r="G163" s="143" t="s">
        <v>701</v>
      </c>
      <c r="H163" s="144">
        <v>-28274.97</v>
      </c>
      <c r="I163" s="143"/>
    </row>
    <row r="164" spans="2:9" s="140" customFormat="1" ht="19.7" customHeight="1" x14ac:dyDescent="0.2">
      <c r="B164" s="142">
        <v>7</v>
      </c>
      <c r="C164" s="143" t="s">
        <v>419</v>
      </c>
      <c r="D164" s="142">
        <v>90779695</v>
      </c>
      <c r="E164" s="143" t="s">
        <v>9670</v>
      </c>
      <c r="F164" s="143" t="s">
        <v>700</v>
      </c>
      <c r="G164" s="143" t="s">
        <v>701</v>
      </c>
      <c r="H164" s="144">
        <v>-64777.74</v>
      </c>
      <c r="I164" s="143"/>
    </row>
    <row r="165" spans="2:9" s="140" customFormat="1" ht="19.7" customHeight="1" x14ac:dyDescent="0.2">
      <c r="B165" s="142">
        <v>7</v>
      </c>
      <c r="C165" s="143" t="s">
        <v>419</v>
      </c>
      <c r="D165" s="142">
        <v>90779912</v>
      </c>
      <c r="E165" s="143" t="s">
        <v>830</v>
      </c>
      <c r="F165" s="143" t="s">
        <v>737</v>
      </c>
      <c r="G165" s="143" t="s">
        <v>738</v>
      </c>
      <c r="H165" s="144">
        <v>5130</v>
      </c>
      <c r="I165" s="143"/>
    </row>
    <row r="166" spans="2:9" s="140" customFormat="1" ht="19.7" customHeight="1" x14ac:dyDescent="0.2">
      <c r="B166" s="142">
        <v>7</v>
      </c>
      <c r="C166" s="143" t="s">
        <v>419</v>
      </c>
      <c r="D166" s="142">
        <v>90779912</v>
      </c>
      <c r="E166" s="143" t="s">
        <v>830</v>
      </c>
      <c r="F166" s="143" t="s">
        <v>737</v>
      </c>
      <c r="G166" s="143" t="s">
        <v>738</v>
      </c>
      <c r="H166" s="144">
        <v>210</v>
      </c>
      <c r="I166" s="143"/>
    </row>
    <row r="167" spans="2:9" s="140" customFormat="1" ht="19.7" customHeight="1" x14ac:dyDescent="0.2">
      <c r="B167" s="142">
        <v>7</v>
      </c>
      <c r="C167" s="143" t="s">
        <v>419</v>
      </c>
      <c r="D167" s="142">
        <v>90779912</v>
      </c>
      <c r="E167" s="143" t="s">
        <v>830</v>
      </c>
      <c r="F167" s="143" t="s">
        <v>737</v>
      </c>
      <c r="G167" s="143" t="s">
        <v>738</v>
      </c>
      <c r="H167" s="144">
        <v>60</v>
      </c>
      <c r="I167" s="143"/>
    </row>
    <row r="168" spans="2:9" s="140" customFormat="1" ht="19.7" customHeight="1" x14ac:dyDescent="0.2">
      <c r="B168" s="142">
        <v>7</v>
      </c>
      <c r="C168" s="143" t="s">
        <v>419</v>
      </c>
      <c r="D168" s="142">
        <v>90780074</v>
      </c>
      <c r="E168" s="143" t="s">
        <v>831</v>
      </c>
      <c r="F168" s="143" t="s">
        <v>729</v>
      </c>
      <c r="G168" s="143" t="s">
        <v>730</v>
      </c>
      <c r="H168" s="144">
        <v>20550</v>
      </c>
      <c r="I168" s="143"/>
    </row>
    <row r="169" spans="2:9" s="140" customFormat="1" ht="19.7" customHeight="1" x14ac:dyDescent="0.2">
      <c r="B169" s="142">
        <v>7</v>
      </c>
      <c r="C169" s="143" t="s">
        <v>419</v>
      </c>
      <c r="D169" s="142">
        <v>90780074</v>
      </c>
      <c r="E169" s="143" t="s">
        <v>8649</v>
      </c>
      <c r="F169" s="143" t="s">
        <v>713</v>
      </c>
      <c r="G169" s="143" t="s">
        <v>714</v>
      </c>
      <c r="H169" s="144">
        <v>100000</v>
      </c>
      <c r="I169" s="143"/>
    </row>
    <row r="170" spans="2:9" s="140" customFormat="1" ht="19.7" customHeight="1" x14ac:dyDescent="0.2">
      <c r="B170" s="142">
        <v>7</v>
      </c>
      <c r="C170" s="143" t="s">
        <v>419</v>
      </c>
      <c r="D170" s="142">
        <v>90780578</v>
      </c>
      <c r="E170" s="143" t="s">
        <v>832</v>
      </c>
      <c r="F170" s="143" t="s">
        <v>700</v>
      </c>
      <c r="G170" s="143" t="s">
        <v>701</v>
      </c>
      <c r="H170" s="144">
        <v>1800</v>
      </c>
      <c r="I170" s="143"/>
    </row>
    <row r="171" spans="2:9" s="140" customFormat="1" ht="19.7" customHeight="1" x14ac:dyDescent="0.2">
      <c r="B171" s="142">
        <v>7</v>
      </c>
      <c r="C171" s="143" t="s">
        <v>419</v>
      </c>
      <c r="D171" s="142">
        <v>90780781</v>
      </c>
      <c r="E171" s="143" t="s">
        <v>833</v>
      </c>
      <c r="F171" s="143" t="s">
        <v>700</v>
      </c>
      <c r="G171" s="143" t="s">
        <v>701</v>
      </c>
      <c r="H171" s="144">
        <v>360</v>
      </c>
      <c r="I171" s="143"/>
    </row>
    <row r="172" spans="2:9" s="140" customFormat="1" ht="19.7" customHeight="1" x14ac:dyDescent="0.2">
      <c r="B172" s="142">
        <v>7</v>
      </c>
      <c r="C172" s="143" t="s">
        <v>419</v>
      </c>
      <c r="D172" s="142">
        <v>90781092</v>
      </c>
      <c r="E172" s="143" t="s">
        <v>834</v>
      </c>
      <c r="F172" s="143" t="s">
        <v>737</v>
      </c>
      <c r="G172" s="143" t="s">
        <v>738</v>
      </c>
      <c r="H172" s="144">
        <v>360</v>
      </c>
      <c r="I172" s="143"/>
    </row>
    <row r="173" spans="2:9" s="140" customFormat="1" ht="19.7" customHeight="1" x14ac:dyDescent="0.2">
      <c r="B173" s="142">
        <v>7</v>
      </c>
      <c r="C173" s="143" t="s">
        <v>419</v>
      </c>
      <c r="D173" s="142">
        <v>90781257</v>
      </c>
      <c r="E173" s="143" t="s">
        <v>835</v>
      </c>
      <c r="F173" s="143" t="s">
        <v>700</v>
      </c>
      <c r="G173" s="143" t="s">
        <v>701</v>
      </c>
      <c r="H173" s="144">
        <v>-27365.65</v>
      </c>
      <c r="I173" s="143"/>
    </row>
    <row r="174" spans="2:9" s="140" customFormat="1" ht="19.7" customHeight="1" x14ac:dyDescent="0.2">
      <c r="B174" s="142">
        <v>7</v>
      </c>
      <c r="C174" s="143" t="s">
        <v>419</v>
      </c>
      <c r="D174" s="142">
        <v>90782778</v>
      </c>
      <c r="E174" s="143" t="s">
        <v>836</v>
      </c>
      <c r="F174" s="143" t="s">
        <v>700</v>
      </c>
      <c r="G174" s="143" t="s">
        <v>701</v>
      </c>
      <c r="H174" s="144">
        <v>-52704.97</v>
      </c>
      <c r="I174" s="143"/>
    </row>
    <row r="175" spans="2:9" s="140" customFormat="1" ht="19.7" customHeight="1" x14ac:dyDescent="0.2">
      <c r="B175" s="142">
        <v>7</v>
      </c>
      <c r="C175" s="143" t="s">
        <v>419</v>
      </c>
      <c r="D175" s="142">
        <v>90783076</v>
      </c>
      <c r="E175" s="143" t="s">
        <v>837</v>
      </c>
      <c r="F175" s="143" t="s">
        <v>700</v>
      </c>
      <c r="G175" s="143" t="s">
        <v>701</v>
      </c>
      <c r="H175" s="144">
        <v>-1725.56</v>
      </c>
      <c r="I175" s="143"/>
    </row>
    <row r="176" spans="2:9" s="140" customFormat="1" ht="19.7" customHeight="1" x14ac:dyDescent="0.2">
      <c r="B176" s="142">
        <v>7</v>
      </c>
      <c r="C176" s="143" t="s">
        <v>419</v>
      </c>
      <c r="D176" s="142">
        <v>90783076</v>
      </c>
      <c r="E176" s="143" t="s">
        <v>838</v>
      </c>
      <c r="F176" s="143" t="s">
        <v>769</v>
      </c>
      <c r="G176" s="143" t="s">
        <v>770</v>
      </c>
      <c r="H176" s="144">
        <v>-15993.74</v>
      </c>
      <c r="I176" s="143"/>
    </row>
    <row r="177" spans="2:9" s="140" customFormat="1" ht="19.7" customHeight="1" x14ac:dyDescent="0.2">
      <c r="B177" s="142">
        <v>7</v>
      </c>
      <c r="C177" s="143" t="s">
        <v>419</v>
      </c>
      <c r="D177" s="142">
        <v>90783167</v>
      </c>
      <c r="E177" s="143" t="s">
        <v>9671</v>
      </c>
      <c r="F177" s="143" t="s">
        <v>700</v>
      </c>
      <c r="G177" s="143" t="s">
        <v>701</v>
      </c>
      <c r="H177" s="144">
        <v>600</v>
      </c>
      <c r="I177" s="143"/>
    </row>
    <row r="178" spans="2:9" s="140" customFormat="1" ht="19.7" customHeight="1" x14ac:dyDescent="0.2">
      <c r="B178" s="142">
        <v>7</v>
      </c>
      <c r="C178" s="143" t="s">
        <v>419</v>
      </c>
      <c r="D178" s="142">
        <v>90783167</v>
      </c>
      <c r="E178" s="143" t="s">
        <v>9672</v>
      </c>
      <c r="F178" s="143" t="s">
        <v>697</v>
      </c>
      <c r="G178" s="143" t="s">
        <v>698</v>
      </c>
      <c r="H178" s="144">
        <v>74600</v>
      </c>
      <c r="I178" s="143"/>
    </row>
    <row r="179" spans="2:9" s="140" customFormat="1" ht="19.7" customHeight="1" x14ac:dyDescent="0.2">
      <c r="B179" s="142">
        <v>7</v>
      </c>
      <c r="C179" s="143" t="s">
        <v>419</v>
      </c>
      <c r="D179" s="142">
        <v>90784715</v>
      </c>
      <c r="E179" s="143" t="s">
        <v>839</v>
      </c>
      <c r="F179" s="143" t="s">
        <v>787</v>
      </c>
      <c r="G179" s="143" t="s">
        <v>788</v>
      </c>
      <c r="H179" s="144">
        <v>330</v>
      </c>
      <c r="I179" s="143"/>
    </row>
    <row r="180" spans="2:9" s="140" customFormat="1" ht="19.7" customHeight="1" x14ac:dyDescent="0.2">
      <c r="B180" s="142">
        <v>7</v>
      </c>
      <c r="C180" s="143" t="s">
        <v>419</v>
      </c>
      <c r="D180" s="142">
        <v>90784778</v>
      </c>
      <c r="E180" s="143" t="s">
        <v>840</v>
      </c>
      <c r="F180" s="143" t="s">
        <v>700</v>
      </c>
      <c r="G180" s="143" t="s">
        <v>701</v>
      </c>
      <c r="H180" s="144">
        <v>40000</v>
      </c>
      <c r="I180" s="143"/>
    </row>
    <row r="181" spans="2:9" s="140" customFormat="1" ht="19.7" customHeight="1" x14ac:dyDescent="0.2">
      <c r="B181" s="142">
        <v>7</v>
      </c>
      <c r="C181" s="143" t="s">
        <v>419</v>
      </c>
      <c r="D181" s="142">
        <v>90786362</v>
      </c>
      <c r="E181" s="143" t="s">
        <v>841</v>
      </c>
      <c r="F181" s="143" t="s">
        <v>716</v>
      </c>
      <c r="G181" s="143" t="s">
        <v>717</v>
      </c>
      <c r="H181" s="144">
        <v>17000</v>
      </c>
      <c r="I181" s="143"/>
    </row>
    <row r="182" spans="2:9" s="140" customFormat="1" ht="19.7" customHeight="1" x14ac:dyDescent="0.2">
      <c r="B182" s="142">
        <v>7</v>
      </c>
      <c r="C182" s="143" t="s">
        <v>419</v>
      </c>
      <c r="D182" s="142">
        <v>90786497</v>
      </c>
      <c r="E182" s="143" t="s">
        <v>842</v>
      </c>
      <c r="F182" s="143" t="s">
        <v>700</v>
      </c>
      <c r="G182" s="143" t="s">
        <v>701</v>
      </c>
      <c r="H182" s="144">
        <v>450</v>
      </c>
      <c r="I182" s="143"/>
    </row>
    <row r="183" spans="2:9" s="140" customFormat="1" ht="19.7" customHeight="1" x14ac:dyDescent="0.2">
      <c r="B183" s="142">
        <v>7</v>
      </c>
      <c r="C183" s="143" t="s">
        <v>419</v>
      </c>
      <c r="D183" s="142">
        <v>90786497</v>
      </c>
      <c r="E183" s="143" t="s">
        <v>842</v>
      </c>
      <c r="F183" s="143" t="s">
        <v>700</v>
      </c>
      <c r="G183" s="143" t="s">
        <v>701</v>
      </c>
      <c r="H183" s="144">
        <v>150</v>
      </c>
      <c r="I183" s="143"/>
    </row>
    <row r="184" spans="2:9" s="140" customFormat="1" ht="19.7" customHeight="1" x14ac:dyDescent="0.2">
      <c r="B184" s="142">
        <v>7</v>
      </c>
      <c r="C184" s="143" t="s">
        <v>419</v>
      </c>
      <c r="D184" s="142">
        <v>90787311</v>
      </c>
      <c r="E184" s="143" t="s">
        <v>843</v>
      </c>
      <c r="F184" s="143" t="s">
        <v>700</v>
      </c>
      <c r="G184" s="143" t="s">
        <v>701</v>
      </c>
      <c r="H184" s="144">
        <v>-4600</v>
      </c>
      <c r="I184" s="143"/>
    </row>
    <row r="185" spans="2:9" s="140" customFormat="1" ht="19.7" customHeight="1" x14ac:dyDescent="0.2">
      <c r="B185" s="142">
        <v>7</v>
      </c>
      <c r="C185" s="143" t="s">
        <v>419</v>
      </c>
      <c r="D185" s="142">
        <v>90787311</v>
      </c>
      <c r="E185" s="143" t="s">
        <v>844</v>
      </c>
      <c r="F185" s="143" t="s">
        <v>700</v>
      </c>
      <c r="G185" s="143" t="s">
        <v>701</v>
      </c>
      <c r="H185" s="144">
        <v>30000</v>
      </c>
      <c r="I185" s="143"/>
    </row>
    <row r="186" spans="2:9" s="140" customFormat="1" ht="19.7" customHeight="1" x14ac:dyDescent="0.2">
      <c r="B186" s="142">
        <v>7</v>
      </c>
      <c r="C186" s="143" t="s">
        <v>419</v>
      </c>
      <c r="D186" s="142">
        <v>90788182</v>
      </c>
      <c r="E186" s="143" t="s">
        <v>845</v>
      </c>
      <c r="F186" s="143" t="s">
        <v>700</v>
      </c>
      <c r="G186" s="143" t="s">
        <v>701</v>
      </c>
      <c r="H186" s="144">
        <v>18531.439999999999</v>
      </c>
      <c r="I186" s="143"/>
    </row>
    <row r="187" spans="2:9" s="140" customFormat="1" ht="19.7" customHeight="1" x14ac:dyDescent="0.2">
      <c r="B187" s="142">
        <v>7</v>
      </c>
      <c r="C187" s="143" t="s">
        <v>419</v>
      </c>
      <c r="D187" s="142">
        <v>90788182</v>
      </c>
      <c r="E187" s="143" t="s">
        <v>846</v>
      </c>
      <c r="F187" s="143" t="s">
        <v>723</v>
      </c>
      <c r="G187" s="143" t="s">
        <v>724</v>
      </c>
      <c r="H187" s="144">
        <v>-18531.439999999999</v>
      </c>
      <c r="I187" s="143"/>
    </row>
    <row r="188" spans="2:9" s="140" customFormat="1" ht="19.7" customHeight="1" x14ac:dyDescent="0.2">
      <c r="B188" s="142">
        <v>7</v>
      </c>
      <c r="C188" s="143" t="s">
        <v>419</v>
      </c>
      <c r="D188" s="142">
        <v>90788227</v>
      </c>
      <c r="E188" s="143" t="s">
        <v>847</v>
      </c>
      <c r="F188" s="143" t="s">
        <v>700</v>
      </c>
      <c r="G188" s="143" t="s">
        <v>701</v>
      </c>
      <c r="H188" s="144">
        <v>2250</v>
      </c>
      <c r="I188" s="143"/>
    </row>
    <row r="189" spans="2:9" s="140" customFormat="1" ht="19.7" customHeight="1" x14ac:dyDescent="0.2">
      <c r="B189" s="142">
        <v>7</v>
      </c>
      <c r="C189" s="143" t="s">
        <v>419</v>
      </c>
      <c r="D189" s="142">
        <v>90788324</v>
      </c>
      <c r="E189" s="143" t="s">
        <v>848</v>
      </c>
      <c r="F189" s="143" t="s">
        <v>737</v>
      </c>
      <c r="G189" s="143" t="s">
        <v>738</v>
      </c>
      <c r="H189" s="144">
        <v>360</v>
      </c>
      <c r="I189" s="143"/>
    </row>
    <row r="190" spans="2:9" s="140" customFormat="1" ht="19.7" customHeight="1" x14ac:dyDescent="0.2">
      <c r="B190" s="142">
        <v>7</v>
      </c>
      <c r="C190" s="143" t="s">
        <v>419</v>
      </c>
      <c r="D190" s="142">
        <v>90788324</v>
      </c>
      <c r="E190" s="143" t="s">
        <v>849</v>
      </c>
      <c r="F190" s="143" t="s">
        <v>700</v>
      </c>
      <c r="G190" s="143" t="s">
        <v>701</v>
      </c>
      <c r="H190" s="144">
        <v>360</v>
      </c>
      <c r="I190" s="143"/>
    </row>
    <row r="191" spans="2:9" s="140" customFormat="1" ht="19.7" customHeight="1" x14ac:dyDescent="0.2">
      <c r="B191" s="142">
        <v>7</v>
      </c>
      <c r="C191" s="143" t="s">
        <v>419</v>
      </c>
      <c r="D191" s="142">
        <v>90788549</v>
      </c>
      <c r="E191" s="143" t="s">
        <v>850</v>
      </c>
      <c r="F191" s="143" t="s">
        <v>700</v>
      </c>
      <c r="G191" s="143" t="s">
        <v>701</v>
      </c>
      <c r="H191" s="144">
        <v>-14432.34</v>
      </c>
      <c r="I191" s="143"/>
    </row>
    <row r="192" spans="2:9" s="140" customFormat="1" ht="19.7" customHeight="1" x14ac:dyDescent="0.2">
      <c r="B192" s="142">
        <v>7</v>
      </c>
      <c r="C192" s="143" t="s">
        <v>419</v>
      </c>
      <c r="D192" s="142">
        <v>90788549</v>
      </c>
      <c r="E192" s="143" t="s">
        <v>850</v>
      </c>
      <c r="F192" s="143" t="s">
        <v>700</v>
      </c>
      <c r="G192" s="143" t="s">
        <v>701</v>
      </c>
      <c r="H192" s="144">
        <v>-795</v>
      </c>
      <c r="I192" s="143"/>
    </row>
    <row r="193" spans="2:9" s="140" customFormat="1" ht="19.7" customHeight="1" x14ac:dyDescent="0.2">
      <c r="B193" s="142">
        <v>7</v>
      </c>
      <c r="C193" s="143" t="s">
        <v>419</v>
      </c>
      <c r="D193" s="142">
        <v>90790240</v>
      </c>
      <c r="E193" s="143" t="s">
        <v>851</v>
      </c>
      <c r="F193" s="143" t="s">
        <v>697</v>
      </c>
      <c r="G193" s="143" t="s">
        <v>698</v>
      </c>
      <c r="H193" s="144">
        <v>600</v>
      </c>
      <c r="I193" s="143"/>
    </row>
    <row r="194" spans="2:9" s="140" customFormat="1" ht="19.7" customHeight="1" x14ac:dyDescent="0.2">
      <c r="B194" s="142">
        <v>7</v>
      </c>
      <c r="C194" s="143" t="s">
        <v>419</v>
      </c>
      <c r="D194" s="142">
        <v>90790240</v>
      </c>
      <c r="E194" s="143" t="s">
        <v>851</v>
      </c>
      <c r="F194" s="143" t="s">
        <v>697</v>
      </c>
      <c r="G194" s="143" t="s">
        <v>698</v>
      </c>
      <c r="H194" s="144">
        <v>20400</v>
      </c>
      <c r="I194" s="143"/>
    </row>
    <row r="195" spans="2:9" s="140" customFormat="1" ht="19.7" customHeight="1" x14ac:dyDescent="0.2">
      <c r="B195" s="142">
        <v>7</v>
      </c>
      <c r="C195" s="143" t="s">
        <v>419</v>
      </c>
      <c r="D195" s="142">
        <v>90790240</v>
      </c>
      <c r="E195" s="143" t="s">
        <v>851</v>
      </c>
      <c r="F195" s="143" t="s">
        <v>697</v>
      </c>
      <c r="G195" s="143" t="s">
        <v>698</v>
      </c>
      <c r="H195" s="144">
        <v>400</v>
      </c>
      <c r="I195" s="143"/>
    </row>
    <row r="196" spans="2:9" s="140" customFormat="1" ht="19.7" customHeight="1" x14ac:dyDescent="0.2">
      <c r="B196" s="142">
        <v>7</v>
      </c>
      <c r="C196" s="143" t="s">
        <v>419</v>
      </c>
      <c r="D196" s="142">
        <v>90797958</v>
      </c>
      <c r="E196" s="143" t="s">
        <v>852</v>
      </c>
      <c r="F196" s="143" t="s">
        <v>700</v>
      </c>
      <c r="G196" s="143" t="s">
        <v>701</v>
      </c>
      <c r="H196" s="144">
        <v>-3325</v>
      </c>
      <c r="I196" s="143"/>
    </row>
    <row r="197" spans="2:9" s="140" customFormat="1" ht="19.7" customHeight="1" x14ac:dyDescent="0.2">
      <c r="B197" s="142">
        <v>7</v>
      </c>
      <c r="C197" s="143" t="s">
        <v>419</v>
      </c>
      <c r="D197" s="142">
        <v>90797958</v>
      </c>
      <c r="E197" s="143" t="s">
        <v>852</v>
      </c>
      <c r="F197" s="143" t="s">
        <v>700</v>
      </c>
      <c r="G197" s="143" t="s">
        <v>701</v>
      </c>
      <c r="H197" s="144">
        <v>-1900</v>
      </c>
      <c r="I197" s="143"/>
    </row>
    <row r="198" spans="2:9" s="140" customFormat="1" ht="19.7" customHeight="1" x14ac:dyDescent="0.2">
      <c r="B198" s="142">
        <v>7</v>
      </c>
      <c r="C198" s="143" t="s">
        <v>419</v>
      </c>
      <c r="D198" s="142">
        <v>90797958</v>
      </c>
      <c r="E198" s="143" t="s">
        <v>853</v>
      </c>
      <c r="F198" s="143" t="s">
        <v>700</v>
      </c>
      <c r="G198" s="143" t="s">
        <v>701</v>
      </c>
      <c r="H198" s="144">
        <v>54998.83</v>
      </c>
      <c r="I198" s="143"/>
    </row>
    <row r="199" spans="2:9" s="140" customFormat="1" ht="19.7" customHeight="1" x14ac:dyDescent="0.2">
      <c r="B199" s="142">
        <v>7</v>
      </c>
      <c r="C199" s="143" t="s">
        <v>419</v>
      </c>
      <c r="D199" s="142">
        <v>90797959</v>
      </c>
      <c r="E199" s="143" t="s">
        <v>854</v>
      </c>
      <c r="F199" s="143" t="s">
        <v>723</v>
      </c>
      <c r="G199" s="143" t="s">
        <v>724</v>
      </c>
      <c r="H199" s="144">
        <v>-17614.490000000002</v>
      </c>
      <c r="I199" s="143"/>
    </row>
    <row r="200" spans="2:9" s="140" customFormat="1" ht="19.7" customHeight="1" x14ac:dyDescent="0.2">
      <c r="B200" s="142">
        <v>7</v>
      </c>
      <c r="C200" s="143" t="s">
        <v>419</v>
      </c>
      <c r="D200" s="142">
        <v>90797959</v>
      </c>
      <c r="E200" s="143" t="s">
        <v>855</v>
      </c>
      <c r="F200" s="143" t="s">
        <v>700</v>
      </c>
      <c r="G200" s="143" t="s">
        <v>701</v>
      </c>
      <c r="H200" s="144">
        <v>17614.490000000002</v>
      </c>
      <c r="I200" s="143"/>
    </row>
    <row r="201" spans="2:9" s="140" customFormat="1" ht="19.7" customHeight="1" x14ac:dyDescent="0.2">
      <c r="B201" s="142">
        <v>7</v>
      </c>
      <c r="C201" s="143" t="s">
        <v>419</v>
      </c>
      <c r="D201" s="142">
        <v>90797966</v>
      </c>
      <c r="E201" s="143" t="s">
        <v>856</v>
      </c>
      <c r="F201" s="143" t="s">
        <v>713</v>
      </c>
      <c r="G201" s="143" t="s">
        <v>714</v>
      </c>
      <c r="H201" s="144">
        <v>-111000</v>
      </c>
      <c r="I201" s="143"/>
    </row>
    <row r="202" spans="2:9" s="140" customFormat="1" ht="19.7" customHeight="1" x14ac:dyDescent="0.2">
      <c r="B202" s="142">
        <v>7</v>
      </c>
      <c r="C202" s="143" t="s">
        <v>419</v>
      </c>
      <c r="D202" s="142">
        <v>90797966</v>
      </c>
      <c r="E202" s="143" t="s">
        <v>857</v>
      </c>
      <c r="F202" s="143" t="s">
        <v>700</v>
      </c>
      <c r="G202" s="143" t="s">
        <v>701</v>
      </c>
      <c r="H202" s="144">
        <v>-21552.6</v>
      </c>
      <c r="I202" s="143"/>
    </row>
    <row r="203" spans="2:9" s="140" customFormat="1" ht="19.7" customHeight="1" x14ac:dyDescent="0.2">
      <c r="B203" s="142">
        <v>7</v>
      </c>
      <c r="C203" s="143" t="s">
        <v>419</v>
      </c>
      <c r="D203" s="142">
        <v>90797966</v>
      </c>
      <c r="E203" s="143" t="s">
        <v>857</v>
      </c>
      <c r="F203" s="143" t="s">
        <v>700</v>
      </c>
      <c r="G203" s="143" t="s">
        <v>701</v>
      </c>
      <c r="H203" s="144">
        <v>150</v>
      </c>
      <c r="I203" s="143"/>
    </row>
    <row r="204" spans="2:9" s="140" customFormat="1" ht="19.7" customHeight="1" x14ac:dyDescent="0.2">
      <c r="B204" s="142">
        <v>7</v>
      </c>
      <c r="C204" s="143" t="s">
        <v>419</v>
      </c>
      <c r="D204" s="142">
        <v>90884874</v>
      </c>
      <c r="E204" s="143" t="s">
        <v>858</v>
      </c>
      <c r="F204" s="143" t="s">
        <v>700</v>
      </c>
      <c r="G204" s="143" t="s">
        <v>701</v>
      </c>
      <c r="H204" s="144">
        <v>-4000</v>
      </c>
      <c r="I204" s="143"/>
    </row>
    <row r="205" spans="2:9" s="140" customFormat="1" ht="19.7" customHeight="1" x14ac:dyDescent="0.2">
      <c r="B205" s="142">
        <v>7</v>
      </c>
      <c r="C205" s="143" t="s">
        <v>419</v>
      </c>
      <c r="D205" s="142">
        <v>90884874</v>
      </c>
      <c r="E205" s="143" t="s">
        <v>858</v>
      </c>
      <c r="F205" s="143" t="s">
        <v>700</v>
      </c>
      <c r="G205" s="143" t="s">
        <v>701</v>
      </c>
      <c r="H205" s="144">
        <v>-4000</v>
      </c>
      <c r="I205" s="143"/>
    </row>
    <row r="206" spans="2:9" s="140" customFormat="1" ht="19.7" customHeight="1" x14ac:dyDescent="0.2">
      <c r="B206" s="142">
        <v>7</v>
      </c>
      <c r="C206" s="143" t="s">
        <v>419</v>
      </c>
      <c r="D206" s="142">
        <v>90890255</v>
      </c>
      <c r="E206" s="143" t="s">
        <v>827</v>
      </c>
      <c r="F206" s="143" t="s">
        <v>700</v>
      </c>
      <c r="G206" s="143" t="s">
        <v>701</v>
      </c>
      <c r="H206" s="144">
        <v>-7132.88</v>
      </c>
      <c r="I206" s="143"/>
    </row>
    <row r="207" spans="2:9" s="140" customFormat="1" ht="19.7" customHeight="1" x14ac:dyDescent="0.2">
      <c r="B207" s="142">
        <v>7</v>
      </c>
      <c r="C207" s="143" t="s">
        <v>419</v>
      </c>
      <c r="D207" s="142">
        <v>90890255</v>
      </c>
      <c r="E207" s="143" t="s">
        <v>827</v>
      </c>
      <c r="F207" s="143" t="s">
        <v>700</v>
      </c>
      <c r="G207" s="143" t="s">
        <v>701</v>
      </c>
      <c r="H207" s="144">
        <v>-1185.06</v>
      </c>
      <c r="I207" s="143"/>
    </row>
    <row r="208" spans="2:9" s="140" customFormat="1" ht="19.7" customHeight="1" x14ac:dyDescent="0.2">
      <c r="B208" s="142">
        <v>7</v>
      </c>
      <c r="C208" s="143" t="s">
        <v>419</v>
      </c>
      <c r="D208" s="142">
        <v>90895278</v>
      </c>
      <c r="E208" s="143" t="s">
        <v>859</v>
      </c>
      <c r="F208" s="143" t="s">
        <v>700</v>
      </c>
      <c r="G208" s="143" t="s">
        <v>701</v>
      </c>
      <c r="H208" s="144">
        <v>40000</v>
      </c>
      <c r="I208" s="143"/>
    </row>
    <row r="209" spans="2:9" s="140" customFormat="1" ht="19.7" customHeight="1" x14ac:dyDescent="0.2">
      <c r="B209" s="142">
        <v>7</v>
      </c>
      <c r="C209" s="143" t="s">
        <v>419</v>
      </c>
      <c r="D209" s="142">
        <v>90896566</v>
      </c>
      <c r="E209" s="143" t="s">
        <v>860</v>
      </c>
      <c r="F209" s="143" t="s">
        <v>697</v>
      </c>
      <c r="G209" s="143" t="s">
        <v>698</v>
      </c>
      <c r="H209" s="144">
        <v>15000</v>
      </c>
      <c r="I209" s="143"/>
    </row>
    <row r="210" spans="2:9" s="140" customFormat="1" ht="19.7" customHeight="1" x14ac:dyDescent="0.2">
      <c r="B210" s="142">
        <v>7</v>
      </c>
      <c r="C210" s="143" t="s">
        <v>419</v>
      </c>
      <c r="D210" s="142">
        <v>90896576</v>
      </c>
      <c r="E210" s="143" t="s">
        <v>861</v>
      </c>
      <c r="F210" s="143" t="s">
        <v>697</v>
      </c>
      <c r="G210" s="143" t="s">
        <v>698</v>
      </c>
      <c r="H210" s="144">
        <v>15000</v>
      </c>
      <c r="I210" s="143"/>
    </row>
    <row r="211" spans="2:9" s="140" customFormat="1" ht="19.7" customHeight="1" x14ac:dyDescent="0.2">
      <c r="B211" s="142">
        <v>7</v>
      </c>
      <c r="C211" s="143" t="s">
        <v>419</v>
      </c>
      <c r="D211" s="142">
        <v>90924130</v>
      </c>
      <c r="E211" s="143" t="s">
        <v>9673</v>
      </c>
      <c r="F211" s="143" t="s">
        <v>700</v>
      </c>
      <c r="G211" s="143" t="s">
        <v>701</v>
      </c>
      <c r="H211" s="144">
        <v>5200</v>
      </c>
      <c r="I211" s="143"/>
    </row>
    <row r="212" spans="2:9" s="140" customFormat="1" ht="19.7" customHeight="1" x14ac:dyDescent="0.2">
      <c r="B212" s="142">
        <v>7</v>
      </c>
      <c r="C212" s="143" t="s">
        <v>419</v>
      </c>
      <c r="D212" s="142">
        <v>90924130</v>
      </c>
      <c r="E212" s="143" t="s">
        <v>862</v>
      </c>
      <c r="F212" s="143" t="s">
        <v>697</v>
      </c>
      <c r="G212" s="143" t="s">
        <v>698</v>
      </c>
      <c r="H212" s="144">
        <v>29000</v>
      </c>
      <c r="I212" s="143"/>
    </row>
    <row r="213" spans="2:9" s="140" customFormat="1" ht="19.7" customHeight="1" x14ac:dyDescent="0.2">
      <c r="B213" s="142">
        <v>7</v>
      </c>
      <c r="C213" s="143" t="s">
        <v>419</v>
      </c>
      <c r="D213" s="142">
        <v>90924130</v>
      </c>
      <c r="E213" s="143" t="s">
        <v>862</v>
      </c>
      <c r="F213" s="143" t="s">
        <v>697</v>
      </c>
      <c r="G213" s="143" t="s">
        <v>698</v>
      </c>
      <c r="H213" s="144">
        <v>15000</v>
      </c>
      <c r="I213" s="143"/>
    </row>
    <row r="214" spans="2:9" s="140" customFormat="1" ht="19.7" customHeight="1" x14ac:dyDescent="0.2">
      <c r="B214" s="142">
        <v>7</v>
      </c>
      <c r="C214" s="143" t="s">
        <v>419</v>
      </c>
      <c r="D214" s="142">
        <v>90924130</v>
      </c>
      <c r="E214" s="143" t="s">
        <v>862</v>
      </c>
      <c r="F214" s="143" t="s">
        <v>697</v>
      </c>
      <c r="G214" s="143" t="s">
        <v>698</v>
      </c>
      <c r="H214" s="144">
        <v>7000</v>
      </c>
      <c r="I214" s="143"/>
    </row>
    <row r="215" spans="2:9" s="140" customFormat="1" ht="19.7" customHeight="1" x14ac:dyDescent="0.2">
      <c r="B215" s="142">
        <v>7</v>
      </c>
      <c r="C215" s="143" t="s">
        <v>419</v>
      </c>
      <c r="D215" s="142">
        <v>90947198</v>
      </c>
      <c r="E215" s="143" t="s">
        <v>863</v>
      </c>
      <c r="F215" s="143" t="s">
        <v>700</v>
      </c>
      <c r="G215" s="143" t="s">
        <v>701</v>
      </c>
      <c r="H215" s="144">
        <v>3000</v>
      </c>
      <c r="I215" s="143"/>
    </row>
    <row r="216" spans="2:9" s="140" customFormat="1" ht="19.7" customHeight="1" x14ac:dyDescent="0.2">
      <c r="B216" s="142">
        <v>7</v>
      </c>
      <c r="C216" s="143" t="s">
        <v>419</v>
      </c>
      <c r="D216" s="142">
        <v>90987576</v>
      </c>
      <c r="E216" s="143" t="s">
        <v>866</v>
      </c>
      <c r="F216" s="143" t="s">
        <v>700</v>
      </c>
      <c r="G216" s="143" t="s">
        <v>701</v>
      </c>
      <c r="H216" s="144">
        <v>10000</v>
      </c>
      <c r="I216" s="143"/>
    </row>
    <row r="217" spans="2:9" s="140" customFormat="1" ht="19.7" customHeight="1" x14ac:dyDescent="0.2">
      <c r="B217" s="142">
        <v>7</v>
      </c>
      <c r="C217" s="143" t="s">
        <v>419</v>
      </c>
      <c r="D217" s="142">
        <v>91014044</v>
      </c>
      <c r="E217" s="143" t="s">
        <v>867</v>
      </c>
      <c r="F217" s="143" t="s">
        <v>700</v>
      </c>
      <c r="G217" s="143" t="s">
        <v>701</v>
      </c>
      <c r="H217" s="144">
        <v>10000</v>
      </c>
      <c r="I217" s="143"/>
    </row>
    <row r="218" spans="2:9" s="140" customFormat="1" ht="19.7" customHeight="1" x14ac:dyDescent="0.2">
      <c r="B218" s="142">
        <v>7</v>
      </c>
      <c r="C218" s="143" t="s">
        <v>419</v>
      </c>
      <c r="D218" s="142">
        <v>91014044</v>
      </c>
      <c r="E218" s="143" t="s">
        <v>867</v>
      </c>
      <c r="F218" s="143" t="s">
        <v>700</v>
      </c>
      <c r="G218" s="143" t="s">
        <v>701</v>
      </c>
      <c r="H218" s="144">
        <v>-30125.64</v>
      </c>
      <c r="I218" s="143"/>
    </row>
    <row r="219" spans="2:9" s="140" customFormat="1" ht="19.7" customHeight="1" x14ac:dyDescent="0.2">
      <c r="B219" s="142">
        <v>7</v>
      </c>
      <c r="C219" s="143" t="s">
        <v>419</v>
      </c>
      <c r="D219" s="142">
        <v>91024511</v>
      </c>
      <c r="E219" s="143" t="s">
        <v>868</v>
      </c>
      <c r="F219" s="143" t="s">
        <v>700</v>
      </c>
      <c r="G219" s="143" t="s">
        <v>701</v>
      </c>
      <c r="H219" s="144">
        <v>270</v>
      </c>
      <c r="I219" s="143"/>
    </row>
    <row r="220" spans="2:9" s="140" customFormat="1" ht="19.7" customHeight="1" x14ac:dyDescent="0.2">
      <c r="B220" s="142">
        <v>7</v>
      </c>
      <c r="C220" s="143" t="s">
        <v>419</v>
      </c>
      <c r="D220" s="142">
        <v>91035519</v>
      </c>
      <c r="E220" s="143" t="s">
        <v>864</v>
      </c>
      <c r="F220" s="143" t="s">
        <v>700</v>
      </c>
      <c r="G220" s="143" t="s">
        <v>701</v>
      </c>
      <c r="H220" s="144">
        <v>4380</v>
      </c>
      <c r="I220" s="143"/>
    </row>
    <row r="221" spans="2:9" s="140" customFormat="1" ht="19.7" customHeight="1" x14ac:dyDescent="0.2">
      <c r="B221" s="142">
        <v>7</v>
      </c>
      <c r="C221" s="143" t="s">
        <v>419</v>
      </c>
      <c r="D221" s="142">
        <v>91088765</v>
      </c>
      <c r="E221" s="143" t="s">
        <v>869</v>
      </c>
      <c r="F221" s="143" t="s">
        <v>700</v>
      </c>
      <c r="G221" s="143" t="s">
        <v>701</v>
      </c>
      <c r="H221" s="144">
        <v>270</v>
      </c>
      <c r="I221" s="143"/>
    </row>
    <row r="222" spans="2:9" s="140" customFormat="1" ht="19.7" customHeight="1" x14ac:dyDescent="0.2">
      <c r="B222" s="142">
        <v>7</v>
      </c>
      <c r="C222" s="143" t="s">
        <v>419</v>
      </c>
      <c r="D222" s="142">
        <v>91099699</v>
      </c>
      <c r="E222" s="143" t="s">
        <v>870</v>
      </c>
      <c r="F222" s="143" t="s">
        <v>700</v>
      </c>
      <c r="G222" s="143" t="s">
        <v>701</v>
      </c>
      <c r="H222" s="144">
        <v>-7450</v>
      </c>
      <c r="I222" s="143"/>
    </row>
    <row r="223" spans="2:9" s="140" customFormat="1" ht="19.7" customHeight="1" x14ac:dyDescent="0.2">
      <c r="B223" s="142">
        <v>7</v>
      </c>
      <c r="C223" s="143" t="s">
        <v>419</v>
      </c>
      <c r="D223" s="142">
        <v>91099699</v>
      </c>
      <c r="E223" s="143" t="s">
        <v>870</v>
      </c>
      <c r="F223" s="143" t="s">
        <v>700</v>
      </c>
      <c r="G223" s="143" t="s">
        <v>701</v>
      </c>
      <c r="H223" s="144">
        <v>-1490</v>
      </c>
      <c r="I223" s="143"/>
    </row>
    <row r="224" spans="2:9" s="140" customFormat="1" ht="19.7" customHeight="1" x14ac:dyDescent="0.2">
      <c r="B224" s="142">
        <v>7</v>
      </c>
      <c r="C224" s="143" t="s">
        <v>419</v>
      </c>
      <c r="D224" s="142">
        <v>91112826</v>
      </c>
      <c r="E224" s="143" t="s">
        <v>871</v>
      </c>
      <c r="F224" s="143" t="s">
        <v>697</v>
      </c>
      <c r="G224" s="143" t="s">
        <v>698</v>
      </c>
      <c r="H224" s="144">
        <v>-109834.65</v>
      </c>
      <c r="I224" s="143"/>
    </row>
    <row r="225" spans="2:9" s="140" customFormat="1" ht="19.7" customHeight="1" x14ac:dyDescent="0.2">
      <c r="B225" s="142">
        <v>7</v>
      </c>
      <c r="C225" s="143" t="s">
        <v>419</v>
      </c>
      <c r="D225" s="142">
        <v>91112826</v>
      </c>
      <c r="E225" s="143" t="s">
        <v>872</v>
      </c>
      <c r="F225" s="143" t="s">
        <v>700</v>
      </c>
      <c r="G225" s="143" t="s">
        <v>701</v>
      </c>
      <c r="H225" s="144">
        <v>-5650</v>
      </c>
      <c r="I225" s="143"/>
    </row>
    <row r="226" spans="2:9" s="140" customFormat="1" ht="19.7" customHeight="1" x14ac:dyDescent="0.2">
      <c r="B226" s="142">
        <v>7</v>
      </c>
      <c r="C226" s="143" t="s">
        <v>419</v>
      </c>
      <c r="D226" s="142">
        <v>91112833</v>
      </c>
      <c r="E226" s="143" t="s">
        <v>873</v>
      </c>
      <c r="F226" s="143" t="s">
        <v>700</v>
      </c>
      <c r="G226" s="143" t="s">
        <v>701</v>
      </c>
      <c r="H226" s="144">
        <v>240</v>
      </c>
      <c r="I226" s="143"/>
    </row>
    <row r="227" spans="2:9" s="140" customFormat="1" ht="19.7" customHeight="1" x14ac:dyDescent="0.2">
      <c r="B227" s="142">
        <v>7</v>
      </c>
      <c r="C227" s="143" t="s">
        <v>419</v>
      </c>
      <c r="D227" s="142">
        <v>98431054</v>
      </c>
      <c r="E227" s="143" t="s">
        <v>865</v>
      </c>
      <c r="F227" s="143" t="s">
        <v>700</v>
      </c>
      <c r="G227" s="143" t="s">
        <v>701</v>
      </c>
      <c r="H227" s="144">
        <v>17300</v>
      </c>
      <c r="I227" s="143"/>
    </row>
    <row r="228" spans="2:9" s="140" customFormat="1" ht="19.7" customHeight="1" x14ac:dyDescent="0.2">
      <c r="B228" s="142">
        <v>7</v>
      </c>
      <c r="C228" s="143" t="s">
        <v>419</v>
      </c>
      <c r="D228" s="142">
        <v>98491611</v>
      </c>
      <c r="E228" s="143" t="s">
        <v>874</v>
      </c>
      <c r="F228" s="143" t="s">
        <v>700</v>
      </c>
      <c r="G228" s="143" t="s">
        <v>701</v>
      </c>
      <c r="H228" s="144">
        <v>560</v>
      </c>
      <c r="I228" s="143"/>
    </row>
    <row r="229" spans="2:9" s="140" customFormat="1" ht="19.7" customHeight="1" x14ac:dyDescent="0.2">
      <c r="B229" s="142">
        <v>7</v>
      </c>
      <c r="C229" s="143" t="s">
        <v>419</v>
      </c>
      <c r="D229" s="142">
        <v>98491611</v>
      </c>
      <c r="E229" s="143" t="s">
        <v>874</v>
      </c>
      <c r="F229" s="143" t="s">
        <v>700</v>
      </c>
      <c r="G229" s="143" t="s">
        <v>701</v>
      </c>
      <c r="H229" s="144">
        <v>2800</v>
      </c>
      <c r="I229" s="143"/>
    </row>
    <row r="230" spans="2:9" s="140" customFormat="1" ht="19.7" customHeight="1" x14ac:dyDescent="0.2">
      <c r="B230" s="142">
        <v>7</v>
      </c>
      <c r="C230" s="143" t="s">
        <v>419</v>
      </c>
      <c r="D230" s="142">
        <v>98491611</v>
      </c>
      <c r="E230" s="143" t="s">
        <v>874</v>
      </c>
      <c r="F230" s="143" t="s">
        <v>700</v>
      </c>
      <c r="G230" s="143" t="s">
        <v>701</v>
      </c>
      <c r="H230" s="144">
        <v>1680</v>
      </c>
      <c r="I230" s="143"/>
    </row>
    <row r="231" spans="2:9" s="140" customFormat="1" ht="19.7" customHeight="1" x14ac:dyDescent="0.2">
      <c r="B231" s="142">
        <v>7</v>
      </c>
      <c r="C231" s="143" t="s">
        <v>419</v>
      </c>
      <c r="D231" s="142">
        <v>98491611</v>
      </c>
      <c r="E231" s="143" t="s">
        <v>874</v>
      </c>
      <c r="F231" s="143" t="s">
        <v>700</v>
      </c>
      <c r="G231" s="143" t="s">
        <v>701</v>
      </c>
      <c r="H231" s="144">
        <v>560</v>
      </c>
      <c r="I231" s="143"/>
    </row>
    <row r="232" spans="2:9" s="140" customFormat="1" ht="19.7" customHeight="1" x14ac:dyDescent="0.2">
      <c r="B232" s="142">
        <v>7</v>
      </c>
      <c r="C232" s="143" t="s">
        <v>419</v>
      </c>
      <c r="D232" s="142">
        <v>99911824</v>
      </c>
      <c r="E232" s="143" t="s">
        <v>875</v>
      </c>
      <c r="F232" s="143" t="s">
        <v>778</v>
      </c>
      <c r="G232" s="143" t="s">
        <v>779</v>
      </c>
      <c r="H232" s="144">
        <v>279.60000000000002</v>
      </c>
      <c r="I232" s="143"/>
    </row>
    <row r="233" spans="2:9" s="140" customFormat="1" ht="19.7" customHeight="1" x14ac:dyDescent="0.2">
      <c r="B233" s="142">
        <v>7</v>
      </c>
      <c r="C233" s="143" t="s">
        <v>419</v>
      </c>
      <c r="D233" s="142">
        <v>99911824</v>
      </c>
      <c r="E233" s="143" t="s">
        <v>876</v>
      </c>
      <c r="F233" s="143" t="s">
        <v>700</v>
      </c>
      <c r="G233" s="143" t="s">
        <v>701</v>
      </c>
      <c r="H233" s="144">
        <v>480</v>
      </c>
      <c r="I233" s="143"/>
    </row>
    <row r="234" spans="2:9" s="140" customFormat="1" ht="19.7" customHeight="1" x14ac:dyDescent="0.2">
      <c r="B234" s="142">
        <v>7</v>
      </c>
      <c r="C234" s="143" t="s">
        <v>419</v>
      </c>
      <c r="D234" s="142">
        <v>99962710</v>
      </c>
      <c r="E234" s="143" t="s">
        <v>877</v>
      </c>
      <c r="F234" s="143" t="s">
        <v>778</v>
      </c>
      <c r="G234" s="143" t="s">
        <v>779</v>
      </c>
      <c r="H234" s="144">
        <v>291.60000000000002</v>
      </c>
      <c r="I234" s="143"/>
    </row>
    <row r="235" spans="2:9" s="140" customFormat="1" ht="19.7" customHeight="1" x14ac:dyDescent="0.2">
      <c r="B235" s="142">
        <v>7</v>
      </c>
      <c r="C235" s="143" t="s">
        <v>419</v>
      </c>
      <c r="D235" s="142">
        <v>101706083</v>
      </c>
      <c r="E235" s="143" t="s">
        <v>8958</v>
      </c>
      <c r="F235" s="143" t="s">
        <v>713</v>
      </c>
      <c r="G235" s="143" t="s">
        <v>714</v>
      </c>
      <c r="H235" s="144">
        <v>109300</v>
      </c>
      <c r="I235" s="143"/>
    </row>
    <row r="236" spans="2:9" s="140" customFormat="1" ht="19.7" customHeight="1" x14ac:dyDescent="0.2">
      <c r="B236" s="142">
        <v>8</v>
      </c>
      <c r="C236" s="143" t="s">
        <v>417</v>
      </c>
      <c r="D236" s="142">
        <v>90181255</v>
      </c>
      <c r="E236" s="143" t="s">
        <v>878</v>
      </c>
      <c r="F236" s="143" t="s">
        <v>700</v>
      </c>
      <c r="G236" s="143" t="s">
        <v>701</v>
      </c>
      <c r="H236" s="144">
        <v>21600</v>
      </c>
      <c r="I236" s="143"/>
    </row>
    <row r="237" spans="2:9" s="140" customFormat="1" ht="19.7" customHeight="1" x14ac:dyDescent="0.2">
      <c r="B237" s="142">
        <v>8</v>
      </c>
      <c r="C237" s="143" t="s">
        <v>417</v>
      </c>
      <c r="D237" s="142">
        <v>90186199</v>
      </c>
      <c r="E237" s="143" t="s">
        <v>879</v>
      </c>
      <c r="F237" s="143" t="s">
        <v>700</v>
      </c>
      <c r="G237" s="143" t="s">
        <v>701</v>
      </c>
      <c r="H237" s="144">
        <v>609.79999999999995</v>
      </c>
      <c r="I237" s="143"/>
    </row>
    <row r="238" spans="2:9" s="140" customFormat="1" ht="19.7" customHeight="1" x14ac:dyDescent="0.2">
      <c r="B238" s="142">
        <v>8</v>
      </c>
      <c r="C238" s="143" t="s">
        <v>417</v>
      </c>
      <c r="D238" s="142">
        <v>90186199</v>
      </c>
      <c r="E238" s="143" t="s">
        <v>880</v>
      </c>
      <c r="F238" s="143" t="s">
        <v>700</v>
      </c>
      <c r="G238" s="143" t="s">
        <v>701</v>
      </c>
      <c r="H238" s="144">
        <v>18192.669999999998</v>
      </c>
      <c r="I238" s="143"/>
    </row>
    <row r="239" spans="2:9" s="140" customFormat="1" ht="19.7" customHeight="1" x14ac:dyDescent="0.2">
      <c r="B239" s="142">
        <v>8</v>
      </c>
      <c r="C239" s="143" t="s">
        <v>417</v>
      </c>
      <c r="D239" s="142">
        <v>90186199</v>
      </c>
      <c r="E239" s="143" t="s">
        <v>881</v>
      </c>
      <c r="F239" s="143" t="s">
        <v>769</v>
      </c>
      <c r="G239" s="143" t="s">
        <v>770</v>
      </c>
      <c r="H239" s="144">
        <v>-16092.67</v>
      </c>
      <c r="I239" s="143"/>
    </row>
    <row r="240" spans="2:9" s="140" customFormat="1" ht="19.7" customHeight="1" x14ac:dyDescent="0.2">
      <c r="B240" s="142">
        <v>8</v>
      </c>
      <c r="C240" s="143" t="s">
        <v>417</v>
      </c>
      <c r="D240" s="142">
        <v>90186199</v>
      </c>
      <c r="E240" s="143" t="s">
        <v>882</v>
      </c>
      <c r="F240" s="143" t="s">
        <v>700</v>
      </c>
      <c r="G240" s="143" t="s">
        <v>701</v>
      </c>
      <c r="H240" s="144">
        <v>750</v>
      </c>
      <c r="I240" s="143"/>
    </row>
    <row r="241" spans="2:9" s="140" customFormat="1" ht="19.7" customHeight="1" x14ac:dyDescent="0.2">
      <c r="B241" s="142">
        <v>8</v>
      </c>
      <c r="C241" s="143" t="s">
        <v>417</v>
      </c>
      <c r="D241" s="142">
        <v>90399245</v>
      </c>
      <c r="E241" s="143" t="s">
        <v>883</v>
      </c>
      <c r="F241" s="143" t="s">
        <v>700</v>
      </c>
      <c r="G241" s="143" t="s">
        <v>701</v>
      </c>
      <c r="H241" s="144">
        <v>50000</v>
      </c>
      <c r="I241" s="143"/>
    </row>
    <row r="242" spans="2:9" s="140" customFormat="1" ht="19.7" customHeight="1" x14ac:dyDescent="0.2">
      <c r="B242" s="142">
        <v>8</v>
      </c>
      <c r="C242" s="143" t="s">
        <v>417</v>
      </c>
      <c r="D242" s="142">
        <v>90581823</v>
      </c>
      <c r="E242" s="143" t="s">
        <v>884</v>
      </c>
      <c r="F242" s="143" t="s">
        <v>700</v>
      </c>
      <c r="G242" s="143" t="s">
        <v>701</v>
      </c>
      <c r="H242" s="144">
        <v>2000</v>
      </c>
      <c r="I242" s="143"/>
    </row>
    <row r="243" spans="2:9" s="140" customFormat="1" ht="19.7" customHeight="1" x14ac:dyDescent="0.2">
      <c r="B243" s="142">
        <v>8</v>
      </c>
      <c r="C243" s="143" t="s">
        <v>417</v>
      </c>
      <c r="D243" s="142">
        <v>90605068</v>
      </c>
      <c r="E243" s="143" t="s">
        <v>885</v>
      </c>
      <c r="F243" s="143" t="s">
        <v>700</v>
      </c>
      <c r="G243" s="143" t="s">
        <v>701</v>
      </c>
      <c r="H243" s="144">
        <v>22500</v>
      </c>
      <c r="I243" s="143"/>
    </row>
    <row r="244" spans="2:9" s="140" customFormat="1" ht="19.7" customHeight="1" x14ac:dyDescent="0.2">
      <c r="B244" s="142">
        <v>8</v>
      </c>
      <c r="C244" s="143" t="s">
        <v>417</v>
      </c>
      <c r="D244" s="142">
        <v>90614340</v>
      </c>
      <c r="E244" s="143" t="s">
        <v>886</v>
      </c>
      <c r="F244" s="143" t="s">
        <v>697</v>
      </c>
      <c r="G244" s="143" t="s">
        <v>698</v>
      </c>
      <c r="H244" s="144">
        <v>10000</v>
      </c>
      <c r="I244" s="143"/>
    </row>
    <row r="245" spans="2:9" s="140" customFormat="1" ht="19.7" customHeight="1" x14ac:dyDescent="0.2">
      <c r="B245" s="142">
        <v>8</v>
      </c>
      <c r="C245" s="143" t="s">
        <v>417</v>
      </c>
      <c r="D245" s="142">
        <v>90615114</v>
      </c>
      <c r="E245" s="143" t="s">
        <v>887</v>
      </c>
      <c r="F245" s="143" t="s">
        <v>716</v>
      </c>
      <c r="G245" s="143" t="s">
        <v>717</v>
      </c>
      <c r="H245" s="144">
        <v>-5293.11</v>
      </c>
      <c r="I245" s="143"/>
    </row>
    <row r="246" spans="2:9" s="140" customFormat="1" ht="19.7" customHeight="1" x14ac:dyDescent="0.2">
      <c r="B246" s="142">
        <v>8</v>
      </c>
      <c r="C246" s="143" t="s">
        <v>417</v>
      </c>
      <c r="D246" s="142">
        <v>90615114</v>
      </c>
      <c r="E246" s="143" t="s">
        <v>887</v>
      </c>
      <c r="F246" s="143" t="s">
        <v>716</v>
      </c>
      <c r="G246" s="143" t="s">
        <v>717</v>
      </c>
      <c r="H246" s="144">
        <v>-600.01</v>
      </c>
      <c r="I246" s="143"/>
    </row>
    <row r="247" spans="2:9" s="140" customFormat="1" ht="19.7" customHeight="1" x14ac:dyDescent="0.2">
      <c r="B247" s="142">
        <v>8</v>
      </c>
      <c r="C247" s="143" t="s">
        <v>417</v>
      </c>
      <c r="D247" s="142">
        <v>90629353</v>
      </c>
      <c r="E247" s="143" t="s">
        <v>888</v>
      </c>
      <c r="F247" s="143" t="s">
        <v>700</v>
      </c>
      <c r="G247" s="143" t="s">
        <v>701</v>
      </c>
      <c r="H247" s="144">
        <v>-2500</v>
      </c>
      <c r="I247" s="143"/>
    </row>
    <row r="248" spans="2:9" s="140" customFormat="1" ht="19.7" customHeight="1" x14ac:dyDescent="0.2">
      <c r="B248" s="142">
        <v>8</v>
      </c>
      <c r="C248" s="143" t="s">
        <v>417</v>
      </c>
      <c r="D248" s="142">
        <v>90629353</v>
      </c>
      <c r="E248" s="143" t="s">
        <v>889</v>
      </c>
      <c r="F248" s="143" t="s">
        <v>737</v>
      </c>
      <c r="G248" s="143" t="s">
        <v>738</v>
      </c>
      <c r="H248" s="144">
        <v>1080</v>
      </c>
      <c r="I248" s="143"/>
    </row>
    <row r="249" spans="2:9" s="140" customFormat="1" ht="19.7" customHeight="1" x14ac:dyDescent="0.2">
      <c r="B249" s="142">
        <v>8</v>
      </c>
      <c r="C249" s="143" t="s">
        <v>417</v>
      </c>
      <c r="D249" s="142">
        <v>90638704</v>
      </c>
      <c r="E249" s="143" t="s">
        <v>890</v>
      </c>
      <c r="F249" s="143" t="s">
        <v>891</v>
      </c>
      <c r="G249" s="143" t="s">
        <v>892</v>
      </c>
      <c r="H249" s="144">
        <v>1692</v>
      </c>
      <c r="I249" s="143"/>
    </row>
    <row r="250" spans="2:9" s="140" customFormat="1" ht="19.7" customHeight="1" x14ac:dyDescent="0.2">
      <c r="B250" s="142">
        <v>8</v>
      </c>
      <c r="C250" s="143" t="s">
        <v>417</v>
      </c>
      <c r="D250" s="142">
        <v>90640137</v>
      </c>
      <c r="E250" s="143" t="s">
        <v>893</v>
      </c>
      <c r="F250" s="143" t="s">
        <v>700</v>
      </c>
      <c r="G250" s="143" t="s">
        <v>701</v>
      </c>
      <c r="H250" s="144">
        <v>-154864.98000000001</v>
      </c>
      <c r="I250" s="143"/>
    </row>
    <row r="251" spans="2:9" s="140" customFormat="1" ht="19.7" customHeight="1" x14ac:dyDescent="0.2">
      <c r="B251" s="142">
        <v>8</v>
      </c>
      <c r="C251" s="143" t="s">
        <v>417</v>
      </c>
      <c r="D251" s="142">
        <v>90640137</v>
      </c>
      <c r="E251" s="143" t="s">
        <v>894</v>
      </c>
      <c r="F251" s="143" t="s">
        <v>723</v>
      </c>
      <c r="G251" s="143" t="s">
        <v>724</v>
      </c>
      <c r="H251" s="144">
        <v>-58094.37</v>
      </c>
      <c r="I251" s="143"/>
    </row>
    <row r="252" spans="2:9" s="140" customFormat="1" ht="19.7" customHeight="1" x14ac:dyDescent="0.2">
      <c r="B252" s="142">
        <v>8</v>
      </c>
      <c r="C252" s="143" t="s">
        <v>417</v>
      </c>
      <c r="D252" s="142">
        <v>90643688</v>
      </c>
      <c r="E252" s="143" t="s">
        <v>895</v>
      </c>
      <c r="F252" s="143" t="s">
        <v>891</v>
      </c>
      <c r="G252" s="143" t="s">
        <v>892</v>
      </c>
      <c r="H252" s="144">
        <v>113</v>
      </c>
      <c r="I252" s="143"/>
    </row>
    <row r="253" spans="2:9" s="140" customFormat="1" ht="19.7" customHeight="1" x14ac:dyDescent="0.2">
      <c r="B253" s="142">
        <v>8</v>
      </c>
      <c r="C253" s="143" t="s">
        <v>417</v>
      </c>
      <c r="D253" s="142">
        <v>90643688</v>
      </c>
      <c r="E253" s="143" t="s">
        <v>895</v>
      </c>
      <c r="F253" s="143" t="s">
        <v>891</v>
      </c>
      <c r="G253" s="143" t="s">
        <v>892</v>
      </c>
      <c r="H253" s="144">
        <v>113</v>
      </c>
      <c r="I253" s="143"/>
    </row>
    <row r="254" spans="2:9" s="140" customFormat="1" ht="19.7" customHeight="1" x14ac:dyDescent="0.2">
      <c r="B254" s="142">
        <v>8</v>
      </c>
      <c r="C254" s="143" t="s">
        <v>417</v>
      </c>
      <c r="D254" s="142">
        <v>90643688</v>
      </c>
      <c r="E254" s="143" t="s">
        <v>895</v>
      </c>
      <c r="F254" s="143" t="s">
        <v>891</v>
      </c>
      <c r="G254" s="143" t="s">
        <v>892</v>
      </c>
      <c r="H254" s="144">
        <v>-43509.85</v>
      </c>
      <c r="I254" s="143"/>
    </row>
    <row r="255" spans="2:9" s="140" customFormat="1" ht="19.7" customHeight="1" x14ac:dyDescent="0.2">
      <c r="B255" s="142">
        <v>8</v>
      </c>
      <c r="C255" s="143" t="s">
        <v>417</v>
      </c>
      <c r="D255" s="142">
        <v>90643688</v>
      </c>
      <c r="E255" s="143" t="s">
        <v>896</v>
      </c>
      <c r="F255" s="143" t="s">
        <v>700</v>
      </c>
      <c r="G255" s="143" t="s">
        <v>701</v>
      </c>
      <c r="H255" s="144">
        <v>30</v>
      </c>
      <c r="I255" s="143"/>
    </row>
    <row r="256" spans="2:9" s="140" customFormat="1" ht="19.7" customHeight="1" x14ac:dyDescent="0.2">
      <c r="B256" s="142">
        <v>8</v>
      </c>
      <c r="C256" s="143" t="s">
        <v>417</v>
      </c>
      <c r="D256" s="142">
        <v>90643688</v>
      </c>
      <c r="E256" s="143" t="s">
        <v>896</v>
      </c>
      <c r="F256" s="143" t="s">
        <v>700</v>
      </c>
      <c r="G256" s="143" t="s">
        <v>701</v>
      </c>
      <c r="H256" s="144">
        <v>60</v>
      </c>
      <c r="I256" s="143"/>
    </row>
    <row r="257" spans="2:9" s="140" customFormat="1" ht="19.7" customHeight="1" x14ac:dyDescent="0.2">
      <c r="B257" s="142">
        <v>8</v>
      </c>
      <c r="C257" s="143" t="s">
        <v>417</v>
      </c>
      <c r="D257" s="142">
        <v>90643688</v>
      </c>
      <c r="E257" s="143" t="s">
        <v>896</v>
      </c>
      <c r="F257" s="143" t="s">
        <v>700</v>
      </c>
      <c r="G257" s="143" t="s">
        <v>701</v>
      </c>
      <c r="H257" s="144">
        <v>270</v>
      </c>
      <c r="I257" s="143"/>
    </row>
    <row r="258" spans="2:9" s="140" customFormat="1" ht="19.7" customHeight="1" x14ac:dyDescent="0.2">
      <c r="B258" s="142">
        <v>8</v>
      </c>
      <c r="C258" s="143" t="s">
        <v>417</v>
      </c>
      <c r="D258" s="142">
        <v>90645269</v>
      </c>
      <c r="E258" s="143" t="s">
        <v>897</v>
      </c>
      <c r="F258" s="143" t="s">
        <v>700</v>
      </c>
      <c r="G258" s="143" t="s">
        <v>701</v>
      </c>
      <c r="H258" s="144">
        <v>22000</v>
      </c>
      <c r="I258" s="143"/>
    </row>
    <row r="259" spans="2:9" s="140" customFormat="1" ht="19.7" customHeight="1" x14ac:dyDescent="0.2">
      <c r="B259" s="142">
        <v>8</v>
      </c>
      <c r="C259" s="143" t="s">
        <v>417</v>
      </c>
      <c r="D259" s="142">
        <v>90645269</v>
      </c>
      <c r="E259" s="143" t="s">
        <v>898</v>
      </c>
      <c r="F259" s="143" t="s">
        <v>899</v>
      </c>
      <c r="G259" s="143" t="s">
        <v>900</v>
      </c>
      <c r="H259" s="144">
        <v>586.96</v>
      </c>
      <c r="I259" s="143"/>
    </row>
    <row r="260" spans="2:9" s="140" customFormat="1" ht="19.7" customHeight="1" x14ac:dyDescent="0.2">
      <c r="B260" s="142">
        <v>8</v>
      </c>
      <c r="C260" s="143" t="s">
        <v>417</v>
      </c>
      <c r="D260" s="142">
        <v>90670716</v>
      </c>
      <c r="E260" s="143" t="s">
        <v>901</v>
      </c>
      <c r="F260" s="143" t="s">
        <v>700</v>
      </c>
      <c r="G260" s="143" t="s">
        <v>701</v>
      </c>
      <c r="H260" s="144">
        <v>4800</v>
      </c>
      <c r="I260" s="143"/>
    </row>
    <row r="261" spans="2:9" s="140" customFormat="1" ht="19.7" customHeight="1" x14ac:dyDescent="0.2">
      <c r="B261" s="142">
        <v>8</v>
      </c>
      <c r="C261" s="143" t="s">
        <v>417</v>
      </c>
      <c r="D261" s="142">
        <v>90679219</v>
      </c>
      <c r="E261" s="143" t="s">
        <v>8959</v>
      </c>
      <c r="F261" s="143" t="s">
        <v>697</v>
      </c>
      <c r="G261" s="143" t="s">
        <v>698</v>
      </c>
      <c r="H261" s="144">
        <v>50000</v>
      </c>
      <c r="I261" s="143"/>
    </row>
    <row r="262" spans="2:9" s="140" customFormat="1" ht="19.7" customHeight="1" x14ac:dyDescent="0.2">
      <c r="B262" s="142">
        <v>8</v>
      </c>
      <c r="C262" s="143" t="s">
        <v>417</v>
      </c>
      <c r="D262" s="142">
        <v>90703902</v>
      </c>
      <c r="E262" s="143" t="s">
        <v>8960</v>
      </c>
      <c r="F262" s="143" t="s">
        <v>700</v>
      </c>
      <c r="G262" s="143" t="s">
        <v>701</v>
      </c>
      <c r="H262" s="144">
        <v>-5129.51</v>
      </c>
      <c r="I262" s="143"/>
    </row>
    <row r="263" spans="2:9" s="140" customFormat="1" ht="19.7" customHeight="1" x14ac:dyDescent="0.2">
      <c r="B263" s="142">
        <v>8</v>
      </c>
      <c r="C263" s="143" t="s">
        <v>417</v>
      </c>
      <c r="D263" s="142">
        <v>90719806</v>
      </c>
      <c r="E263" s="143" t="s">
        <v>902</v>
      </c>
      <c r="F263" s="143" t="s">
        <v>700</v>
      </c>
      <c r="G263" s="143" t="s">
        <v>701</v>
      </c>
      <c r="H263" s="144">
        <v>3000</v>
      </c>
      <c r="I263" s="143"/>
    </row>
    <row r="264" spans="2:9" s="140" customFormat="1" ht="19.7" customHeight="1" x14ac:dyDescent="0.2">
      <c r="B264" s="142">
        <v>8</v>
      </c>
      <c r="C264" s="143" t="s">
        <v>417</v>
      </c>
      <c r="D264" s="142">
        <v>90732529</v>
      </c>
      <c r="E264" s="143" t="s">
        <v>903</v>
      </c>
      <c r="F264" s="143" t="s">
        <v>700</v>
      </c>
      <c r="G264" s="143" t="s">
        <v>701</v>
      </c>
      <c r="H264" s="144">
        <v>20000</v>
      </c>
      <c r="I264" s="143"/>
    </row>
    <row r="265" spans="2:9" s="140" customFormat="1" ht="19.7" customHeight="1" x14ac:dyDescent="0.2">
      <c r="B265" s="142">
        <v>8</v>
      </c>
      <c r="C265" s="143" t="s">
        <v>417</v>
      </c>
      <c r="D265" s="142">
        <v>90741927</v>
      </c>
      <c r="E265" s="143" t="s">
        <v>904</v>
      </c>
      <c r="F265" s="143" t="s">
        <v>700</v>
      </c>
      <c r="G265" s="143" t="s">
        <v>701</v>
      </c>
      <c r="H265" s="144">
        <v>20000</v>
      </c>
      <c r="I265" s="143"/>
    </row>
    <row r="266" spans="2:9" s="140" customFormat="1" ht="19.7" customHeight="1" x14ac:dyDescent="0.2">
      <c r="B266" s="142">
        <v>8</v>
      </c>
      <c r="C266" s="143" t="s">
        <v>417</v>
      </c>
      <c r="D266" s="142">
        <v>90745676</v>
      </c>
      <c r="E266" s="143" t="s">
        <v>905</v>
      </c>
      <c r="F266" s="143" t="s">
        <v>700</v>
      </c>
      <c r="G266" s="143" t="s">
        <v>701</v>
      </c>
      <c r="H266" s="144">
        <v>503.03</v>
      </c>
      <c r="I266" s="143"/>
    </row>
    <row r="267" spans="2:9" s="140" customFormat="1" ht="19.7" customHeight="1" x14ac:dyDescent="0.2">
      <c r="B267" s="142">
        <v>8</v>
      </c>
      <c r="C267" s="143" t="s">
        <v>417</v>
      </c>
      <c r="D267" s="142">
        <v>90746948</v>
      </c>
      <c r="E267" s="143" t="s">
        <v>9674</v>
      </c>
      <c r="F267" s="143" t="s">
        <v>713</v>
      </c>
      <c r="G267" s="143" t="s">
        <v>714</v>
      </c>
      <c r="H267" s="144">
        <v>154800</v>
      </c>
      <c r="I267" s="143"/>
    </row>
    <row r="268" spans="2:9" s="140" customFormat="1" ht="19.7" customHeight="1" x14ac:dyDescent="0.2">
      <c r="B268" s="142">
        <v>8</v>
      </c>
      <c r="C268" s="143" t="s">
        <v>417</v>
      </c>
      <c r="D268" s="142">
        <v>90767975</v>
      </c>
      <c r="E268" s="143" t="s">
        <v>906</v>
      </c>
      <c r="F268" s="143" t="s">
        <v>700</v>
      </c>
      <c r="G268" s="143" t="s">
        <v>701</v>
      </c>
      <c r="H268" s="144">
        <v>500</v>
      </c>
      <c r="I268" s="143"/>
    </row>
    <row r="269" spans="2:9" s="140" customFormat="1" ht="19.7" customHeight="1" x14ac:dyDescent="0.2">
      <c r="B269" s="142">
        <v>8</v>
      </c>
      <c r="C269" s="143" t="s">
        <v>417</v>
      </c>
      <c r="D269" s="142">
        <v>90767975</v>
      </c>
      <c r="E269" s="143" t="s">
        <v>906</v>
      </c>
      <c r="F269" s="143" t="s">
        <v>700</v>
      </c>
      <c r="G269" s="143" t="s">
        <v>701</v>
      </c>
      <c r="H269" s="144">
        <v>100</v>
      </c>
      <c r="I269" s="143"/>
    </row>
    <row r="270" spans="2:9" s="140" customFormat="1" ht="19.7" customHeight="1" x14ac:dyDescent="0.2">
      <c r="B270" s="142">
        <v>8</v>
      </c>
      <c r="C270" s="143" t="s">
        <v>417</v>
      </c>
      <c r="D270" s="142">
        <v>90767975</v>
      </c>
      <c r="E270" s="143" t="s">
        <v>9675</v>
      </c>
      <c r="F270" s="143" t="s">
        <v>700</v>
      </c>
      <c r="G270" s="143" t="s">
        <v>701</v>
      </c>
      <c r="H270" s="144">
        <v>8160</v>
      </c>
      <c r="I270" s="143"/>
    </row>
    <row r="271" spans="2:9" s="140" customFormat="1" ht="19.7" customHeight="1" x14ac:dyDescent="0.2">
      <c r="B271" s="142">
        <v>8</v>
      </c>
      <c r="C271" s="143" t="s">
        <v>417</v>
      </c>
      <c r="D271" s="142">
        <v>90778147</v>
      </c>
      <c r="E271" s="143" t="s">
        <v>907</v>
      </c>
      <c r="F271" s="143" t="s">
        <v>700</v>
      </c>
      <c r="G271" s="143" t="s">
        <v>701</v>
      </c>
      <c r="H271" s="144">
        <v>1800</v>
      </c>
      <c r="I271" s="143"/>
    </row>
    <row r="272" spans="2:9" s="140" customFormat="1" ht="19.7" customHeight="1" x14ac:dyDescent="0.2">
      <c r="B272" s="142">
        <v>8</v>
      </c>
      <c r="C272" s="143" t="s">
        <v>417</v>
      </c>
      <c r="D272" s="142">
        <v>90778234</v>
      </c>
      <c r="E272" s="143" t="s">
        <v>908</v>
      </c>
      <c r="F272" s="143" t="s">
        <v>697</v>
      </c>
      <c r="G272" s="143" t="s">
        <v>698</v>
      </c>
      <c r="H272" s="144">
        <v>25000</v>
      </c>
      <c r="I272" s="143"/>
    </row>
    <row r="273" spans="2:9" s="140" customFormat="1" ht="19.7" customHeight="1" x14ac:dyDescent="0.2">
      <c r="B273" s="142">
        <v>8</v>
      </c>
      <c r="C273" s="143" t="s">
        <v>417</v>
      </c>
      <c r="D273" s="142">
        <v>90778395</v>
      </c>
      <c r="E273" s="143" t="s">
        <v>909</v>
      </c>
      <c r="F273" s="143" t="s">
        <v>729</v>
      </c>
      <c r="G273" s="143" t="s">
        <v>730</v>
      </c>
      <c r="H273" s="144">
        <v>500</v>
      </c>
      <c r="I273" s="143"/>
    </row>
    <row r="274" spans="2:9" s="140" customFormat="1" ht="19.7" customHeight="1" x14ac:dyDescent="0.2">
      <c r="B274" s="142">
        <v>8</v>
      </c>
      <c r="C274" s="143" t="s">
        <v>417</v>
      </c>
      <c r="D274" s="142">
        <v>90778395</v>
      </c>
      <c r="E274" s="143" t="s">
        <v>910</v>
      </c>
      <c r="F274" s="143" t="s">
        <v>729</v>
      </c>
      <c r="G274" s="143" t="s">
        <v>730</v>
      </c>
      <c r="H274" s="144">
        <v>500</v>
      </c>
      <c r="I274" s="143"/>
    </row>
    <row r="275" spans="2:9" s="140" customFormat="1" ht="19.7" customHeight="1" x14ac:dyDescent="0.2">
      <c r="B275" s="142">
        <v>8</v>
      </c>
      <c r="C275" s="143" t="s">
        <v>417</v>
      </c>
      <c r="D275" s="142">
        <v>90778395</v>
      </c>
      <c r="E275" s="143" t="s">
        <v>911</v>
      </c>
      <c r="F275" s="143" t="s">
        <v>697</v>
      </c>
      <c r="G275" s="143" t="s">
        <v>698</v>
      </c>
      <c r="H275" s="144">
        <v>35000</v>
      </c>
      <c r="I275" s="143"/>
    </row>
    <row r="276" spans="2:9" s="140" customFormat="1" ht="19.7" customHeight="1" x14ac:dyDescent="0.2">
      <c r="B276" s="142">
        <v>8</v>
      </c>
      <c r="C276" s="143" t="s">
        <v>417</v>
      </c>
      <c r="D276" s="142">
        <v>90778908</v>
      </c>
      <c r="E276" s="143" t="s">
        <v>912</v>
      </c>
      <c r="F276" s="143" t="s">
        <v>716</v>
      </c>
      <c r="G276" s="143" t="s">
        <v>717</v>
      </c>
      <c r="H276" s="144">
        <v>100000</v>
      </c>
      <c r="I276" s="143"/>
    </row>
    <row r="277" spans="2:9" s="140" customFormat="1" ht="19.7" customHeight="1" x14ac:dyDescent="0.2">
      <c r="B277" s="142">
        <v>8</v>
      </c>
      <c r="C277" s="143" t="s">
        <v>417</v>
      </c>
      <c r="D277" s="142">
        <v>90781445</v>
      </c>
      <c r="E277" s="143" t="s">
        <v>913</v>
      </c>
      <c r="F277" s="143" t="s">
        <v>700</v>
      </c>
      <c r="G277" s="143" t="s">
        <v>701</v>
      </c>
      <c r="H277" s="144">
        <v>58112</v>
      </c>
      <c r="I277" s="143"/>
    </row>
    <row r="278" spans="2:9" s="140" customFormat="1" ht="19.7" customHeight="1" x14ac:dyDescent="0.2">
      <c r="B278" s="142">
        <v>8</v>
      </c>
      <c r="C278" s="143" t="s">
        <v>417</v>
      </c>
      <c r="D278" s="142">
        <v>90786991</v>
      </c>
      <c r="E278" s="143" t="s">
        <v>8961</v>
      </c>
      <c r="F278" s="143" t="s">
        <v>697</v>
      </c>
      <c r="G278" s="143" t="s">
        <v>698</v>
      </c>
      <c r="H278" s="144">
        <v>80000</v>
      </c>
      <c r="I278" s="143"/>
    </row>
    <row r="279" spans="2:9" s="140" customFormat="1" ht="19.7" customHeight="1" x14ac:dyDescent="0.2">
      <c r="B279" s="142">
        <v>8</v>
      </c>
      <c r="C279" s="143" t="s">
        <v>417</v>
      </c>
      <c r="D279" s="142">
        <v>90790747</v>
      </c>
      <c r="E279" s="143" t="s">
        <v>914</v>
      </c>
      <c r="F279" s="143" t="s">
        <v>713</v>
      </c>
      <c r="G279" s="143" t="s">
        <v>714</v>
      </c>
      <c r="H279" s="144">
        <v>-23896.52</v>
      </c>
      <c r="I279" s="143"/>
    </row>
    <row r="280" spans="2:9" s="140" customFormat="1" ht="19.7" customHeight="1" x14ac:dyDescent="0.2">
      <c r="B280" s="142">
        <v>8</v>
      </c>
      <c r="C280" s="143" t="s">
        <v>417</v>
      </c>
      <c r="D280" s="142">
        <v>90790748</v>
      </c>
      <c r="E280" s="143" t="s">
        <v>915</v>
      </c>
      <c r="F280" s="143" t="s">
        <v>737</v>
      </c>
      <c r="G280" s="143" t="s">
        <v>738</v>
      </c>
      <c r="H280" s="144">
        <v>360</v>
      </c>
      <c r="I280" s="143"/>
    </row>
    <row r="281" spans="2:9" s="140" customFormat="1" ht="19.7" customHeight="1" x14ac:dyDescent="0.2">
      <c r="B281" s="142">
        <v>8</v>
      </c>
      <c r="C281" s="143" t="s">
        <v>417</v>
      </c>
      <c r="D281" s="142">
        <v>90790760</v>
      </c>
      <c r="E281" s="143" t="s">
        <v>916</v>
      </c>
      <c r="F281" s="143" t="s">
        <v>700</v>
      </c>
      <c r="G281" s="143" t="s">
        <v>701</v>
      </c>
      <c r="H281" s="144">
        <v>-35000</v>
      </c>
      <c r="I281" s="143"/>
    </row>
    <row r="282" spans="2:9" s="140" customFormat="1" ht="19.7" customHeight="1" x14ac:dyDescent="0.2">
      <c r="B282" s="142">
        <v>8</v>
      </c>
      <c r="C282" s="143" t="s">
        <v>417</v>
      </c>
      <c r="D282" s="142">
        <v>90791156</v>
      </c>
      <c r="E282" s="143" t="s">
        <v>917</v>
      </c>
      <c r="F282" s="143" t="s">
        <v>700</v>
      </c>
      <c r="G282" s="143" t="s">
        <v>701</v>
      </c>
      <c r="H282" s="144">
        <v>480</v>
      </c>
      <c r="I282" s="143"/>
    </row>
    <row r="283" spans="2:9" s="140" customFormat="1" ht="19.7" customHeight="1" x14ac:dyDescent="0.2">
      <c r="B283" s="142">
        <v>8</v>
      </c>
      <c r="C283" s="143" t="s">
        <v>417</v>
      </c>
      <c r="D283" s="142">
        <v>90791156</v>
      </c>
      <c r="E283" s="143" t="s">
        <v>918</v>
      </c>
      <c r="F283" s="143" t="s">
        <v>700</v>
      </c>
      <c r="G283" s="143" t="s">
        <v>701</v>
      </c>
      <c r="H283" s="144">
        <v>75000</v>
      </c>
      <c r="I283" s="143"/>
    </row>
    <row r="284" spans="2:9" s="140" customFormat="1" ht="19.7" customHeight="1" x14ac:dyDescent="0.2">
      <c r="B284" s="142">
        <v>8</v>
      </c>
      <c r="C284" s="143" t="s">
        <v>417</v>
      </c>
      <c r="D284" s="142">
        <v>90791307</v>
      </c>
      <c r="E284" s="143" t="s">
        <v>8650</v>
      </c>
      <c r="F284" s="143" t="s">
        <v>700</v>
      </c>
      <c r="G284" s="143" t="s">
        <v>701</v>
      </c>
      <c r="H284" s="144">
        <v>15000</v>
      </c>
      <c r="I284" s="143"/>
    </row>
    <row r="285" spans="2:9" s="140" customFormat="1" ht="19.7" customHeight="1" x14ac:dyDescent="0.2">
      <c r="B285" s="142">
        <v>8</v>
      </c>
      <c r="C285" s="143" t="s">
        <v>417</v>
      </c>
      <c r="D285" s="142">
        <v>90791307</v>
      </c>
      <c r="E285" s="143" t="s">
        <v>919</v>
      </c>
      <c r="F285" s="143" t="s">
        <v>700</v>
      </c>
      <c r="G285" s="143" t="s">
        <v>701</v>
      </c>
      <c r="H285" s="144">
        <v>15000</v>
      </c>
      <c r="I285" s="143"/>
    </row>
    <row r="286" spans="2:9" s="140" customFormat="1" ht="19.7" customHeight="1" x14ac:dyDescent="0.2">
      <c r="B286" s="142">
        <v>8</v>
      </c>
      <c r="C286" s="143" t="s">
        <v>417</v>
      </c>
      <c r="D286" s="142">
        <v>90791574</v>
      </c>
      <c r="E286" s="143" t="s">
        <v>920</v>
      </c>
      <c r="F286" s="143" t="s">
        <v>700</v>
      </c>
      <c r="G286" s="143" t="s">
        <v>701</v>
      </c>
      <c r="H286" s="144">
        <v>3000</v>
      </c>
      <c r="I286" s="143"/>
    </row>
    <row r="287" spans="2:9" s="140" customFormat="1" ht="19.7" customHeight="1" x14ac:dyDescent="0.2">
      <c r="B287" s="142">
        <v>8</v>
      </c>
      <c r="C287" s="143" t="s">
        <v>417</v>
      </c>
      <c r="D287" s="142">
        <v>90869596</v>
      </c>
      <c r="E287" s="143" t="s">
        <v>921</v>
      </c>
      <c r="F287" s="143" t="s">
        <v>700</v>
      </c>
      <c r="G287" s="143" t="s">
        <v>701</v>
      </c>
      <c r="H287" s="144">
        <v>-55714.25</v>
      </c>
      <c r="I287" s="143"/>
    </row>
    <row r="288" spans="2:9" s="140" customFormat="1" ht="19.7" customHeight="1" x14ac:dyDescent="0.2">
      <c r="B288" s="142">
        <v>8</v>
      </c>
      <c r="C288" s="143" t="s">
        <v>417</v>
      </c>
      <c r="D288" s="142">
        <v>90889085</v>
      </c>
      <c r="E288" s="143" t="s">
        <v>8962</v>
      </c>
      <c r="F288" s="143" t="s">
        <v>700</v>
      </c>
      <c r="G288" s="143" t="s">
        <v>701</v>
      </c>
      <c r="H288" s="144">
        <v>17000</v>
      </c>
      <c r="I288" s="143"/>
    </row>
    <row r="289" spans="2:9" s="140" customFormat="1" ht="19.7" customHeight="1" x14ac:dyDescent="0.2">
      <c r="B289" s="142">
        <v>8</v>
      </c>
      <c r="C289" s="143" t="s">
        <v>417</v>
      </c>
      <c r="D289" s="142">
        <v>90916580</v>
      </c>
      <c r="E289" s="143" t="s">
        <v>922</v>
      </c>
      <c r="F289" s="143" t="s">
        <v>697</v>
      </c>
      <c r="G289" s="143" t="s">
        <v>698</v>
      </c>
      <c r="H289" s="144">
        <v>4928.6400000000003</v>
      </c>
      <c r="I289" s="143"/>
    </row>
    <row r="290" spans="2:9" s="140" customFormat="1" ht="19.7" customHeight="1" x14ac:dyDescent="0.2">
      <c r="B290" s="142">
        <v>8</v>
      </c>
      <c r="C290" s="143" t="s">
        <v>417</v>
      </c>
      <c r="D290" s="142">
        <v>90954226</v>
      </c>
      <c r="E290" s="143" t="s">
        <v>923</v>
      </c>
      <c r="F290" s="143" t="s">
        <v>700</v>
      </c>
      <c r="G290" s="143" t="s">
        <v>701</v>
      </c>
      <c r="H290" s="144">
        <v>-16995.97</v>
      </c>
      <c r="I290" s="143"/>
    </row>
    <row r="291" spans="2:9" s="140" customFormat="1" ht="19.7" customHeight="1" x14ac:dyDescent="0.2">
      <c r="B291" s="142">
        <v>8</v>
      </c>
      <c r="C291" s="143" t="s">
        <v>417</v>
      </c>
      <c r="D291" s="142">
        <v>90967132</v>
      </c>
      <c r="E291" s="143" t="s">
        <v>924</v>
      </c>
      <c r="F291" s="143" t="s">
        <v>697</v>
      </c>
      <c r="G291" s="143" t="s">
        <v>698</v>
      </c>
      <c r="H291" s="144">
        <v>10000</v>
      </c>
      <c r="I291" s="143"/>
    </row>
    <row r="292" spans="2:9" s="140" customFormat="1" ht="19.7" customHeight="1" x14ac:dyDescent="0.2">
      <c r="B292" s="142">
        <v>8</v>
      </c>
      <c r="C292" s="143" t="s">
        <v>417</v>
      </c>
      <c r="D292" s="142">
        <v>91015671</v>
      </c>
      <c r="E292" s="143" t="s">
        <v>925</v>
      </c>
      <c r="F292" s="143" t="s">
        <v>716</v>
      </c>
      <c r="G292" s="143" t="s">
        <v>717</v>
      </c>
      <c r="H292" s="144">
        <v>100000</v>
      </c>
      <c r="I292" s="143"/>
    </row>
    <row r="293" spans="2:9" s="140" customFormat="1" ht="19.7" customHeight="1" x14ac:dyDescent="0.2">
      <c r="B293" s="142">
        <v>8</v>
      </c>
      <c r="C293" s="143" t="s">
        <v>417</v>
      </c>
      <c r="D293" s="142">
        <v>91015671</v>
      </c>
      <c r="E293" s="143" t="s">
        <v>926</v>
      </c>
      <c r="F293" s="143" t="s">
        <v>769</v>
      </c>
      <c r="G293" s="143" t="s">
        <v>770</v>
      </c>
      <c r="H293" s="144">
        <v>-17174.3</v>
      </c>
      <c r="I293" s="143"/>
    </row>
    <row r="294" spans="2:9" s="140" customFormat="1" ht="19.7" customHeight="1" x14ac:dyDescent="0.2">
      <c r="B294" s="142">
        <v>8</v>
      </c>
      <c r="C294" s="143" t="s">
        <v>417</v>
      </c>
      <c r="D294" s="142">
        <v>91083945</v>
      </c>
      <c r="E294" s="143" t="s">
        <v>927</v>
      </c>
      <c r="F294" s="143" t="s">
        <v>700</v>
      </c>
      <c r="G294" s="143" t="s">
        <v>701</v>
      </c>
      <c r="H294" s="144">
        <v>-9341.6</v>
      </c>
      <c r="I294" s="143"/>
    </row>
    <row r="295" spans="2:9" s="140" customFormat="1" ht="19.7" customHeight="1" x14ac:dyDescent="0.2">
      <c r="B295" s="142">
        <v>8</v>
      </c>
      <c r="C295" s="143" t="s">
        <v>417</v>
      </c>
      <c r="D295" s="142">
        <v>91083945</v>
      </c>
      <c r="E295" s="143" t="s">
        <v>927</v>
      </c>
      <c r="F295" s="143" t="s">
        <v>700</v>
      </c>
      <c r="G295" s="143" t="s">
        <v>701</v>
      </c>
      <c r="H295" s="144">
        <v>-3078.04</v>
      </c>
      <c r="I295" s="143"/>
    </row>
    <row r="296" spans="2:9" s="140" customFormat="1" ht="19.7" customHeight="1" x14ac:dyDescent="0.2">
      <c r="B296" s="142">
        <v>8</v>
      </c>
      <c r="C296" s="143" t="s">
        <v>417</v>
      </c>
      <c r="D296" s="142">
        <v>91085236</v>
      </c>
      <c r="E296" s="143" t="s">
        <v>928</v>
      </c>
      <c r="F296" s="143" t="s">
        <v>700</v>
      </c>
      <c r="G296" s="143" t="s">
        <v>701</v>
      </c>
      <c r="H296" s="144">
        <v>-29690</v>
      </c>
      <c r="I296" s="143"/>
    </row>
    <row r="297" spans="2:9" s="140" customFormat="1" ht="19.7" customHeight="1" x14ac:dyDescent="0.2">
      <c r="B297" s="142">
        <v>8</v>
      </c>
      <c r="C297" s="143" t="s">
        <v>417</v>
      </c>
      <c r="D297" s="142">
        <v>91096041</v>
      </c>
      <c r="E297" s="143" t="s">
        <v>929</v>
      </c>
      <c r="F297" s="143" t="s">
        <v>700</v>
      </c>
      <c r="G297" s="143" t="s">
        <v>701</v>
      </c>
      <c r="H297" s="144">
        <v>33200</v>
      </c>
      <c r="I297" s="143"/>
    </row>
    <row r="298" spans="2:9" s="140" customFormat="1" ht="19.7" customHeight="1" x14ac:dyDescent="0.2">
      <c r="B298" s="142">
        <v>8</v>
      </c>
      <c r="C298" s="143" t="s">
        <v>417</v>
      </c>
      <c r="D298" s="142">
        <v>91115816</v>
      </c>
      <c r="E298" s="143" t="s">
        <v>8651</v>
      </c>
      <c r="F298" s="143" t="s">
        <v>700</v>
      </c>
      <c r="G298" s="143" t="s">
        <v>701</v>
      </c>
      <c r="H298" s="144">
        <v>54000</v>
      </c>
      <c r="I298" s="143"/>
    </row>
    <row r="299" spans="2:9" s="140" customFormat="1" ht="19.7" customHeight="1" x14ac:dyDescent="0.2">
      <c r="B299" s="142">
        <v>8</v>
      </c>
      <c r="C299" s="143" t="s">
        <v>417</v>
      </c>
      <c r="D299" s="142">
        <v>98111616</v>
      </c>
      <c r="E299" s="143" t="s">
        <v>8652</v>
      </c>
      <c r="F299" s="143" t="s">
        <v>697</v>
      </c>
      <c r="G299" s="143" t="s">
        <v>698</v>
      </c>
      <c r="H299" s="144">
        <v>-15005.4</v>
      </c>
      <c r="I299" s="143"/>
    </row>
    <row r="300" spans="2:9" s="140" customFormat="1" ht="19.7" customHeight="1" x14ac:dyDescent="0.2">
      <c r="B300" s="142">
        <v>8</v>
      </c>
      <c r="C300" s="143" t="s">
        <v>417</v>
      </c>
      <c r="D300" s="142">
        <v>98111616</v>
      </c>
      <c r="E300" s="143" t="s">
        <v>9676</v>
      </c>
      <c r="F300" s="143" t="s">
        <v>697</v>
      </c>
      <c r="G300" s="143" t="s">
        <v>698</v>
      </c>
      <c r="H300" s="144">
        <v>-15026.51</v>
      </c>
      <c r="I300" s="143"/>
    </row>
    <row r="301" spans="2:9" s="140" customFormat="1" ht="19.7" customHeight="1" x14ac:dyDescent="0.2">
      <c r="B301" s="142">
        <v>8</v>
      </c>
      <c r="C301" s="143" t="s">
        <v>417</v>
      </c>
      <c r="D301" s="142">
        <v>100774948</v>
      </c>
      <c r="E301" s="143" t="s">
        <v>930</v>
      </c>
      <c r="F301" s="143" t="s">
        <v>729</v>
      </c>
      <c r="G301" s="143" t="s">
        <v>730</v>
      </c>
      <c r="H301" s="144">
        <v>5000</v>
      </c>
      <c r="I301" s="143"/>
    </row>
    <row r="302" spans="2:9" s="140" customFormat="1" ht="19.7" customHeight="1" x14ac:dyDescent="0.2">
      <c r="B302" s="142">
        <v>8</v>
      </c>
      <c r="C302" s="143" t="s">
        <v>417</v>
      </c>
      <c r="D302" s="142">
        <v>101116286</v>
      </c>
      <c r="E302" s="143" t="s">
        <v>931</v>
      </c>
      <c r="F302" s="143" t="s">
        <v>697</v>
      </c>
      <c r="G302" s="143" t="s">
        <v>698</v>
      </c>
      <c r="H302" s="144">
        <v>-50100</v>
      </c>
      <c r="I302" s="143"/>
    </row>
    <row r="303" spans="2:9" s="140" customFormat="1" ht="19.7" customHeight="1" x14ac:dyDescent="0.2">
      <c r="B303" s="142">
        <v>10</v>
      </c>
      <c r="C303" s="143" t="s">
        <v>117</v>
      </c>
      <c r="D303" s="142">
        <v>90128120</v>
      </c>
      <c r="E303" s="143" t="s">
        <v>932</v>
      </c>
      <c r="F303" s="143" t="s">
        <v>700</v>
      </c>
      <c r="G303" s="143" t="s">
        <v>701</v>
      </c>
      <c r="H303" s="144">
        <v>2200</v>
      </c>
      <c r="I303" s="143"/>
    </row>
    <row r="304" spans="2:9" s="140" customFormat="1" ht="19.7" customHeight="1" x14ac:dyDescent="0.2">
      <c r="B304" s="142">
        <v>10</v>
      </c>
      <c r="C304" s="143" t="s">
        <v>117</v>
      </c>
      <c r="D304" s="142">
        <v>90128120</v>
      </c>
      <c r="E304" s="143" t="s">
        <v>932</v>
      </c>
      <c r="F304" s="143" t="s">
        <v>700</v>
      </c>
      <c r="G304" s="143" t="s">
        <v>701</v>
      </c>
      <c r="H304" s="144">
        <v>200</v>
      </c>
      <c r="I304" s="143"/>
    </row>
    <row r="305" spans="2:9" s="140" customFormat="1" ht="19.7" customHeight="1" x14ac:dyDescent="0.2">
      <c r="B305" s="142">
        <v>10</v>
      </c>
      <c r="C305" s="143" t="s">
        <v>117</v>
      </c>
      <c r="D305" s="142">
        <v>90165240</v>
      </c>
      <c r="E305" s="143" t="s">
        <v>933</v>
      </c>
      <c r="F305" s="143" t="s">
        <v>697</v>
      </c>
      <c r="G305" s="143" t="s">
        <v>698</v>
      </c>
      <c r="H305" s="144">
        <v>-2000</v>
      </c>
      <c r="I305" s="143"/>
    </row>
    <row r="306" spans="2:9" s="140" customFormat="1" ht="19.7" customHeight="1" x14ac:dyDescent="0.2">
      <c r="B306" s="142">
        <v>10</v>
      </c>
      <c r="C306" s="143" t="s">
        <v>117</v>
      </c>
      <c r="D306" s="142">
        <v>90165240</v>
      </c>
      <c r="E306" s="143" t="s">
        <v>933</v>
      </c>
      <c r="F306" s="143" t="s">
        <v>697</v>
      </c>
      <c r="G306" s="143" t="s">
        <v>698</v>
      </c>
      <c r="H306" s="144">
        <v>-200</v>
      </c>
      <c r="I306" s="143"/>
    </row>
    <row r="307" spans="2:9" s="140" customFormat="1" ht="19.7" customHeight="1" x14ac:dyDescent="0.2">
      <c r="B307" s="142">
        <v>10</v>
      </c>
      <c r="C307" s="143" t="s">
        <v>117</v>
      </c>
      <c r="D307" s="142">
        <v>90193618</v>
      </c>
      <c r="E307" s="143" t="s">
        <v>934</v>
      </c>
      <c r="F307" s="143" t="s">
        <v>713</v>
      </c>
      <c r="G307" s="143" t="s">
        <v>714</v>
      </c>
      <c r="H307" s="144">
        <v>150000</v>
      </c>
      <c r="I307" s="143"/>
    </row>
    <row r="308" spans="2:9" s="140" customFormat="1" ht="19.7" customHeight="1" x14ac:dyDescent="0.2">
      <c r="B308" s="142">
        <v>10</v>
      </c>
      <c r="C308" s="143" t="s">
        <v>117</v>
      </c>
      <c r="D308" s="142">
        <v>90499260</v>
      </c>
      <c r="E308" s="143" t="s">
        <v>935</v>
      </c>
      <c r="F308" s="143" t="s">
        <v>700</v>
      </c>
      <c r="G308" s="143" t="s">
        <v>701</v>
      </c>
      <c r="H308" s="144">
        <v>300</v>
      </c>
      <c r="I308" s="143"/>
    </row>
    <row r="309" spans="2:9" s="140" customFormat="1" ht="19.7" customHeight="1" x14ac:dyDescent="0.2">
      <c r="B309" s="142">
        <v>10</v>
      </c>
      <c r="C309" s="143" t="s">
        <v>117</v>
      </c>
      <c r="D309" s="142">
        <v>90499260</v>
      </c>
      <c r="E309" s="143" t="s">
        <v>935</v>
      </c>
      <c r="F309" s="143" t="s">
        <v>700</v>
      </c>
      <c r="G309" s="143" t="s">
        <v>701</v>
      </c>
      <c r="H309" s="144">
        <v>150</v>
      </c>
      <c r="I309" s="143"/>
    </row>
    <row r="310" spans="2:9" s="140" customFormat="1" ht="19.7" customHeight="1" x14ac:dyDescent="0.2">
      <c r="B310" s="142">
        <v>10</v>
      </c>
      <c r="C310" s="143" t="s">
        <v>117</v>
      </c>
      <c r="D310" s="142">
        <v>90499260</v>
      </c>
      <c r="E310" s="143" t="s">
        <v>935</v>
      </c>
      <c r="F310" s="143" t="s">
        <v>700</v>
      </c>
      <c r="G310" s="143" t="s">
        <v>701</v>
      </c>
      <c r="H310" s="144">
        <v>150</v>
      </c>
      <c r="I310" s="143"/>
    </row>
    <row r="311" spans="2:9" s="140" customFormat="1" ht="19.7" customHeight="1" x14ac:dyDescent="0.2">
      <c r="B311" s="142">
        <v>10</v>
      </c>
      <c r="C311" s="143" t="s">
        <v>117</v>
      </c>
      <c r="D311" s="142">
        <v>90604091</v>
      </c>
      <c r="E311" s="143" t="s">
        <v>8653</v>
      </c>
      <c r="F311" s="143" t="s">
        <v>700</v>
      </c>
      <c r="G311" s="143" t="s">
        <v>701</v>
      </c>
      <c r="H311" s="144">
        <v>19200</v>
      </c>
      <c r="I311" s="143"/>
    </row>
    <row r="312" spans="2:9" s="140" customFormat="1" ht="19.7" customHeight="1" x14ac:dyDescent="0.2">
      <c r="B312" s="142">
        <v>10</v>
      </c>
      <c r="C312" s="143" t="s">
        <v>117</v>
      </c>
      <c r="D312" s="142">
        <v>90604091</v>
      </c>
      <c r="E312" s="143" t="s">
        <v>8653</v>
      </c>
      <c r="F312" s="143" t="s">
        <v>700</v>
      </c>
      <c r="G312" s="143" t="s">
        <v>701</v>
      </c>
      <c r="H312" s="144">
        <v>158359.66</v>
      </c>
      <c r="I312" s="143"/>
    </row>
    <row r="313" spans="2:9" s="140" customFormat="1" ht="19.7" customHeight="1" x14ac:dyDescent="0.2">
      <c r="B313" s="142">
        <v>10</v>
      </c>
      <c r="C313" s="143" t="s">
        <v>117</v>
      </c>
      <c r="D313" s="142">
        <v>90604091</v>
      </c>
      <c r="E313" s="143" t="s">
        <v>936</v>
      </c>
      <c r="F313" s="143" t="s">
        <v>697</v>
      </c>
      <c r="G313" s="143" t="s">
        <v>698</v>
      </c>
      <c r="H313" s="144">
        <v>4800</v>
      </c>
      <c r="I313" s="143"/>
    </row>
    <row r="314" spans="2:9" s="140" customFormat="1" ht="19.7" customHeight="1" x14ac:dyDescent="0.2">
      <c r="B314" s="142">
        <v>10</v>
      </c>
      <c r="C314" s="143" t="s">
        <v>117</v>
      </c>
      <c r="D314" s="142">
        <v>90604091</v>
      </c>
      <c r="E314" s="143" t="s">
        <v>8654</v>
      </c>
      <c r="F314" s="143" t="s">
        <v>723</v>
      </c>
      <c r="G314" s="143" t="s">
        <v>724</v>
      </c>
      <c r="H314" s="144">
        <v>-158486.85</v>
      </c>
      <c r="I314" s="143"/>
    </row>
    <row r="315" spans="2:9" s="140" customFormat="1" ht="19.7" customHeight="1" x14ac:dyDescent="0.2">
      <c r="B315" s="142">
        <v>10</v>
      </c>
      <c r="C315" s="143" t="s">
        <v>117</v>
      </c>
      <c r="D315" s="142">
        <v>90607174</v>
      </c>
      <c r="E315" s="143" t="s">
        <v>937</v>
      </c>
      <c r="F315" s="143" t="s">
        <v>700</v>
      </c>
      <c r="G315" s="143" t="s">
        <v>701</v>
      </c>
      <c r="H315" s="144">
        <v>457.3</v>
      </c>
      <c r="I315" s="143"/>
    </row>
    <row r="316" spans="2:9" s="140" customFormat="1" ht="19.7" customHeight="1" x14ac:dyDescent="0.2">
      <c r="B316" s="142">
        <v>10</v>
      </c>
      <c r="C316" s="143" t="s">
        <v>117</v>
      </c>
      <c r="D316" s="142">
        <v>90607174</v>
      </c>
      <c r="E316" s="143" t="s">
        <v>937</v>
      </c>
      <c r="F316" s="143" t="s">
        <v>700</v>
      </c>
      <c r="G316" s="143" t="s">
        <v>701</v>
      </c>
      <c r="H316" s="144">
        <v>45.73</v>
      </c>
      <c r="I316" s="143"/>
    </row>
    <row r="317" spans="2:9" s="140" customFormat="1" ht="19.7" customHeight="1" x14ac:dyDescent="0.2">
      <c r="B317" s="142">
        <v>10</v>
      </c>
      <c r="C317" s="143" t="s">
        <v>117</v>
      </c>
      <c r="D317" s="142">
        <v>90607174</v>
      </c>
      <c r="E317" s="143" t="s">
        <v>938</v>
      </c>
      <c r="F317" s="143" t="s">
        <v>697</v>
      </c>
      <c r="G317" s="143" t="s">
        <v>698</v>
      </c>
      <c r="H317" s="144">
        <v>20000</v>
      </c>
      <c r="I317" s="143"/>
    </row>
    <row r="318" spans="2:9" s="140" customFormat="1" ht="19.7" customHeight="1" x14ac:dyDescent="0.2">
      <c r="B318" s="142">
        <v>10</v>
      </c>
      <c r="C318" s="143" t="s">
        <v>117</v>
      </c>
      <c r="D318" s="142">
        <v>90618584</v>
      </c>
      <c r="E318" s="143" t="s">
        <v>939</v>
      </c>
      <c r="F318" s="143" t="s">
        <v>899</v>
      </c>
      <c r="G318" s="143" t="s">
        <v>900</v>
      </c>
      <c r="H318" s="144">
        <v>304.88</v>
      </c>
      <c r="I318" s="143"/>
    </row>
    <row r="319" spans="2:9" s="140" customFormat="1" ht="19.7" customHeight="1" x14ac:dyDescent="0.2">
      <c r="B319" s="142">
        <v>10</v>
      </c>
      <c r="C319" s="143" t="s">
        <v>117</v>
      </c>
      <c r="D319" s="142">
        <v>90618656</v>
      </c>
      <c r="E319" s="143" t="s">
        <v>940</v>
      </c>
      <c r="F319" s="143" t="s">
        <v>700</v>
      </c>
      <c r="G319" s="143" t="s">
        <v>701</v>
      </c>
      <c r="H319" s="144">
        <v>-3963.26</v>
      </c>
      <c r="I319" s="143"/>
    </row>
    <row r="320" spans="2:9" s="140" customFormat="1" ht="19.7" customHeight="1" x14ac:dyDescent="0.2">
      <c r="B320" s="142">
        <v>10</v>
      </c>
      <c r="C320" s="143" t="s">
        <v>117</v>
      </c>
      <c r="D320" s="142">
        <v>90618957</v>
      </c>
      <c r="E320" s="143" t="s">
        <v>941</v>
      </c>
      <c r="F320" s="143" t="s">
        <v>891</v>
      </c>
      <c r="G320" s="143" t="s">
        <v>892</v>
      </c>
      <c r="H320" s="144">
        <v>836</v>
      </c>
      <c r="I320" s="143"/>
    </row>
    <row r="321" spans="2:9" s="140" customFormat="1" ht="19.7" customHeight="1" x14ac:dyDescent="0.2">
      <c r="B321" s="142">
        <v>10</v>
      </c>
      <c r="C321" s="143" t="s">
        <v>117</v>
      </c>
      <c r="D321" s="142">
        <v>90618957</v>
      </c>
      <c r="E321" s="143" t="s">
        <v>941</v>
      </c>
      <c r="F321" s="143" t="s">
        <v>891</v>
      </c>
      <c r="G321" s="143" t="s">
        <v>892</v>
      </c>
      <c r="H321" s="144">
        <v>76</v>
      </c>
      <c r="I321" s="143"/>
    </row>
    <row r="322" spans="2:9" s="140" customFormat="1" ht="19.7" customHeight="1" x14ac:dyDescent="0.2">
      <c r="B322" s="142">
        <v>10</v>
      </c>
      <c r="C322" s="143" t="s">
        <v>117</v>
      </c>
      <c r="D322" s="142">
        <v>90618957</v>
      </c>
      <c r="E322" s="143" t="s">
        <v>942</v>
      </c>
      <c r="F322" s="143" t="s">
        <v>697</v>
      </c>
      <c r="G322" s="143" t="s">
        <v>698</v>
      </c>
      <c r="H322" s="144">
        <v>75000</v>
      </c>
      <c r="I322" s="143"/>
    </row>
    <row r="323" spans="2:9" s="140" customFormat="1" ht="19.7" customHeight="1" x14ac:dyDescent="0.2">
      <c r="B323" s="142">
        <v>10</v>
      </c>
      <c r="C323" s="143" t="s">
        <v>117</v>
      </c>
      <c r="D323" s="142">
        <v>90627659</v>
      </c>
      <c r="E323" s="143" t="s">
        <v>943</v>
      </c>
      <c r="F323" s="143" t="s">
        <v>700</v>
      </c>
      <c r="G323" s="143" t="s">
        <v>701</v>
      </c>
      <c r="H323" s="144">
        <v>2200</v>
      </c>
      <c r="I323" s="143"/>
    </row>
    <row r="324" spans="2:9" s="140" customFormat="1" ht="19.7" customHeight="1" x14ac:dyDescent="0.2">
      <c r="B324" s="142">
        <v>10</v>
      </c>
      <c r="C324" s="143" t="s">
        <v>117</v>
      </c>
      <c r="D324" s="142">
        <v>90627659</v>
      </c>
      <c r="E324" s="143" t="s">
        <v>943</v>
      </c>
      <c r="F324" s="143" t="s">
        <v>700</v>
      </c>
      <c r="G324" s="143" t="s">
        <v>701</v>
      </c>
      <c r="H324" s="144">
        <v>200</v>
      </c>
      <c r="I324" s="143"/>
    </row>
    <row r="325" spans="2:9" s="140" customFormat="1" ht="19.7" customHeight="1" x14ac:dyDescent="0.2">
      <c r="B325" s="142">
        <v>10</v>
      </c>
      <c r="C325" s="143" t="s">
        <v>117</v>
      </c>
      <c r="D325" s="142">
        <v>90656611</v>
      </c>
      <c r="E325" s="143" t="s">
        <v>944</v>
      </c>
      <c r="F325" s="143" t="s">
        <v>700</v>
      </c>
      <c r="G325" s="143" t="s">
        <v>701</v>
      </c>
      <c r="H325" s="144">
        <v>900</v>
      </c>
      <c r="I325" s="143"/>
    </row>
    <row r="326" spans="2:9" s="140" customFormat="1" ht="19.7" customHeight="1" x14ac:dyDescent="0.2">
      <c r="B326" s="142">
        <v>10</v>
      </c>
      <c r="C326" s="143" t="s">
        <v>117</v>
      </c>
      <c r="D326" s="142">
        <v>90656611</v>
      </c>
      <c r="E326" s="143" t="s">
        <v>9677</v>
      </c>
      <c r="F326" s="143" t="s">
        <v>769</v>
      </c>
      <c r="G326" s="143" t="s">
        <v>770</v>
      </c>
      <c r="H326" s="144">
        <v>-875.59</v>
      </c>
      <c r="I326" s="143"/>
    </row>
    <row r="327" spans="2:9" s="140" customFormat="1" ht="19.7" customHeight="1" x14ac:dyDescent="0.2">
      <c r="B327" s="142">
        <v>10</v>
      </c>
      <c r="C327" s="143" t="s">
        <v>117</v>
      </c>
      <c r="D327" s="142">
        <v>90657706</v>
      </c>
      <c r="E327" s="143" t="s">
        <v>945</v>
      </c>
      <c r="F327" s="143" t="s">
        <v>700</v>
      </c>
      <c r="G327" s="143" t="s">
        <v>701</v>
      </c>
      <c r="H327" s="144">
        <v>550</v>
      </c>
      <c r="I327" s="143"/>
    </row>
    <row r="328" spans="2:9" s="140" customFormat="1" ht="19.7" customHeight="1" x14ac:dyDescent="0.2">
      <c r="B328" s="142">
        <v>10</v>
      </c>
      <c r="C328" s="143" t="s">
        <v>117</v>
      </c>
      <c r="D328" s="142">
        <v>90657706</v>
      </c>
      <c r="E328" s="143" t="s">
        <v>945</v>
      </c>
      <c r="F328" s="143" t="s">
        <v>700</v>
      </c>
      <c r="G328" s="143" t="s">
        <v>701</v>
      </c>
      <c r="H328" s="144">
        <v>50</v>
      </c>
      <c r="I328" s="143"/>
    </row>
    <row r="329" spans="2:9" s="140" customFormat="1" ht="19.7" customHeight="1" x14ac:dyDescent="0.2">
      <c r="B329" s="142">
        <v>10</v>
      </c>
      <c r="C329" s="143" t="s">
        <v>117</v>
      </c>
      <c r="D329" s="142">
        <v>90658175</v>
      </c>
      <c r="E329" s="143" t="s">
        <v>946</v>
      </c>
      <c r="F329" s="143" t="s">
        <v>899</v>
      </c>
      <c r="G329" s="143" t="s">
        <v>900</v>
      </c>
      <c r="H329" s="144">
        <v>480</v>
      </c>
      <c r="I329" s="143"/>
    </row>
    <row r="330" spans="2:9" s="140" customFormat="1" ht="19.7" customHeight="1" x14ac:dyDescent="0.2">
      <c r="B330" s="142">
        <v>10</v>
      </c>
      <c r="C330" s="143" t="s">
        <v>117</v>
      </c>
      <c r="D330" s="142">
        <v>90661857</v>
      </c>
      <c r="E330" s="143" t="s">
        <v>947</v>
      </c>
      <c r="F330" s="143" t="s">
        <v>700</v>
      </c>
      <c r="G330" s="143" t="s">
        <v>701</v>
      </c>
      <c r="H330" s="144">
        <v>1200</v>
      </c>
      <c r="I330" s="143"/>
    </row>
    <row r="331" spans="2:9" s="140" customFormat="1" ht="19.7" customHeight="1" x14ac:dyDescent="0.2">
      <c r="B331" s="142">
        <v>10</v>
      </c>
      <c r="C331" s="143" t="s">
        <v>117</v>
      </c>
      <c r="D331" s="142">
        <v>90661857</v>
      </c>
      <c r="E331" s="143" t="s">
        <v>948</v>
      </c>
      <c r="F331" s="143" t="s">
        <v>700</v>
      </c>
      <c r="G331" s="143" t="s">
        <v>701</v>
      </c>
      <c r="H331" s="144">
        <v>1200</v>
      </c>
      <c r="I331" s="143"/>
    </row>
    <row r="332" spans="2:9" s="140" customFormat="1" ht="19.7" customHeight="1" x14ac:dyDescent="0.2">
      <c r="B332" s="142">
        <v>10</v>
      </c>
      <c r="C332" s="143" t="s">
        <v>117</v>
      </c>
      <c r="D332" s="142">
        <v>90661857</v>
      </c>
      <c r="E332" s="143" t="s">
        <v>949</v>
      </c>
      <c r="F332" s="143" t="s">
        <v>697</v>
      </c>
      <c r="G332" s="143" t="s">
        <v>698</v>
      </c>
      <c r="H332" s="144">
        <v>60000</v>
      </c>
      <c r="I332" s="143"/>
    </row>
    <row r="333" spans="2:9" s="140" customFormat="1" ht="19.7" customHeight="1" x14ac:dyDescent="0.2">
      <c r="B333" s="142">
        <v>10</v>
      </c>
      <c r="C333" s="143" t="s">
        <v>117</v>
      </c>
      <c r="D333" s="142">
        <v>90670861</v>
      </c>
      <c r="E333" s="143" t="s">
        <v>950</v>
      </c>
      <c r="F333" s="143" t="s">
        <v>700</v>
      </c>
      <c r="G333" s="143" t="s">
        <v>701</v>
      </c>
      <c r="H333" s="144">
        <v>1100</v>
      </c>
      <c r="I333" s="143"/>
    </row>
    <row r="334" spans="2:9" s="140" customFormat="1" ht="19.7" customHeight="1" x14ac:dyDescent="0.2">
      <c r="B334" s="142">
        <v>10</v>
      </c>
      <c r="C334" s="143" t="s">
        <v>117</v>
      </c>
      <c r="D334" s="142">
        <v>90670861</v>
      </c>
      <c r="E334" s="143" t="s">
        <v>950</v>
      </c>
      <c r="F334" s="143" t="s">
        <v>700</v>
      </c>
      <c r="G334" s="143" t="s">
        <v>701</v>
      </c>
      <c r="H334" s="144">
        <v>100</v>
      </c>
      <c r="I334" s="143"/>
    </row>
    <row r="335" spans="2:9" s="140" customFormat="1" ht="19.7" customHeight="1" x14ac:dyDescent="0.2">
      <c r="B335" s="142">
        <v>10</v>
      </c>
      <c r="C335" s="143" t="s">
        <v>117</v>
      </c>
      <c r="D335" s="142">
        <v>90671535</v>
      </c>
      <c r="E335" s="143" t="s">
        <v>951</v>
      </c>
      <c r="F335" s="143" t="s">
        <v>697</v>
      </c>
      <c r="G335" s="143" t="s">
        <v>698</v>
      </c>
      <c r="H335" s="144">
        <v>10000</v>
      </c>
      <c r="I335" s="143"/>
    </row>
    <row r="336" spans="2:9" s="140" customFormat="1" ht="19.7" customHeight="1" x14ac:dyDescent="0.2">
      <c r="B336" s="142">
        <v>10</v>
      </c>
      <c r="C336" s="143" t="s">
        <v>117</v>
      </c>
      <c r="D336" s="142">
        <v>90676217</v>
      </c>
      <c r="E336" s="143" t="s">
        <v>952</v>
      </c>
      <c r="F336" s="143" t="s">
        <v>723</v>
      </c>
      <c r="G336" s="143" t="s">
        <v>724</v>
      </c>
      <c r="H336" s="144">
        <v>-7372.19</v>
      </c>
      <c r="I336" s="143"/>
    </row>
    <row r="337" spans="2:9" s="140" customFormat="1" ht="19.7" customHeight="1" x14ac:dyDescent="0.2">
      <c r="B337" s="142">
        <v>10</v>
      </c>
      <c r="C337" s="143" t="s">
        <v>117</v>
      </c>
      <c r="D337" s="142">
        <v>90676217</v>
      </c>
      <c r="E337" s="143" t="s">
        <v>953</v>
      </c>
      <c r="F337" s="143" t="s">
        <v>723</v>
      </c>
      <c r="G337" s="143" t="s">
        <v>724</v>
      </c>
      <c r="H337" s="144">
        <v>-23500</v>
      </c>
      <c r="I337" s="143"/>
    </row>
    <row r="338" spans="2:9" s="140" customFormat="1" ht="19.7" customHeight="1" x14ac:dyDescent="0.2">
      <c r="B338" s="142">
        <v>10</v>
      </c>
      <c r="C338" s="143" t="s">
        <v>117</v>
      </c>
      <c r="D338" s="142">
        <v>90686982</v>
      </c>
      <c r="E338" s="143" t="s">
        <v>954</v>
      </c>
      <c r="F338" s="143" t="s">
        <v>700</v>
      </c>
      <c r="G338" s="143" t="s">
        <v>701</v>
      </c>
      <c r="H338" s="144">
        <v>550</v>
      </c>
      <c r="I338" s="143"/>
    </row>
    <row r="339" spans="2:9" s="140" customFormat="1" ht="19.7" customHeight="1" x14ac:dyDescent="0.2">
      <c r="B339" s="142">
        <v>10</v>
      </c>
      <c r="C339" s="143" t="s">
        <v>117</v>
      </c>
      <c r="D339" s="142">
        <v>90691362</v>
      </c>
      <c r="E339" s="143" t="s">
        <v>8963</v>
      </c>
      <c r="F339" s="143" t="s">
        <v>713</v>
      </c>
      <c r="G339" s="143" t="s">
        <v>714</v>
      </c>
      <c r="H339" s="144">
        <v>32000</v>
      </c>
      <c r="I339" s="143"/>
    </row>
    <row r="340" spans="2:9" s="140" customFormat="1" ht="19.7" customHeight="1" x14ac:dyDescent="0.2">
      <c r="B340" s="142">
        <v>10</v>
      </c>
      <c r="C340" s="143" t="s">
        <v>117</v>
      </c>
      <c r="D340" s="142">
        <v>90691362</v>
      </c>
      <c r="E340" s="143" t="s">
        <v>8964</v>
      </c>
      <c r="F340" s="143" t="s">
        <v>700</v>
      </c>
      <c r="G340" s="143" t="s">
        <v>701</v>
      </c>
      <c r="H340" s="144">
        <v>940</v>
      </c>
      <c r="I340" s="143"/>
    </row>
    <row r="341" spans="2:9" s="140" customFormat="1" ht="19.7" customHeight="1" x14ac:dyDescent="0.2">
      <c r="B341" s="142">
        <v>10</v>
      </c>
      <c r="C341" s="143" t="s">
        <v>117</v>
      </c>
      <c r="D341" s="142">
        <v>90696388</v>
      </c>
      <c r="E341" s="143" t="s">
        <v>9678</v>
      </c>
      <c r="F341" s="143" t="s">
        <v>700</v>
      </c>
      <c r="G341" s="143" t="s">
        <v>701</v>
      </c>
      <c r="H341" s="144">
        <v>-21149.65</v>
      </c>
      <c r="I341" s="143"/>
    </row>
    <row r="342" spans="2:9" s="140" customFormat="1" ht="19.7" customHeight="1" x14ac:dyDescent="0.2">
      <c r="B342" s="142">
        <v>10</v>
      </c>
      <c r="C342" s="143" t="s">
        <v>117</v>
      </c>
      <c r="D342" s="142">
        <v>90735731</v>
      </c>
      <c r="E342" s="143" t="s">
        <v>744</v>
      </c>
      <c r="F342" s="143" t="s">
        <v>700</v>
      </c>
      <c r="G342" s="143" t="s">
        <v>701</v>
      </c>
      <c r="H342" s="144">
        <v>13602</v>
      </c>
      <c r="I342" s="143"/>
    </row>
    <row r="343" spans="2:9" s="140" customFormat="1" ht="19.7" customHeight="1" x14ac:dyDescent="0.2">
      <c r="B343" s="142">
        <v>10</v>
      </c>
      <c r="C343" s="143" t="s">
        <v>117</v>
      </c>
      <c r="D343" s="142">
        <v>90735731</v>
      </c>
      <c r="E343" s="143" t="s">
        <v>744</v>
      </c>
      <c r="F343" s="143" t="s">
        <v>700</v>
      </c>
      <c r="G343" s="143" t="s">
        <v>701</v>
      </c>
      <c r="H343" s="144">
        <v>4534</v>
      </c>
      <c r="I343" s="143"/>
    </row>
    <row r="344" spans="2:9" s="140" customFormat="1" ht="19.7" customHeight="1" x14ac:dyDescent="0.2">
      <c r="B344" s="142">
        <v>10</v>
      </c>
      <c r="C344" s="143" t="s">
        <v>117</v>
      </c>
      <c r="D344" s="142">
        <v>90735733</v>
      </c>
      <c r="E344" s="143" t="s">
        <v>955</v>
      </c>
      <c r="F344" s="143" t="s">
        <v>713</v>
      </c>
      <c r="G344" s="143" t="s">
        <v>714</v>
      </c>
      <c r="H344" s="144">
        <v>50000</v>
      </c>
      <c r="I344" s="143"/>
    </row>
    <row r="345" spans="2:9" s="140" customFormat="1" ht="19.7" customHeight="1" x14ac:dyDescent="0.2">
      <c r="B345" s="142">
        <v>10</v>
      </c>
      <c r="C345" s="143" t="s">
        <v>117</v>
      </c>
      <c r="D345" s="142">
        <v>90742954</v>
      </c>
      <c r="E345" s="143" t="s">
        <v>8965</v>
      </c>
      <c r="F345" s="143" t="s">
        <v>697</v>
      </c>
      <c r="G345" s="143" t="s">
        <v>698</v>
      </c>
      <c r="H345" s="144">
        <v>52000</v>
      </c>
      <c r="I345" s="143"/>
    </row>
    <row r="346" spans="2:9" s="140" customFormat="1" ht="19.7" customHeight="1" x14ac:dyDescent="0.2">
      <c r="B346" s="142">
        <v>10</v>
      </c>
      <c r="C346" s="143" t="s">
        <v>117</v>
      </c>
      <c r="D346" s="142">
        <v>90743241</v>
      </c>
      <c r="E346" s="143" t="s">
        <v>956</v>
      </c>
      <c r="F346" s="143" t="s">
        <v>700</v>
      </c>
      <c r="G346" s="143" t="s">
        <v>701</v>
      </c>
      <c r="H346" s="144">
        <v>550</v>
      </c>
      <c r="I346" s="143"/>
    </row>
    <row r="347" spans="2:9" s="140" customFormat="1" ht="19.7" customHeight="1" x14ac:dyDescent="0.2">
      <c r="B347" s="142">
        <v>10</v>
      </c>
      <c r="C347" s="143" t="s">
        <v>117</v>
      </c>
      <c r="D347" s="142">
        <v>90743241</v>
      </c>
      <c r="E347" s="143" t="s">
        <v>956</v>
      </c>
      <c r="F347" s="143" t="s">
        <v>700</v>
      </c>
      <c r="G347" s="143" t="s">
        <v>701</v>
      </c>
      <c r="H347" s="144">
        <v>50</v>
      </c>
      <c r="I347" s="143"/>
    </row>
    <row r="348" spans="2:9" s="140" customFormat="1" ht="19.7" customHeight="1" x14ac:dyDescent="0.2">
      <c r="B348" s="142">
        <v>10</v>
      </c>
      <c r="C348" s="143" t="s">
        <v>117</v>
      </c>
      <c r="D348" s="142">
        <v>90743564</v>
      </c>
      <c r="E348" s="143" t="s">
        <v>957</v>
      </c>
      <c r="F348" s="143" t="s">
        <v>700</v>
      </c>
      <c r="G348" s="143" t="s">
        <v>701</v>
      </c>
      <c r="H348" s="144">
        <v>150</v>
      </c>
      <c r="I348" s="143"/>
    </row>
    <row r="349" spans="2:9" s="140" customFormat="1" ht="19.7" customHeight="1" x14ac:dyDescent="0.2">
      <c r="B349" s="142">
        <v>10</v>
      </c>
      <c r="C349" s="143" t="s">
        <v>117</v>
      </c>
      <c r="D349" s="142">
        <v>90743564</v>
      </c>
      <c r="E349" s="143" t="s">
        <v>957</v>
      </c>
      <c r="F349" s="143" t="s">
        <v>700</v>
      </c>
      <c r="G349" s="143" t="s">
        <v>701</v>
      </c>
      <c r="H349" s="144">
        <v>90</v>
      </c>
      <c r="I349" s="143"/>
    </row>
    <row r="350" spans="2:9" s="140" customFormat="1" ht="19.7" customHeight="1" x14ac:dyDescent="0.2">
      <c r="B350" s="142">
        <v>10</v>
      </c>
      <c r="C350" s="143" t="s">
        <v>117</v>
      </c>
      <c r="D350" s="142">
        <v>90743564</v>
      </c>
      <c r="E350" s="143" t="s">
        <v>957</v>
      </c>
      <c r="F350" s="143" t="s">
        <v>700</v>
      </c>
      <c r="G350" s="143" t="s">
        <v>701</v>
      </c>
      <c r="H350" s="144">
        <v>30</v>
      </c>
      <c r="I350" s="143"/>
    </row>
    <row r="351" spans="2:9" s="140" customFormat="1" ht="19.7" customHeight="1" x14ac:dyDescent="0.2">
      <c r="B351" s="142">
        <v>10</v>
      </c>
      <c r="C351" s="143" t="s">
        <v>117</v>
      </c>
      <c r="D351" s="142">
        <v>90743564</v>
      </c>
      <c r="E351" s="143" t="s">
        <v>958</v>
      </c>
      <c r="F351" s="143" t="s">
        <v>700</v>
      </c>
      <c r="G351" s="143" t="s">
        <v>701</v>
      </c>
      <c r="H351" s="144">
        <v>180</v>
      </c>
      <c r="I351" s="143"/>
    </row>
    <row r="352" spans="2:9" s="140" customFormat="1" ht="19.7" customHeight="1" x14ac:dyDescent="0.2">
      <c r="B352" s="142">
        <v>10</v>
      </c>
      <c r="C352" s="143" t="s">
        <v>117</v>
      </c>
      <c r="D352" s="142">
        <v>90743564</v>
      </c>
      <c r="E352" s="143" t="s">
        <v>958</v>
      </c>
      <c r="F352" s="143" t="s">
        <v>700</v>
      </c>
      <c r="G352" s="143" t="s">
        <v>701</v>
      </c>
      <c r="H352" s="144">
        <v>90</v>
      </c>
      <c r="I352" s="143"/>
    </row>
    <row r="353" spans="2:9" s="140" customFormat="1" ht="19.7" customHeight="1" x14ac:dyDescent="0.2">
      <c r="B353" s="142">
        <v>10</v>
      </c>
      <c r="C353" s="143" t="s">
        <v>117</v>
      </c>
      <c r="D353" s="142">
        <v>90743564</v>
      </c>
      <c r="E353" s="143" t="s">
        <v>958</v>
      </c>
      <c r="F353" s="143" t="s">
        <v>700</v>
      </c>
      <c r="G353" s="143" t="s">
        <v>701</v>
      </c>
      <c r="H353" s="144">
        <v>90</v>
      </c>
      <c r="I353" s="143"/>
    </row>
    <row r="354" spans="2:9" s="140" customFormat="1" ht="19.7" customHeight="1" x14ac:dyDescent="0.2">
      <c r="B354" s="142">
        <v>10</v>
      </c>
      <c r="C354" s="143" t="s">
        <v>117</v>
      </c>
      <c r="D354" s="142">
        <v>90743564</v>
      </c>
      <c r="E354" s="143" t="s">
        <v>959</v>
      </c>
      <c r="F354" s="143" t="s">
        <v>700</v>
      </c>
      <c r="G354" s="143" t="s">
        <v>701</v>
      </c>
      <c r="H354" s="144">
        <v>180</v>
      </c>
      <c r="I354" s="143"/>
    </row>
    <row r="355" spans="2:9" s="140" customFormat="1" ht="19.7" customHeight="1" x14ac:dyDescent="0.2">
      <c r="B355" s="142">
        <v>10</v>
      </c>
      <c r="C355" s="143" t="s">
        <v>117</v>
      </c>
      <c r="D355" s="142">
        <v>90743564</v>
      </c>
      <c r="E355" s="143" t="s">
        <v>959</v>
      </c>
      <c r="F355" s="143" t="s">
        <v>700</v>
      </c>
      <c r="G355" s="143" t="s">
        <v>701</v>
      </c>
      <c r="H355" s="144">
        <v>90</v>
      </c>
      <c r="I355" s="143"/>
    </row>
    <row r="356" spans="2:9" s="140" customFormat="1" ht="19.7" customHeight="1" x14ac:dyDescent="0.2">
      <c r="B356" s="142">
        <v>10</v>
      </c>
      <c r="C356" s="143" t="s">
        <v>117</v>
      </c>
      <c r="D356" s="142">
        <v>90743564</v>
      </c>
      <c r="E356" s="143" t="s">
        <v>959</v>
      </c>
      <c r="F356" s="143" t="s">
        <v>700</v>
      </c>
      <c r="G356" s="143" t="s">
        <v>701</v>
      </c>
      <c r="H356" s="144">
        <v>90</v>
      </c>
      <c r="I356" s="143"/>
    </row>
    <row r="357" spans="2:9" s="140" customFormat="1" ht="19.7" customHeight="1" x14ac:dyDescent="0.2">
      <c r="B357" s="142">
        <v>10</v>
      </c>
      <c r="C357" s="143" t="s">
        <v>117</v>
      </c>
      <c r="D357" s="142">
        <v>90743666</v>
      </c>
      <c r="E357" s="143" t="s">
        <v>960</v>
      </c>
      <c r="F357" s="143" t="s">
        <v>700</v>
      </c>
      <c r="G357" s="143" t="s">
        <v>701</v>
      </c>
      <c r="H357" s="144">
        <v>-14403.28</v>
      </c>
      <c r="I357" s="143"/>
    </row>
    <row r="358" spans="2:9" s="140" customFormat="1" ht="19.7" customHeight="1" x14ac:dyDescent="0.2">
      <c r="B358" s="142">
        <v>10</v>
      </c>
      <c r="C358" s="143" t="s">
        <v>117</v>
      </c>
      <c r="D358" s="142">
        <v>90758707</v>
      </c>
      <c r="E358" s="143" t="s">
        <v>8966</v>
      </c>
      <c r="F358" s="143" t="s">
        <v>713</v>
      </c>
      <c r="G358" s="143" t="s">
        <v>714</v>
      </c>
      <c r="H358" s="144">
        <v>165000</v>
      </c>
      <c r="I358" s="143"/>
    </row>
    <row r="359" spans="2:9" s="140" customFormat="1" ht="19.7" customHeight="1" x14ac:dyDescent="0.2">
      <c r="B359" s="142">
        <v>10</v>
      </c>
      <c r="C359" s="143" t="s">
        <v>117</v>
      </c>
      <c r="D359" s="142">
        <v>90758707</v>
      </c>
      <c r="E359" s="143" t="s">
        <v>8967</v>
      </c>
      <c r="F359" s="143" t="s">
        <v>700</v>
      </c>
      <c r="G359" s="143" t="s">
        <v>701</v>
      </c>
      <c r="H359" s="144">
        <v>11900</v>
      </c>
      <c r="I359" s="143"/>
    </row>
    <row r="360" spans="2:9" s="140" customFormat="1" ht="19.7" customHeight="1" x14ac:dyDescent="0.2">
      <c r="B360" s="142">
        <v>10</v>
      </c>
      <c r="C360" s="143" t="s">
        <v>117</v>
      </c>
      <c r="D360" s="142">
        <v>90758707</v>
      </c>
      <c r="E360" s="143" t="s">
        <v>8968</v>
      </c>
      <c r="F360" s="143" t="s">
        <v>1121</v>
      </c>
      <c r="G360" s="143" t="s">
        <v>1122</v>
      </c>
      <c r="H360" s="144">
        <v>-11077.58</v>
      </c>
      <c r="I360" s="143"/>
    </row>
    <row r="361" spans="2:9" s="140" customFormat="1" ht="19.7" customHeight="1" x14ac:dyDescent="0.2">
      <c r="B361" s="142">
        <v>10</v>
      </c>
      <c r="C361" s="143" t="s">
        <v>117</v>
      </c>
      <c r="D361" s="142">
        <v>90759706</v>
      </c>
      <c r="E361" s="143" t="s">
        <v>961</v>
      </c>
      <c r="F361" s="143" t="s">
        <v>700</v>
      </c>
      <c r="G361" s="143" t="s">
        <v>701</v>
      </c>
      <c r="H361" s="144">
        <v>-2981.56</v>
      </c>
      <c r="I361" s="143"/>
    </row>
    <row r="362" spans="2:9" s="140" customFormat="1" ht="19.7" customHeight="1" x14ac:dyDescent="0.2">
      <c r="B362" s="142">
        <v>10</v>
      </c>
      <c r="C362" s="143" t="s">
        <v>117</v>
      </c>
      <c r="D362" s="142">
        <v>90759706</v>
      </c>
      <c r="E362" s="143" t="s">
        <v>961</v>
      </c>
      <c r="F362" s="143" t="s">
        <v>700</v>
      </c>
      <c r="G362" s="143" t="s">
        <v>701</v>
      </c>
      <c r="H362" s="144">
        <v>-1490.24</v>
      </c>
      <c r="I362" s="143"/>
    </row>
    <row r="363" spans="2:9" s="140" customFormat="1" ht="19.7" customHeight="1" x14ac:dyDescent="0.2">
      <c r="B363" s="142">
        <v>10</v>
      </c>
      <c r="C363" s="143" t="s">
        <v>117</v>
      </c>
      <c r="D363" s="142">
        <v>90759706</v>
      </c>
      <c r="E363" s="143" t="s">
        <v>961</v>
      </c>
      <c r="F363" s="143" t="s">
        <v>700</v>
      </c>
      <c r="G363" s="143" t="s">
        <v>701</v>
      </c>
      <c r="H363" s="144">
        <v>-1490.71</v>
      </c>
      <c r="I363" s="143"/>
    </row>
    <row r="364" spans="2:9" s="140" customFormat="1" ht="19.7" customHeight="1" x14ac:dyDescent="0.2">
      <c r="B364" s="142">
        <v>10</v>
      </c>
      <c r="C364" s="143" t="s">
        <v>117</v>
      </c>
      <c r="D364" s="142">
        <v>90763816</v>
      </c>
      <c r="E364" s="143" t="s">
        <v>962</v>
      </c>
      <c r="F364" s="143" t="s">
        <v>697</v>
      </c>
      <c r="G364" s="143" t="s">
        <v>698</v>
      </c>
      <c r="H364" s="144">
        <v>8000</v>
      </c>
      <c r="I364" s="143"/>
    </row>
    <row r="365" spans="2:9" s="140" customFormat="1" ht="19.7" customHeight="1" x14ac:dyDescent="0.2">
      <c r="B365" s="142">
        <v>10</v>
      </c>
      <c r="C365" s="143" t="s">
        <v>117</v>
      </c>
      <c r="D365" s="142">
        <v>90791316</v>
      </c>
      <c r="E365" s="143" t="s">
        <v>963</v>
      </c>
      <c r="F365" s="143" t="s">
        <v>716</v>
      </c>
      <c r="G365" s="143" t="s">
        <v>717</v>
      </c>
      <c r="H365" s="144">
        <v>-3245.02</v>
      </c>
      <c r="I365" s="143"/>
    </row>
    <row r="366" spans="2:9" s="140" customFormat="1" ht="19.7" customHeight="1" x14ac:dyDescent="0.2">
      <c r="B366" s="142">
        <v>10</v>
      </c>
      <c r="C366" s="143" t="s">
        <v>117</v>
      </c>
      <c r="D366" s="142">
        <v>90791316</v>
      </c>
      <c r="E366" s="143" t="s">
        <v>963</v>
      </c>
      <c r="F366" s="143" t="s">
        <v>716</v>
      </c>
      <c r="G366" s="143" t="s">
        <v>717</v>
      </c>
      <c r="H366" s="144">
        <v>-1949.41</v>
      </c>
      <c r="I366" s="143"/>
    </row>
    <row r="367" spans="2:9" s="140" customFormat="1" ht="19.7" customHeight="1" x14ac:dyDescent="0.2">
      <c r="B367" s="142">
        <v>10</v>
      </c>
      <c r="C367" s="143" t="s">
        <v>117</v>
      </c>
      <c r="D367" s="142">
        <v>90791316</v>
      </c>
      <c r="E367" s="143" t="s">
        <v>963</v>
      </c>
      <c r="F367" s="143" t="s">
        <v>716</v>
      </c>
      <c r="G367" s="143" t="s">
        <v>717</v>
      </c>
      <c r="H367" s="144">
        <v>-1298.8399999999999</v>
      </c>
      <c r="I367" s="143"/>
    </row>
    <row r="368" spans="2:9" s="140" customFormat="1" ht="19.7" customHeight="1" x14ac:dyDescent="0.2">
      <c r="B368" s="142">
        <v>10</v>
      </c>
      <c r="C368" s="143" t="s">
        <v>117</v>
      </c>
      <c r="D368" s="142">
        <v>90847328</v>
      </c>
      <c r="E368" s="143" t="s">
        <v>8969</v>
      </c>
      <c r="F368" s="143" t="s">
        <v>700</v>
      </c>
      <c r="G368" s="143" t="s">
        <v>701</v>
      </c>
      <c r="H368" s="144">
        <v>10000</v>
      </c>
      <c r="I368" s="143"/>
    </row>
    <row r="369" spans="2:9" s="140" customFormat="1" ht="19.7" customHeight="1" x14ac:dyDescent="0.2">
      <c r="B369" s="142">
        <v>10</v>
      </c>
      <c r="C369" s="143" t="s">
        <v>117</v>
      </c>
      <c r="D369" s="142">
        <v>90850835</v>
      </c>
      <c r="E369" s="143" t="s">
        <v>964</v>
      </c>
      <c r="F369" s="143" t="s">
        <v>700</v>
      </c>
      <c r="G369" s="143" t="s">
        <v>701</v>
      </c>
      <c r="H369" s="144">
        <v>-12797.78</v>
      </c>
      <c r="I369" s="143"/>
    </row>
    <row r="370" spans="2:9" s="140" customFormat="1" ht="19.7" customHeight="1" x14ac:dyDescent="0.2">
      <c r="B370" s="142">
        <v>10</v>
      </c>
      <c r="C370" s="143" t="s">
        <v>117</v>
      </c>
      <c r="D370" s="142">
        <v>90850835</v>
      </c>
      <c r="E370" s="143" t="s">
        <v>964</v>
      </c>
      <c r="F370" s="143" t="s">
        <v>700</v>
      </c>
      <c r="G370" s="143" t="s">
        <v>701</v>
      </c>
      <c r="H370" s="144">
        <v>-6413.03</v>
      </c>
      <c r="I370" s="143"/>
    </row>
    <row r="371" spans="2:9" s="140" customFormat="1" ht="19.7" customHeight="1" x14ac:dyDescent="0.2">
      <c r="B371" s="142">
        <v>10</v>
      </c>
      <c r="C371" s="143" t="s">
        <v>117</v>
      </c>
      <c r="D371" s="142">
        <v>90850835</v>
      </c>
      <c r="E371" s="143" t="s">
        <v>964</v>
      </c>
      <c r="F371" s="143" t="s">
        <v>700</v>
      </c>
      <c r="G371" s="143" t="s">
        <v>701</v>
      </c>
      <c r="H371" s="144">
        <v>-4524.97</v>
      </c>
      <c r="I371" s="143"/>
    </row>
    <row r="372" spans="2:9" s="140" customFormat="1" ht="19.7" customHeight="1" x14ac:dyDescent="0.2">
      <c r="B372" s="142">
        <v>10</v>
      </c>
      <c r="C372" s="143" t="s">
        <v>117</v>
      </c>
      <c r="D372" s="142">
        <v>90875876</v>
      </c>
      <c r="E372" s="143" t="s">
        <v>965</v>
      </c>
      <c r="F372" s="143" t="s">
        <v>700</v>
      </c>
      <c r="G372" s="143" t="s">
        <v>701</v>
      </c>
      <c r="H372" s="144">
        <v>-7700</v>
      </c>
      <c r="I372" s="143"/>
    </row>
    <row r="373" spans="2:9" s="140" customFormat="1" ht="19.7" customHeight="1" x14ac:dyDescent="0.2">
      <c r="B373" s="142">
        <v>10</v>
      </c>
      <c r="C373" s="143" t="s">
        <v>117</v>
      </c>
      <c r="D373" s="142">
        <v>90926802</v>
      </c>
      <c r="E373" s="143" t="s">
        <v>967</v>
      </c>
      <c r="F373" s="143" t="s">
        <v>700</v>
      </c>
      <c r="G373" s="143" t="s">
        <v>701</v>
      </c>
      <c r="H373" s="144">
        <v>-2513.64</v>
      </c>
      <c r="I373" s="143"/>
    </row>
    <row r="374" spans="2:9" s="140" customFormat="1" ht="19.7" customHeight="1" x14ac:dyDescent="0.2">
      <c r="B374" s="142">
        <v>10</v>
      </c>
      <c r="C374" s="143" t="s">
        <v>117</v>
      </c>
      <c r="D374" s="142">
        <v>99296423</v>
      </c>
      <c r="E374" s="143" t="s">
        <v>966</v>
      </c>
      <c r="F374" s="143" t="s">
        <v>700</v>
      </c>
      <c r="G374" s="143" t="s">
        <v>701</v>
      </c>
      <c r="H374" s="144">
        <v>9900</v>
      </c>
      <c r="I374" s="143"/>
    </row>
    <row r="375" spans="2:9" s="140" customFormat="1" ht="19.7" customHeight="1" x14ac:dyDescent="0.2">
      <c r="B375" s="142">
        <v>12</v>
      </c>
      <c r="C375" s="143" t="s">
        <v>122</v>
      </c>
      <c r="D375" s="142">
        <v>90606153</v>
      </c>
      <c r="E375" s="143" t="s">
        <v>9679</v>
      </c>
      <c r="F375" s="143" t="s">
        <v>4145</v>
      </c>
      <c r="G375" s="143" t="s">
        <v>4146</v>
      </c>
      <c r="H375" s="144">
        <v>-10000</v>
      </c>
      <c r="I375" s="143"/>
    </row>
    <row r="376" spans="2:9" s="140" customFormat="1" ht="19.7" customHeight="1" x14ac:dyDescent="0.2">
      <c r="B376" s="142">
        <v>12</v>
      </c>
      <c r="C376" s="143" t="s">
        <v>122</v>
      </c>
      <c r="D376" s="142">
        <v>90607410</v>
      </c>
      <c r="E376" s="143" t="s">
        <v>968</v>
      </c>
      <c r="F376" s="143" t="s">
        <v>697</v>
      </c>
      <c r="G376" s="143" t="s">
        <v>698</v>
      </c>
      <c r="H376" s="144">
        <v>3000</v>
      </c>
      <c r="I376" s="143"/>
    </row>
    <row r="377" spans="2:9" s="140" customFormat="1" ht="19.7" customHeight="1" x14ac:dyDescent="0.2">
      <c r="B377" s="142">
        <v>12</v>
      </c>
      <c r="C377" s="143" t="s">
        <v>122</v>
      </c>
      <c r="D377" s="142">
        <v>90640219</v>
      </c>
      <c r="E377" s="143" t="s">
        <v>969</v>
      </c>
      <c r="F377" s="143" t="s">
        <v>697</v>
      </c>
      <c r="G377" s="143" t="s">
        <v>698</v>
      </c>
      <c r="H377" s="144">
        <v>40000</v>
      </c>
      <c r="I377" s="143"/>
    </row>
    <row r="378" spans="2:9" s="140" customFormat="1" ht="19.7" customHeight="1" x14ac:dyDescent="0.2">
      <c r="B378" s="142">
        <v>12</v>
      </c>
      <c r="C378" s="143" t="s">
        <v>122</v>
      </c>
      <c r="D378" s="142">
        <v>91093514</v>
      </c>
      <c r="E378" s="143" t="s">
        <v>970</v>
      </c>
      <c r="F378" s="143" t="s">
        <v>700</v>
      </c>
      <c r="G378" s="143" t="s">
        <v>701</v>
      </c>
      <c r="H378" s="144">
        <v>300</v>
      </c>
      <c r="I378" s="143"/>
    </row>
    <row r="379" spans="2:9" s="140" customFormat="1" ht="19.7" customHeight="1" x14ac:dyDescent="0.2">
      <c r="B379" s="142">
        <v>12</v>
      </c>
      <c r="C379" s="143" t="s">
        <v>122</v>
      </c>
      <c r="D379" s="142">
        <v>91093514</v>
      </c>
      <c r="E379" s="143" t="s">
        <v>970</v>
      </c>
      <c r="F379" s="143" t="s">
        <v>700</v>
      </c>
      <c r="G379" s="143" t="s">
        <v>701</v>
      </c>
      <c r="H379" s="144">
        <v>1500</v>
      </c>
      <c r="I379" s="143"/>
    </row>
    <row r="380" spans="2:9" s="140" customFormat="1" ht="19.7" customHeight="1" x14ac:dyDescent="0.2">
      <c r="B380" s="142">
        <v>13</v>
      </c>
      <c r="C380" s="143" t="s">
        <v>468</v>
      </c>
      <c r="D380" s="142">
        <v>90193291</v>
      </c>
      <c r="E380" s="143" t="s">
        <v>971</v>
      </c>
      <c r="F380" s="143" t="s">
        <v>716</v>
      </c>
      <c r="G380" s="143" t="s">
        <v>717</v>
      </c>
      <c r="H380" s="144">
        <v>100000</v>
      </c>
      <c r="I380" s="143"/>
    </row>
    <row r="381" spans="2:9" s="140" customFormat="1" ht="19.7" customHeight="1" x14ac:dyDescent="0.2">
      <c r="B381" s="142">
        <v>13</v>
      </c>
      <c r="C381" s="143" t="s">
        <v>468</v>
      </c>
      <c r="D381" s="142">
        <v>90430772</v>
      </c>
      <c r="E381" s="143" t="s">
        <v>972</v>
      </c>
      <c r="F381" s="143" t="s">
        <v>700</v>
      </c>
      <c r="G381" s="143" t="s">
        <v>701</v>
      </c>
      <c r="H381" s="144">
        <v>-4000</v>
      </c>
      <c r="I381" s="143"/>
    </row>
    <row r="382" spans="2:9" s="140" customFormat="1" ht="19.7" customHeight="1" x14ac:dyDescent="0.2">
      <c r="B382" s="142">
        <v>13</v>
      </c>
      <c r="C382" s="143" t="s">
        <v>468</v>
      </c>
      <c r="D382" s="142">
        <v>90430772</v>
      </c>
      <c r="E382" s="143" t="s">
        <v>973</v>
      </c>
      <c r="F382" s="143" t="s">
        <v>700</v>
      </c>
      <c r="G382" s="143" t="s">
        <v>701</v>
      </c>
      <c r="H382" s="144">
        <v>-6061.87</v>
      </c>
      <c r="I382" s="143"/>
    </row>
    <row r="383" spans="2:9" s="140" customFormat="1" ht="19.7" customHeight="1" x14ac:dyDescent="0.2">
      <c r="B383" s="142">
        <v>13</v>
      </c>
      <c r="C383" s="143" t="s">
        <v>468</v>
      </c>
      <c r="D383" s="142">
        <v>90464990</v>
      </c>
      <c r="E383" s="143" t="s">
        <v>974</v>
      </c>
      <c r="F383" s="143" t="s">
        <v>700</v>
      </c>
      <c r="G383" s="143" t="s">
        <v>701</v>
      </c>
      <c r="H383" s="144">
        <v>13500</v>
      </c>
      <c r="I383" s="143"/>
    </row>
    <row r="384" spans="2:9" s="140" customFormat="1" ht="19.7" customHeight="1" x14ac:dyDescent="0.2">
      <c r="B384" s="142">
        <v>13</v>
      </c>
      <c r="C384" s="143" t="s">
        <v>468</v>
      </c>
      <c r="D384" s="142">
        <v>90464990</v>
      </c>
      <c r="E384" s="143" t="s">
        <v>976</v>
      </c>
      <c r="F384" s="143" t="s">
        <v>700</v>
      </c>
      <c r="G384" s="143" t="s">
        <v>701</v>
      </c>
      <c r="H384" s="144">
        <v>1920</v>
      </c>
      <c r="I384" s="143"/>
    </row>
    <row r="385" spans="2:9" s="140" customFormat="1" ht="19.7" customHeight="1" x14ac:dyDescent="0.2">
      <c r="B385" s="142">
        <v>13</v>
      </c>
      <c r="C385" s="143" t="s">
        <v>468</v>
      </c>
      <c r="D385" s="142">
        <v>90480748</v>
      </c>
      <c r="E385" s="143" t="s">
        <v>977</v>
      </c>
      <c r="F385" s="143" t="s">
        <v>700</v>
      </c>
      <c r="G385" s="143" t="s">
        <v>701</v>
      </c>
      <c r="H385" s="144">
        <v>600</v>
      </c>
      <c r="I385" s="143"/>
    </row>
    <row r="386" spans="2:9" s="140" customFormat="1" ht="19.7" customHeight="1" x14ac:dyDescent="0.2">
      <c r="B386" s="142">
        <v>13</v>
      </c>
      <c r="C386" s="143" t="s">
        <v>468</v>
      </c>
      <c r="D386" s="142">
        <v>90480748</v>
      </c>
      <c r="E386" s="143" t="s">
        <v>978</v>
      </c>
      <c r="F386" s="143" t="s">
        <v>697</v>
      </c>
      <c r="G386" s="143" t="s">
        <v>698</v>
      </c>
      <c r="H386" s="144">
        <v>5500</v>
      </c>
      <c r="I386" s="143"/>
    </row>
    <row r="387" spans="2:9" s="140" customFormat="1" ht="19.7" customHeight="1" x14ac:dyDescent="0.2">
      <c r="B387" s="142">
        <v>13</v>
      </c>
      <c r="C387" s="143" t="s">
        <v>468</v>
      </c>
      <c r="D387" s="142">
        <v>90527759</v>
      </c>
      <c r="E387" s="143" t="s">
        <v>979</v>
      </c>
      <c r="F387" s="143" t="s">
        <v>700</v>
      </c>
      <c r="G387" s="143" t="s">
        <v>701</v>
      </c>
      <c r="H387" s="144">
        <v>10000</v>
      </c>
      <c r="I387" s="143"/>
    </row>
    <row r="388" spans="2:9" s="140" customFormat="1" ht="19.7" customHeight="1" x14ac:dyDescent="0.2">
      <c r="B388" s="142">
        <v>13</v>
      </c>
      <c r="C388" s="143" t="s">
        <v>468</v>
      </c>
      <c r="D388" s="142">
        <v>90534591</v>
      </c>
      <c r="E388" s="143" t="s">
        <v>980</v>
      </c>
      <c r="F388" s="143" t="s">
        <v>700</v>
      </c>
      <c r="G388" s="143" t="s">
        <v>701</v>
      </c>
      <c r="H388" s="144">
        <v>10000</v>
      </c>
      <c r="I388" s="143"/>
    </row>
    <row r="389" spans="2:9" s="140" customFormat="1" ht="19.7" customHeight="1" x14ac:dyDescent="0.2">
      <c r="B389" s="142">
        <v>13</v>
      </c>
      <c r="C389" s="143" t="s">
        <v>468</v>
      </c>
      <c r="D389" s="142">
        <v>90599823</v>
      </c>
      <c r="E389" s="143" t="s">
        <v>981</v>
      </c>
      <c r="F389" s="143" t="s">
        <v>697</v>
      </c>
      <c r="G389" s="143" t="s">
        <v>698</v>
      </c>
      <c r="H389" s="144">
        <v>26000</v>
      </c>
      <c r="I389" s="143"/>
    </row>
    <row r="390" spans="2:9" s="140" customFormat="1" ht="19.7" customHeight="1" x14ac:dyDescent="0.2">
      <c r="B390" s="142">
        <v>13</v>
      </c>
      <c r="C390" s="143" t="s">
        <v>468</v>
      </c>
      <c r="D390" s="142">
        <v>90618855</v>
      </c>
      <c r="E390" s="143" t="s">
        <v>8655</v>
      </c>
      <c r="F390" s="143" t="s">
        <v>700</v>
      </c>
      <c r="G390" s="143" t="s">
        <v>701</v>
      </c>
      <c r="H390" s="144">
        <v>12000</v>
      </c>
      <c r="I390" s="143"/>
    </row>
    <row r="391" spans="2:9" s="140" customFormat="1" ht="19.7" customHeight="1" x14ac:dyDescent="0.2">
      <c r="B391" s="142">
        <v>13</v>
      </c>
      <c r="C391" s="143" t="s">
        <v>468</v>
      </c>
      <c r="D391" s="142">
        <v>90630616</v>
      </c>
      <c r="E391" s="143" t="s">
        <v>982</v>
      </c>
      <c r="F391" s="143" t="s">
        <v>737</v>
      </c>
      <c r="G391" s="143" t="s">
        <v>738</v>
      </c>
      <c r="H391" s="144">
        <v>360</v>
      </c>
      <c r="I391" s="143"/>
    </row>
    <row r="392" spans="2:9" s="140" customFormat="1" ht="19.7" customHeight="1" x14ac:dyDescent="0.2">
      <c r="B392" s="142">
        <v>13</v>
      </c>
      <c r="C392" s="143" t="s">
        <v>468</v>
      </c>
      <c r="D392" s="142">
        <v>90630616</v>
      </c>
      <c r="E392" s="143" t="s">
        <v>983</v>
      </c>
      <c r="F392" s="143" t="s">
        <v>700</v>
      </c>
      <c r="G392" s="143" t="s">
        <v>701</v>
      </c>
      <c r="H392" s="144">
        <v>1800</v>
      </c>
      <c r="I392" s="143"/>
    </row>
    <row r="393" spans="2:9" s="140" customFormat="1" ht="19.7" customHeight="1" x14ac:dyDescent="0.2">
      <c r="B393" s="142">
        <v>13</v>
      </c>
      <c r="C393" s="143" t="s">
        <v>468</v>
      </c>
      <c r="D393" s="142">
        <v>90630695</v>
      </c>
      <c r="E393" s="143" t="s">
        <v>984</v>
      </c>
      <c r="F393" s="143" t="s">
        <v>700</v>
      </c>
      <c r="G393" s="143" t="s">
        <v>701</v>
      </c>
      <c r="H393" s="144">
        <v>1920</v>
      </c>
      <c r="I393" s="143"/>
    </row>
    <row r="394" spans="2:9" s="140" customFormat="1" ht="19.7" customHeight="1" x14ac:dyDescent="0.2">
      <c r="B394" s="142">
        <v>13</v>
      </c>
      <c r="C394" s="143" t="s">
        <v>468</v>
      </c>
      <c r="D394" s="142">
        <v>90630951</v>
      </c>
      <c r="E394" s="143" t="s">
        <v>985</v>
      </c>
      <c r="F394" s="143" t="s">
        <v>706</v>
      </c>
      <c r="G394" s="143" t="s">
        <v>707</v>
      </c>
      <c r="H394" s="144">
        <v>621.99</v>
      </c>
      <c r="I394" s="143"/>
    </row>
    <row r="395" spans="2:9" s="140" customFormat="1" ht="19.7" customHeight="1" x14ac:dyDescent="0.2">
      <c r="B395" s="142">
        <v>13</v>
      </c>
      <c r="C395" s="143" t="s">
        <v>468</v>
      </c>
      <c r="D395" s="142">
        <v>90640392</v>
      </c>
      <c r="E395" s="143" t="s">
        <v>986</v>
      </c>
      <c r="F395" s="143" t="s">
        <v>700</v>
      </c>
      <c r="G395" s="143" t="s">
        <v>701</v>
      </c>
      <c r="H395" s="144">
        <v>1200</v>
      </c>
      <c r="I395" s="143"/>
    </row>
    <row r="396" spans="2:9" s="140" customFormat="1" ht="19.7" customHeight="1" x14ac:dyDescent="0.2">
      <c r="B396" s="142">
        <v>13</v>
      </c>
      <c r="C396" s="143" t="s">
        <v>468</v>
      </c>
      <c r="D396" s="142">
        <v>90670164</v>
      </c>
      <c r="E396" s="143" t="s">
        <v>987</v>
      </c>
      <c r="F396" s="143" t="s">
        <v>899</v>
      </c>
      <c r="G396" s="143" t="s">
        <v>900</v>
      </c>
      <c r="H396" s="144">
        <v>426.86</v>
      </c>
      <c r="I396" s="143"/>
    </row>
    <row r="397" spans="2:9" s="140" customFormat="1" ht="19.7" customHeight="1" x14ac:dyDescent="0.2">
      <c r="B397" s="142">
        <v>13</v>
      </c>
      <c r="C397" s="143" t="s">
        <v>468</v>
      </c>
      <c r="D397" s="142">
        <v>90670164</v>
      </c>
      <c r="E397" s="143" t="s">
        <v>988</v>
      </c>
      <c r="F397" s="143" t="s">
        <v>697</v>
      </c>
      <c r="G397" s="143" t="s">
        <v>698</v>
      </c>
      <c r="H397" s="144">
        <v>451.5</v>
      </c>
      <c r="I397" s="143"/>
    </row>
    <row r="398" spans="2:9" s="140" customFormat="1" ht="19.7" customHeight="1" x14ac:dyDescent="0.2">
      <c r="B398" s="142">
        <v>13</v>
      </c>
      <c r="C398" s="143" t="s">
        <v>468</v>
      </c>
      <c r="D398" s="142">
        <v>90696479</v>
      </c>
      <c r="E398" s="143" t="s">
        <v>989</v>
      </c>
      <c r="F398" s="143" t="s">
        <v>700</v>
      </c>
      <c r="G398" s="143" t="s">
        <v>701</v>
      </c>
      <c r="H398" s="144">
        <v>1200</v>
      </c>
      <c r="I398" s="143"/>
    </row>
    <row r="399" spans="2:9" s="140" customFormat="1" ht="19.7" customHeight="1" x14ac:dyDescent="0.2">
      <c r="B399" s="142">
        <v>13</v>
      </c>
      <c r="C399" s="143" t="s">
        <v>468</v>
      </c>
      <c r="D399" s="142">
        <v>90732698</v>
      </c>
      <c r="E399" s="143" t="s">
        <v>806</v>
      </c>
      <c r="F399" s="143" t="s">
        <v>778</v>
      </c>
      <c r="G399" s="143" t="s">
        <v>779</v>
      </c>
      <c r="H399" s="144">
        <v>213.6</v>
      </c>
      <c r="I399" s="143"/>
    </row>
    <row r="400" spans="2:9" s="140" customFormat="1" ht="19.7" customHeight="1" x14ac:dyDescent="0.2">
      <c r="B400" s="142">
        <v>13</v>
      </c>
      <c r="C400" s="143" t="s">
        <v>468</v>
      </c>
      <c r="D400" s="142">
        <v>90732698</v>
      </c>
      <c r="E400" s="143" t="s">
        <v>807</v>
      </c>
      <c r="F400" s="143" t="s">
        <v>700</v>
      </c>
      <c r="G400" s="143" t="s">
        <v>701</v>
      </c>
      <c r="H400" s="144">
        <v>50000</v>
      </c>
      <c r="I400" s="143"/>
    </row>
    <row r="401" spans="2:9" s="140" customFormat="1" ht="19.7" customHeight="1" x14ac:dyDescent="0.2">
      <c r="B401" s="142">
        <v>13</v>
      </c>
      <c r="C401" s="143" t="s">
        <v>468</v>
      </c>
      <c r="D401" s="142">
        <v>90737283</v>
      </c>
      <c r="E401" s="143" t="s">
        <v>990</v>
      </c>
      <c r="F401" s="143" t="s">
        <v>700</v>
      </c>
      <c r="G401" s="143" t="s">
        <v>701</v>
      </c>
      <c r="H401" s="144">
        <v>10000</v>
      </c>
      <c r="I401" s="143"/>
    </row>
    <row r="402" spans="2:9" s="140" customFormat="1" ht="19.7" customHeight="1" x14ac:dyDescent="0.2">
      <c r="B402" s="142">
        <v>13</v>
      </c>
      <c r="C402" s="143" t="s">
        <v>468</v>
      </c>
      <c r="D402" s="142">
        <v>90751450</v>
      </c>
      <c r="E402" s="143" t="s">
        <v>991</v>
      </c>
      <c r="F402" s="143" t="s">
        <v>700</v>
      </c>
      <c r="G402" s="143" t="s">
        <v>701</v>
      </c>
      <c r="H402" s="144">
        <v>-141593.20000000001</v>
      </c>
      <c r="I402" s="143"/>
    </row>
    <row r="403" spans="2:9" s="140" customFormat="1" ht="19.7" customHeight="1" x14ac:dyDescent="0.2">
      <c r="B403" s="142">
        <v>13</v>
      </c>
      <c r="C403" s="143" t="s">
        <v>468</v>
      </c>
      <c r="D403" s="142">
        <v>90751466</v>
      </c>
      <c r="E403" s="143" t="s">
        <v>9680</v>
      </c>
      <c r="F403" s="143" t="s">
        <v>1675</v>
      </c>
      <c r="G403" s="143" t="s">
        <v>1676</v>
      </c>
      <c r="H403" s="144">
        <v>1108</v>
      </c>
      <c r="I403" s="143"/>
    </row>
    <row r="404" spans="2:9" s="140" customFormat="1" ht="19.7" customHeight="1" x14ac:dyDescent="0.2">
      <c r="B404" s="142">
        <v>13</v>
      </c>
      <c r="C404" s="143" t="s">
        <v>468</v>
      </c>
      <c r="D404" s="142">
        <v>90751466</v>
      </c>
      <c r="E404" s="143" t="s">
        <v>992</v>
      </c>
      <c r="F404" s="143" t="s">
        <v>899</v>
      </c>
      <c r="G404" s="143" t="s">
        <v>900</v>
      </c>
      <c r="H404" s="144">
        <v>540</v>
      </c>
      <c r="I404" s="143"/>
    </row>
    <row r="405" spans="2:9" s="140" customFormat="1" ht="19.7" customHeight="1" x14ac:dyDescent="0.2">
      <c r="B405" s="142">
        <v>13</v>
      </c>
      <c r="C405" s="143" t="s">
        <v>468</v>
      </c>
      <c r="D405" s="142">
        <v>90763466</v>
      </c>
      <c r="E405" s="143" t="s">
        <v>993</v>
      </c>
      <c r="F405" s="143" t="s">
        <v>700</v>
      </c>
      <c r="G405" s="143" t="s">
        <v>701</v>
      </c>
      <c r="H405" s="144">
        <v>20000</v>
      </c>
      <c r="I405" s="143"/>
    </row>
    <row r="406" spans="2:9" s="140" customFormat="1" ht="19.7" customHeight="1" x14ac:dyDescent="0.2">
      <c r="B406" s="142">
        <v>13</v>
      </c>
      <c r="C406" s="143" t="s">
        <v>468</v>
      </c>
      <c r="D406" s="142">
        <v>90778232</v>
      </c>
      <c r="E406" s="143" t="s">
        <v>994</v>
      </c>
      <c r="F406" s="143" t="s">
        <v>700</v>
      </c>
      <c r="G406" s="143" t="s">
        <v>701</v>
      </c>
      <c r="H406" s="144">
        <v>-21563.33</v>
      </c>
      <c r="I406" s="143"/>
    </row>
    <row r="407" spans="2:9" s="140" customFormat="1" ht="19.7" customHeight="1" x14ac:dyDescent="0.2">
      <c r="B407" s="142">
        <v>13</v>
      </c>
      <c r="C407" s="143" t="s">
        <v>468</v>
      </c>
      <c r="D407" s="142">
        <v>90778232</v>
      </c>
      <c r="E407" s="143" t="s">
        <v>995</v>
      </c>
      <c r="F407" s="143" t="s">
        <v>700</v>
      </c>
      <c r="G407" s="143" t="s">
        <v>701</v>
      </c>
      <c r="H407" s="144">
        <v>-73421.240000000005</v>
      </c>
      <c r="I407" s="143"/>
    </row>
    <row r="408" spans="2:9" s="140" customFormat="1" ht="19.7" customHeight="1" x14ac:dyDescent="0.2">
      <c r="B408" s="142">
        <v>13</v>
      </c>
      <c r="C408" s="143" t="s">
        <v>468</v>
      </c>
      <c r="D408" s="142">
        <v>90778232</v>
      </c>
      <c r="E408" s="143" t="s">
        <v>996</v>
      </c>
      <c r="F408" s="143" t="s">
        <v>778</v>
      </c>
      <c r="G408" s="143" t="s">
        <v>779</v>
      </c>
      <c r="H408" s="144">
        <v>-3734.25</v>
      </c>
      <c r="I408" s="143"/>
    </row>
    <row r="409" spans="2:9" s="140" customFormat="1" ht="19.7" customHeight="1" x14ac:dyDescent="0.2">
      <c r="B409" s="142">
        <v>13</v>
      </c>
      <c r="C409" s="143" t="s">
        <v>468</v>
      </c>
      <c r="D409" s="142">
        <v>90778528</v>
      </c>
      <c r="E409" s="143" t="s">
        <v>997</v>
      </c>
      <c r="F409" s="143" t="s">
        <v>998</v>
      </c>
      <c r="G409" s="143" t="s">
        <v>999</v>
      </c>
      <c r="H409" s="144">
        <v>2000</v>
      </c>
      <c r="I409" s="143"/>
    </row>
    <row r="410" spans="2:9" s="140" customFormat="1" ht="19.7" customHeight="1" x14ac:dyDescent="0.2">
      <c r="B410" s="142">
        <v>13</v>
      </c>
      <c r="C410" s="143" t="s">
        <v>468</v>
      </c>
      <c r="D410" s="142">
        <v>90779163</v>
      </c>
      <c r="E410" s="143" t="s">
        <v>1000</v>
      </c>
      <c r="F410" s="143" t="s">
        <v>700</v>
      </c>
      <c r="G410" s="143" t="s">
        <v>701</v>
      </c>
      <c r="H410" s="144">
        <v>360</v>
      </c>
      <c r="I410" s="143"/>
    </row>
    <row r="411" spans="2:9" s="140" customFormat="1" ht="19.7" customHeight="1" x14ac:dyDescent="0.2">
      <c r="B411" s="142">
        <v>13</v>
      </c>
      <c r="C411" s="143" t="s">
        <v>468</v>
      </c>
      <c r="D411" s="142">
        <v>90788145</v>
      </c>
      <c r="E411" s="143" t="s">
        <v>1001</v>
      </c>
      <c r="F411" s="143" t="s">
        <v>737</v>
      </c>
      <c r="G411" s="143" t="s">
        <v>738</v>
      </c>
      <c r="H411" s="144">
        <v>1200</v>
      </c>
      <c r="I411" s="143"/>
    </row>
    <row r="412" spans="2:9" s="140" customFormat="1" ht="19.7" customHeight="1" x14ac:dyDescent="0.2">
      <c r="B412" s="142">
        <v>13</v>
      </c>
      <c r="C412" s="143" t="s">
        <v>468</v>
      </c>
      <c r="D412" s="142">
        <v>90788286</v>
      </c>
      <c r="E412" s="143" t="s">
        <v>1002</v>
      </c>
      <c r="F412" s="143" t="s">
        <v>697</v>
      </c>
      <c r="G412" s="143" t="s">
        <v>698</v>
      </c>
      <c r="H412" s="144">
        <v>-14902.62</v>
      </c>
      <c r="I412" s="143"/>
    </row>
    <row r="413" spans="2:9" s="140" customFormat="1" ht="19.7" customHeight="1" x14ac:dyDescent="0.2">
      <c r="B413" s="142">
        <v>13</v>
      </c>
      <c r="C413" s="143" t="s">
        <v>468</v>
      </c>
      <c r="D413" s="142">
        <v>90788459</v>
      </c>
      <c r="E413" s="143" t="s">
        <v>1003</v>
      </c>
      <c r="F413" s="143" t="s">
        <v>769</v>
      </c>
      <c r="G413" s="143" t="s">
        <v>770</v>
      </c>
      <c r="H413" s="144">
        <v>-17109.02</v>
      </c>
      <c r="I413" s="143"/>
    </row>
    <row r="414" spans="2:9" s="140" customFormat="1" ht="19.7" customHeight="1" x14ac:dyDescent="0.2">
      <c r="B414" s="142">
        <v>13</v>
      </c>
      <c r="C414" s="143" t="s">
        <v>468</v>
      </c>
      <c r="D414" s="142">
        <v>90788459</v>
      </c>
      <c r="E414" s="143" t="s">
        <v>1004</v>
      </c>
      <c r="F414" s="143" t="s">
        <v>700</v>
      </c>
      <c r="G414" s="143" t="s">
        <v>701</v>
      </c>
      <c r="H414" s="144">
        <v>1200</v>
      </c>
      <c r="I414" s="143"/>
    </row>
    <row r="415" spans="2:9" s="140" customFormat="1" ht="19.7" customHeight="1" x14ac:dyDescent="0.2">
      <c r="B415" s="142">
        <v>13</v>
      </c>
      <c r="C415" s="143" t="s">
        <v>468</v>
      </c>
      <c r="D415" s="142">
        <v>90788459</v>
      </c>
      <c r="E415" s="143" t="s">
        <v>1005</v>
      </c>
      <c r="F415" s="143" t="s">
        <v>700</v>
      </c>
      <c r="G415" s="143" t="s">
        <v>701</v>
      </c>
      <c r="H415" s="144">
        <v>17484.02</v>
      </c>
      <c r="I415" s="143"/>
    </row>
    <row r="416" spans="2:9" s="140" customFormat="1" ht="19.7" customHeight="1" x14ac:dyDescent="0.2">
      <c r="B416" s="142">
        <v>13</v>
      </c>
      <c r="C416" s="143" t="s">
        <v>468</v>
      </c>
      <c r="D416" s="142">
        <v>90788549</v>
      </c>
      <c r="E416" s="143" t="s">
        <v>850</v>
      </c>
      <c r="F416" s="143" t="s">
        <v>700</v>
      </c>
      <c r="G416" s="143" t="s">
        <v>701</v>
      </c>
      <c r="H416" s="144">
        <v>-2403.4699999999998</v>
      </c>
      <c r="I416" s="143"/>
    </row>
    <row r="417" spans="2:9" s="140" customFormat="1" ht="19.7" customHeight="1" x14ac:dyDescent="0.2">
      <c r="B417" s="142">
        <v>13</v>
      </c>
      <c r="C417" s="143" t="s">
        <v>468</v>
      </c>
      <c r="D417" s="142">
        <v>90788752</v>
      </c>
      <c r="E417" s="143" t="s">
        <v>1006</v>
      </c>
      <c r="F417" s="143" t="s">
        <v>700</v>
      </c>
      <c r="G417" s="143" t="s">
        <v>701</v>
      </c>
      <c r="H417" s="144">
        <v>2400</v>
      </c>
      <c r="I417" s="143"/>
    </row>
    <row r="418" spans="2:9" s="140" customFormat="1" ht="19.7" customHeight="1" x14ac:dyDescent="0.2">
      <c r="B418" s="142">
        <v>13</v>
      </c>
      <c r="C418" s="143" t="s">
        <v>468</v>
      </c>
      <c r="D418" s="142">
        <v>90788913</v>
      </c>
      <c r="E418" s="143" t="s">
        <v>1007</v>
      </c>
      <c r="F418" s="143" t="s">
        <v>700</v>
      </c>
      <c r="G418" s="143" t="s">
        <v>701</v>
      </c>
      <c r="H418" s="144">
        <v>9600</v>
      </c>
      <c r="I418" s="143"/>
    </row>
    <row r="419" spans="2:9" s="140" customFormat="1" ht="19.7" customHeight="1" x14ac:dyDescent="0.2">
      <c r="B419" s="142">
        <v>13</v>
      </c>
      <c r="C419" s="143" t="s">
        <v>468</v>
      </c>
      <c r="D419" s="142">
        <v>90788974</v>
      </c>
      <c r="E419" s="143" t="s">
        <v>1008</v>
      </c>
      <c r="F419" s="143" t="s">
        <v>700</v>
      </c>
      <c r="G419" s="143" t="s">
        <v>701</v>
      </c>
      <c r="H419" s="144">
        <v>29314.82</v>
      </c>
      <c r="I419" s="143"/>
    </row>
    <row r="420" spans="2:9" s="140" customFormat="1" ht="19.7" customHeight="1" x14ac:dyDescent="0.2">
      <c r="B420" s="142">
        <v>13</v>
      </c>
      <c r="C420" s="143" t="s">
        <v>468</v>
      </c>
      <c r="D420" s="142">
        <v>90788974</v>
      </c>
      <c r="E420" s="143" t="s">
        <v>1009</v>
      </c>
      <c r="F420" s="143" t="s">
        <v>723</v>
      </c>
      <c r="G420" s="143" t="s">
        <v>724</v>
      </c>
      <c r="H420" s="144">
        <v>-20814.82</v>
      </c>
      <c r="I420" s="143"/>
    </row>
    <row r="421" spans="2:9" s="140" customFormat="1" ht="19.7" customHeight="1" x14ac:dyDescent="0.2">
      <c r="B421" s="142">
        <v>13</v>
      </c>
      <c r="C421" s="143" t="s">
        <v>468</v>
      </c>
      <c r="D421" s="142">
        <v>90851846</v>
      </c>
      <c r="E421" s="143" t="s">
        <v>1010</v>
      </c>
      <c r="F421" s="143" t="s">
        <v>700</v>
      </c>
      <c r="G421" s="143" t="s">
        <v>701</v>
      </c>
      <c r="H421" s="144">
        <v>15000</v>
      </c>
      <c r="I421" s="143"/>
    </row>
    <row r="422" spans="2:9" s="140" customFormat="1" ht="19.7" customHeight="1" x14ac:dyDescent="0.2">
      <c r="B422" s="142">
        <v>13</v>
      </c>
      <c r="C422" s="143" t="s">
        <v>468</v>
      </c>
      <c r="D422" s="142">
        <v>90883254</v>
      </c>
      <c r="E422" s="143" t="s">
        <v>9681</v>
      </c>
      <c r="F422" s="143" t="s">
        <v>998</v>
      </c>
      <c r="G422" s="143" t="s">
        <v>999</v>
      </c>
      <c r="H422" s="144">
        <v>10000</v>
      </c>
      <c r="I422" s="143"/>
    </row>
    <row r="423" spans="2:9" s="140" customFormat="1" ht="19.7" customHeight="1" x14ac:dyDescent="0.2">
      <c r="B423" s="142">
        <v>13</v>
      </c>
      <c r="C423" s="143" t="s">
        <v>468</v>
      </c>
      <c r="D423" s="142">
        <v>90884008</v>
      </c>
      <c r="E423" s="143" t="s">
        <v>1011</v>
      </c>
      <c r="F423" s="143" t="s">
        <v>700</v>
      </c>
      <c r="G423" s="143" t="s">
        <v>701</v>
      </c>
      <c r="H423" s="144">
        <v>1800</v>
      </c>
      <c r="I423" s="143"/>
    </row>
    <row r="424" spans="2:9" s="140" customFormat="1" ht="19.7" customHeight="1" x14ac:dyDescent="0.2">
      <c r="B424" s="142">
        <v>13</v>
      </c>
      <c r="C424" s="143" t="s">
        <v>468</v>
      </c>
      <c r="D424" s="142">
        <v>90884008</v>
      </c>
      <c r="E424" s="143" t="s">
        <v>8656</v>
      </c>
      <c r="F424" s="143" t="s">
        <v>700</v>
      </c>
      <c r="G424" s="143" t="s">
        <v>701</v>
      </c>
      <c r="H424" s="144">
        <v>6708.97</v>
      </c>
      <c r="I424" s="143"/>
    </row>
    <row r="425" spans="2:9" s="140" customFormat="1" ht="19.7" customHeight="1" x14ac:dyDescent="0.2">
      <c r="B425" s="142">
        <v>13</v>
      </c>
      <c r="C425" s="143" t="s">
        <v>468</v>
      </c>
      <c r="D425" s="142">
        <v>90884008</v>
      </c>
      <c r="E425" s="143" t="s">
        <v>8657</v>
      </c>
      <c r="F425" s="143" t="s">
        <v>723</v>
      </c>
      <c r="G425" s="143" t="s">
        <v>724</v>
      </c>
      <c r="H425" s="144">
        <v>-6708.97</v>
      </c>
      <c r="I425" s="143"/>
    </row>
    <row r="426" spans="2:9" s="140" customFormat="1" ht="19.7" customHeight="1" x14ac:dyDescent="0.2">
      <c r="B426" s="142">
        <v>13</v>
      </c>
      <c r="C426" s="143" t="s">
        <v>468</v>
      </c>
      <c r="D426" s="142">
        <v>90942267</v>
      </c>
      <c r="E426" s="143" t="s">
        <v>1012</v>
      </c>
      <c r="F426" s="143" t="s">
        <v>700</v>
      </c>
      <c r="G426" s="143" t="s">
        <v>701</v>
      </c>
      <c r="H426" s="144">
        <v>1800</v>
      </c>
      <c r="I426" s="143"/>
    </row>
    <row r="427" spans="2:9" s="140" customFormat="1" ht="19.7" customHeight="1" x14ac:dyDescent="0.2">
      <c r="B427" s="142">
        <v>13</v>
      </c>
      <c r="C427" s="143" t="s">
        <v>468</v>
      </c>
      <c r="D427" s="142">
        <v>91138883</v>
      </c>
      <c r="E427" s="143" t="s">
        <v>975</v>
      </c>
      <c r="F427" s="143" t="s">
        <v>700</v>
      </c>
      <c r="G427" s="143" t="s">
        <v>701</v>
      </c>
      <c r="H427" s="144">
        <v>4320</v>
      </c>
      <c r="I427" s="143"/>
    </row>
    <row r="428" spans="2:9" s="140" customFormat="1" ht="19.7" customHeight="1" x14ac:dyDescent="0.2">
      <c r="B428" s="142">
        <v>13</v>
      </c>
      <c r="C428" s="143" t="s">
        <v>468</v>
      </c>
      <c r="D428" s="142">
        <v>99844875</v>
      </c>
      <c r="E428" s="143" t="s">
        <v>1013</v>
      </c>
      <c r="F428" s="143" t="s">
        <v>697</v>
      </c>
      <c r="G428" s="143" t="s">
        <v>698</v>
      </c>
      <c r="H428" s="144">
        <v>3500</v>
      </c>
      <c r="I428" s="143"/>
    </row>
    <row r="429" spans="2:9" s="140" customFormat="1" ht="19.7" customHeight="1" x14ac:dyDescent="0.2">
      <c r="B429" s="142">
        <v>13</v>
      </c>
      <c r="C429" s="143" t="s">
        <v>468</v>
      </c>
      <c r="D429" s="142">
        <v>100228667</v>
      </c>
      <c r="E429" s="143" t="s">
        <v>8658</v>
      </c>
      <c r="F429" s="143" t="s">
        <v>716</v>
      </c>
      <c r="G429" s="143" t="s">
        <v>717</v>
      </c>
      <c r="H429" s="144">
        <v>100000</v>
      </c>
      <c r="I429" s="143"/>
    </row>
    <row r="430" spans="2:9" s="140" customFormat="1" ht="19.7" customHeight="1" x14ac:dyDescent="0.2">
      <c r="B430" s="142">
        <v>13</v>
      </c>
      <c r="C430" s="143" t="s">
        <v>468</v>
      </c>
      <c r="D430" s="142">
        <v>100228667</v>
      </c>
      <c r="E430" s="143" t="s">
        <v>1014</v>
      </c>
      <c r="F430" s="143" t="s">
        <v>729</v>
      </c>
      <c r="G430" s="143" t="s">
        <v>730</v>
      </c>
      <c r="H430" s="144">
        <v>500</v>
      </c>
      <c r="I430" s="143"/>
    </row>
    <row r="431" spans="2:9" s="140" customFormat="1" ht="19.7" customHeight="1" x14ac:dyDescent="0.2">
      <c r="B431" s="142">
        <v>13</v>
      </c>
      <c r="C431" s="143" t="s">
        <v>468</v>
      </c>
      <c r="D431" s="142">
        <v>100934657</v>
      </c>
      <c r="E431" s="143" t="s">
        <v>1015</v>
      </c>
      <c r="F431" s="143" t="s">
        <v>729</v>
      </c>
      <c r="G431" s="143" t="s">
        <v>730</v>
      </c>
      <c r="H431" s="144">
        <v>-500.17</v>
      </c>
      <c r="I431" s="143"/>
    </row>
    <row r="432" spans="2:9" s="140" customFormat="1" ht="19.7" customHeight="1" x14ac:dyDescent="0.2">
      <c r="B432" s="142">
        <v>14</v>
      </c>
      <c r="C432" s="143" t="s">
        <v>469</v>
      </c>
      <c r="D432" s="142">
        <v>90422597</v>
      </c>
      <c r="E432" s="143" t="s">
        <v>1017</v>
      </c>
      <c r="F432" s="143" t="s">
        <v>700</v>
      </c>
      <c r="G432" s="143" t="s">
        <v>701</v>
      </c>
      <c r="H432" s="144">
        <v>-6850.9</v>
      </c>
      <c r="I432" s="143"/>
    </row>
    <row r="433" spans="2:9" s="140" customFormat="1" ht="19.7" customHeight="1" x14ac:dyDescent="0.2">
      <c r="B433" s="142">
        <v>14</v>
      </c>
      <c r="C433" s="143" t="s">
        <v>469</v>
      </c>
      <c r="D433" s="142">
        <v>90481069</v>
      </c>
      <c r="E433" s="143" t="s">
        <v>1018</v>
      </c>
      <c r="F433" s="143" t="s">
        <v>700</v>
      </c>
      <c r="G433" s="143" t="s">
        <v>701</v>
      </c>
      <c r="H433" s="144">
        <v>20000</v>
      </c>
      <c r="I433" s="143"/>
    </row>
    <row r="434" spans="2:9" s="140" customFormat="1" ht="19.7" customHeight="1" x14ac:dyDescent="0.2">
      <c r="B434" s="142">
        <v>14</v>
      </c>
      <c r="C434" s="143" t="s">
        <v>469</v>
      </c>
      <c r="D434" s="142">
        <v>90481069</v>
      </c>
      <c r="E434" s="143" t="s">
        <v>1019</v>
      </c>
      <c r="F434" s="143" t="s">
        <v>769</v>
      </c>
      <c r="G434" s="143" t="s">
        <v>770</v>
      </c>
      <c r="H434" s="144">
        <v>-16066.43</v>
      </c>
      <c r="I434" s="143"/>
    </row>
    <row r="435" spans="2:9" s="140" customFormat="1" ht="19.7" customHeight="1" x14ac:dyDescent="0.2">
      <c r="B435" s="142">
        <v>14</v>
      </c>
      <c r="C435" s="143" t="s">
        <v>469</v>
      </c>
      <c r="D435" s="142">
        <v>90481069</v>
      </c>
      <c r="E435" s="143" t="s">
        <v>1020</v>
      </c>
      <c r="F435" s="143" t="s">
        <v>700</v>
      </c>
      <c r="G435" s="143" t="s">
        <v>701</v>
      </c>
      <c r="H435" s="144">
        <v>17266.43</v>
      </c>
      <c r="I435" s="143"/>
    </row>
    <row r="436" spans="2:9" s="140" customFormat="1" ht="19.7" customHeight="1" x14ac:dyDescent="0.2">
      <c r="B436" s="142">
        <v>14</v>
      </c>
      <c r="C436" s="143" t="s">
        <v>469</v>
      </c>
      <c r="D436" s="142">
        <v>90529660</v>
      </c>
      <c r="E436" s="143" t="s">
        <v>1021</v>
      </c>
      <c r="F436" s="143" t="s">
        <v>716</v>
      </c>
      <c r="G436" s="143" t="s">
        <v>717</v>
      </c>
      <c r="H436" s="144">
        <v>300000</v>
      </c>
      <c r="I436" s="143"/>
    </row>
    <row r="437" spans="2:9" s="140" customFormat="1" ht="19.7" customHeight="1" x14ac:dyDescent="0.2">
      <c r="B437" s="142">
        <v>14</v>
      </c>
      <c r="C437" s="143" t="s">
        <v>469</v>
      </c>
      <c r="D437" s="142">
        <v>90573678</v>
      </c>
      <c r="E437" s="143" t="s">
        <v>1022</v>
      </c>
      <c r="F437" s="143" t="s">
        <v>697</v>
      </c>
      <c r="G437" s="143" t="s">
        <v>698</v>
      </c>
      <c r="H437" s="144">
        <v>40000</v>
      </c>
      <c r="I437" s="143"/>
    </row>
    <row r="438" spans="2:9" s="140" customFormat="1" ht="19.7" customHeight="1" x14ac:dyDescent="0.2">
      <c r="B438" s="142">
        <v>14</v>
      </c>
      <c r="C438" s="143" t="s">
        <v>469</v>
      </c>
      <c r="D438" s="142">
        <v>90599082</v>
      </c>
      <c r="E438" s="143" t="s">
        <v>9682</v>
      </c>
      <c r="F438" s="143" t="s">
        <v>697</v>
      </c>
      <c r="G438" s="143" t="s">
        <v>698</v>
      </c>
      <c r="H438" s="144">
        <v>-60426.32</v>
      </c>
      <c r="I438" s="143"/>
    </row>
    <row r="439" spans="2:9" s="140" customFormat="1" ht="19.7" customHeight="1" x14ac:dyDescent="0.2">
      <c r="B439" s="142">
        <v>14</v>
      </c>
      <c r="C439" s="143" t="s">
        <v>469</v>
      </c>
      <c r="D439" s="142">
        <v>90624294</v>
      </c>
      <c r="E439" s="143" t="s">
        <v>1023</v>
      </c>
      <c r="F439" s="143" t="s">
        <v>700</v>
      </c>
      <c r="G439" s="143" t="s">
        <v>701</v>
      </c>
      <c r="H439" s="144">
        <v>65000</v>
      </c>
      <c r="I439" s="143"/>
    </row>
    <row r="440" spans="2:9" s="140" customFormat="1" ht="19.7" customHeight="1" x14ac:dyDescent="0.2">
      <c r="B440" s="142">
        <v>14</v>
      </c>
      <c r="C440" s="143" t="s">
        <v>469</v>
      </c>
      <c r="D440" s="142">
        <v>90657509</v>
      </c>
      <c r="E440" s="143" t="s">
        <v>1024</v>
      </c>
      <c r="F440" s="143" t="s">
        <v>700</v>
      </c>
      <c r="G440" s="143" t="s">
        <v>701</v>
      </c>
      <c r="H440" s="144">
        <v>100</v>
      </c>
      <c r="I440" s="143"/>
    </row>
    <row r="441" spans="2:9" s="140" customFormat="1" ht="19.7" customHeight="1" x14ac:dyDescent="0.2">
      <c r="B441" s="142">
        <v>14</v>
      </c>
      <c r="C441" s="143" t="s">
        <v>469</v>
      </c>
      <c r="D441" s="142">
        <v>90657509</v>
      </c>
      <c r="E441" s="143" t="s">
        <v>1024</v>
      </c>
      <c r="F441" s="143" t="s">
        <v>700</v>
      </c>
      <c r="G441" s="143" t="s">
        <v>701</v>
      </c>
      <c r="H441" s="144">
        <v>1100</v>
      </c>
      <c r="I441" s="143"/>
    </row>
    <row r="442" spans="2:9" s="140" customFormat="1" ht="19.7" customHeight="1" x14ac:dyDescent="0.2">
      <c r="B442" s="142">
        <v>14</v>
      </c>
      <c r="C442" s="143" t="s">
        <v>469</v>
      </c>
      <c r="D442" s="142">
        <v>90657509</v>
      </c>
      <c r="E442" s="143" t="s">
        <v>1025</v>
      </c>
      <c r="F442" s="143" t="s">
        <v>891</v>
      </c>
      <c r="G442" s="143" t="s">
        <v>892</v>
      </c>
      <c r="H442" s="144">
        <v>113</v>
      </c>
      <c r="I442" s="143"/>
    </row>
    <row r="443" spans="2:9" s="140" customFormat="1" ht="19.7" customHeight="1" x14ac:dyDescent="0.2">
      <c r="B443" s="142">
        <v>14</v>
      </c>
      <c r="C443" s="143" t="s">
        <v>469</v>
      </c>
      <c r="D443" s="142">
        <v>90657509</v>
      </c>
      <c r="E443" s="143" t="s">
        <v>1025</v>
      </c>
      <c r="F443" s="143" t="s">
        <v>891</v>
      </c>
      <c r="G443" s="143" t="s">
        <v>892</v>
      </c>
      <c r="H443" s="144">
        <v>1243</v>
      </c>
      <c r="I443" s="143"/>
    </row>
    <row r="444" spans="2:9" s="140" customFormat="1" ht="19.7" customHeight="1" x14ac:dyDescent="0.2">
      <c r="B444" s="142">
        <v>14</v>
      </c>
      <c r="C444" s="143" t="s">
        <v>469</v>
      </c>
      <c r="D444" s="142">
        <v>90689647</v>
      </c>
      <c r="E444" s="143" t="s">
        <v>1026</v>
      </c>
      <c r="F444" s="143" t="s">
        <v>737</v>
      </c>
      <c r="G444" s="143" t="s">
        <v>738</v>
      </c>
      <c r="H444" s="144">
        <v>240</v>
      </c>
      <c r="I444" s="143"/>
    </row>
    <row r="445" spans="2:9" s="140" customFormat="1" ht="19.7" customHeight="1" x14ac:dyDescent="0.2">
      <c r="B445" s="142">
        <v>14</v>
      </c>
      <c r="C445" s="143" t="s">
        <v>469</v>
      </c>
      <c r="D445" s="142">
        <v>90689647</v>
      </c>
      <c r="E445" s="143" t="s">
        <v>1027</v>
      </c>
      <c r="F445" s="143" t="s">
        <v>716</v>
      </c>
      <c r="G445" s="143" t="s">
        <v>717</v>
      </c>
      <c r="H445" s="144">
        <v>0</v>
      </c>
      <c r="I445" s="143"/>
    </row>
    <row r="446" spans="2:9" s="140" customFormat="1" ht="19.7" customHeight="1" x14ac:dyDescent="0.2">
      <c r="B446" s="142">
        <v>14</v>
      </c>
      <c r="C446" s="143" t="s">
        <v>469</v>
      </c>
      <c r="D446" s="142">
        <v>90748501</v>
      </c>
      <c r="E446" s="143" t="s">
        <v>1028</v>
      </c>
      <c r="F446" s="143" t="s">
        <v>891</v>
      </c>
      <c r="G446" s="143" t="s">
        <v>892</v>
      </c>
      <c r="H446" s="144">
        <v>110</v>
      </c>
      <c r="I446" s="143"/>
    </row>
    <row r="447" spans="2:9" s="140" customFormat="1" ht="19.7" customHeight="1" x14ac:dyDescent="0.2">
      <c r="B447" s="142">
        <v>14</v>
      </c>
      <c r="C447" s="143" t="s">
        <v>469</v>
      </c>
      <c r="D447" s="142">
        <v>90748501</v>
      </c>
      <c r="E447" s="143" t="s">
        <v>1028</v>
      </c>
      <c r="F447" s="143" t="s">
        <v>891</v>
      </c>
      <c r="G447" s="143" t="s">
        <v>892</v>
      </c>
      <c r="H447" s="144">
        <v>1210</v>
      </c>
      <c r="I447" s="143"/>
    </row>
    <row r="448" spans="2:9" s="140" customFormat="1" ht="19.7" customHeight="1" x14ac:dyDescent="0.2">
      <c r="B448" s="142">
        <v>14</v>
      </c>
      <c r="C448" s="143" t="s">
        <v>469</v>
      </c>
      <c r="D448" s="142">
        <v>90748501</v>
      </c>
      <c r="E448" s="143" t="s">
        <v>1029</v>
      </c>
      <c r="F448" s="143" t="s">
        <v>700</v>
      </c>
      <c r="G448" s="143" t="s">
        <v>701</v>
      </c>
      <c r="H448" s="144">
        <v>100</v>
      </c>
      <c r="I448" s="143"/>
    </row>
    <row r="449" spans="2:9" s="140" customFormat="1" ht="19.7" customHeight="1" x14ac:dyDescent="0.2">
      <c r="B449" s="142">
        <v>14</v>
      </c>
      <c r="C449" s="143" t="s">
        <v>469</v>
      </c>
      <c r="D449" s="142">
        <v>90748501</v>
      </c>
      <c r="E449" s="143" t="s">
        <v>1029</v>
      </c>
      <c r="F449" s="143" t="s">
        <v>700</v>
      </c>
      <c r="G449" s="143" t="s">
        <v>701</v>
      </c>
      <c r="H449" s="144">
        <v>1100</v>
      </c>
      <c r="I449" s="143"/>
    </row>
    <row r="450" spans="2:9" s="140" customFormat="1" ht="19.7" customHeight="1" x14ac:dyDescent="0.2">
      <c r="B450" s="142">
        <v>14</v>
      </c>
      <c r="C450" s="143" t="s">
        <v>469</v>
      </c>
      <c r="D450" s="142">
        <v>90751156</v>
      </c>
      <c r="E450" s="143" t="s">
        <v>1030</v>
      </c>
      <c r="F450" s="143" t="s">
        <v>700</v>
      </c>
      <c r="G450" s="143" t="s">
        <v>701</v>
      </c>
      <c r="H450" s="144">
        <v>675</v>
      </c>
      <c r="I450" s="143"/>
    </row>
    <row r="451" spans="2:9" s="140" customFormat="1" ht="19.7" customHeight="1" x14ac:dyDescent="0.2">
      <c r="B451" s="142">
        <v>14</v>
      </c>
      <c r="C451" s="143" t="s">
        <v>469</v>
      </c>
      <c r="D451" s="142">
        <v>90753403</v>
      </c>
      <c r="E451" s="143" t="s">
        <v>1031</v>
      </c>
      <c r="F451" s="143" t="s">
        <v>700</v>
      </c>
      <c r="G451" s="143" t="s">
        <v>701</v>
      </c>
      <c r="H451" s="144">
        <v>200</v>
      </c>
      <c r="I451" s="143"/>
    </row>
    <row r="452" spans="2:9" s="140" customFormat="1" ht="19.7" customHeight="1" x14ac:dyDescent="0.2">
      <c r="B452" s="142">
        <v>14</v>
      </c>
      <c r="C452" s="143" t="s">
        <v>469</v>
      </c>
      <c r="D452" s="142">
        <v>90753403</v>
      </c>
      <c r="E452" s="143" t="s">
        <v>1031</v>
      </c>
      <c r="F452" s="143" t="s">
        <v>700</v>
      </c>
      <c r="G452" s="143" t="s">
        <v>701</v>
      </c>
      <c r="H452" s="144">
        <v>2200</v>
      </c>
      <c r="I452" s="143"/>
    </row>
    <row r="453" spans="2:9" s="140" customFormat="1" ht="19.7" customHeight="1" x14ac:dyDescent="0.2">
      <c r="B453" s="142">
        <v>14</v>
      </c>
      <c r="C453" s="143" t="s">
        <v>469</v>
      </c>
      <c r="D453" s="142">
        <v>90753432</v>
      </c>
      <c r="E453" s="143" t="s">
        <v>9683</v>
      </c>
      <c r="F453" s="143" t="s">
        <v>700</v>
      </c>
      <c r="G453" s="143" t="s">
        <v>701</v>
      </c>
      <c r="H453" s="144">
        <v>-22020</v>
      </c>
      <c r="I453" s="143"/>
    </row>
    <row r="454" spans="2:9" s="140" customFormat="1" ht="19.7" customHeight="1" x14ac:dyDescent="0.2">
      <c r="B454" s="142">
        <v>14</v>
      </c>
      <c r="C454" s="143" t="s">
        <v>469</v>
      </c>
      <c r="D454" s="142">
        <v>90753439</v>
      </c>
      <c r="E454" s="143" t="s">
        <v>1032</v>
      </c>
      <c r="F454" s="143" t="s">
        <v>700</v>
      </c>
      <c r="G454" s="143" t="s">
        <v>701</v>
      </c>
      <c r="H454" s="144">
        <v>-30000</v>
      </c>
      <c r="I454" s="143"/>
    </row>
    <row r="455" spans="2:9" s="140" customFormat="1" ht="19.7" customHeight="1" x14ac:dyDescent="0.2">
      <c r="B455" s="142">
        <v>14</v>
      </c>
      <c r="C455" s="143" t="s">
        <v>469</v>
      </c>
      <c r="D455" s="142">
        <v>90753456</v>
      </c>
      <c r="E455" s="143" t="s">
        <v>1033</v>
      </c>
      <c r="F455" s="143" t="s">
        <v>700</v>
      </c>
      <c r="G455" s="143" t="s">
        <v>701</v>
      </c>
      <c r="H455" s="144">
        <v>200</v>
      </c>
      <c r="I455" s="143"/>
    </row>
    <row r="456" spans="2:9" s="140" customFormat="1" ht="19.7" customHeight="1" x14ac:dyDescent="0.2">
      <c r="B456" s="142">
        <v>14</v>
      </c>
      <c r="C456" s="143" t="s">
        <v>469</v>
      </c>
      <c r="D456" s="142">
        <v>90753456</v>
      </c>
      <c r="E456" s="143" t="s">
        <v>1033</v>
      </c>
      <c r="F456" s="143" t="s">
        <v>700</v>
      </c>
      <c r="G456" s="143" t="s">
        <v>701</v>
      </c>
      <c r="H456" s="144">
        <v>2200</v>
      </c>
      <c r="I456" s="143"/>
    </row>
    <row r="457" spans="2:9" s="140" customFormat="1" ht="19.7" customHeight="1" x14ac:dyDescent="0.2">
      <c r="B457" s="142">
        <v>14</v>
      </c>
      <c r="C457" s="143" t="s">
        <v>469</v>
      </c>
      <c r="D457" s="142">
        <v>90753461</v>
      </c>
      <c r="E457" s="143" t="s">
        <v>1034</v>
      </c>
      <c r="F457" s="143" t="s">
        <v>700</v>
      </c>
      <c r="G457" s="143" t="s">
        <v>701</v>
      </c>
      <c r="H457" s="144">
        <v>152</v>
      </c>
      <c r="I457" s="143"/>
    </row>
    <row r="458" spans="2:9" s="140" customFormat="1" ht="19.7" customHeight="1" x14ac:dyDescent="0.2">
      <c r="B458" s="142">
        <v>14</v>
      </c>
      <c r="C458" s="143" t="s">
        <v>469</v>
      </c>
      <c r="D458" s="142">
        <v>90753461</v>
      </c>
      <c r="E458" s="143" t="s">
        <v>1034</v>
      </c>
      <c r="F458" s="143" t="s">
        <v>700</v>
      </c>
      <c r="G458" s="143" t="s">
        <v>701</v>
      </c>
      <c r="H458" s="144">
        <v>1672</v>
      </c>
      <c r="I458" s="143"/>
    </row>
    <row r="459" spans="2:9" s="140" customFormat="1" ht="19.7" customHeight="1" x14ac:dyDescent="0.2">
      <c r="B459" s="142">
        <v>14</v>
      </c>
      <c r="C459" s="143" t="s">
        <v>469</v>
      </c>
      <c r="D459" s="142">
        <v>90753461</v>
      </c>
      <c r="E459" s="143" t="s">
        <v>1035</v>
      </c>
      <c r="F459" s="143" t="s">
        <v>769</v>
      </c>
      <c r="G459" s="143" t="s">
        <v>770</v>
      </c>
      <c r="H459" s="144">
        <v>-3534.55</v>
      </c>
      <c r="I459" s="143"/>
    </row>
    <row r="460" spans="2:9" s="140" customFormat="1" ht="19.7" customHeight="1" x14ac:dyDescent="0.2">
      <c r="B460" s="142">
        <v>14</v>
      </c>
      <c r="C460" s="143" t="s">
        <v>469</v>
      </c>
      <c r="D460" s="142">
        <v>90758705</v>
      </c>
      <c r="E460" s="143" t="s">
        <v>9684</v>
      </c>
      <c r="F460" s="143" t="s">
        <v>998</v>
      </c>
      <c r="G460" s="143" t="s">
        <v>999</v>
      </c>
      <c r="H460" s="144">
        <v>5000</v>
      </c>
      <c r="I460" s="143"/>
    </row>
    <row r="461" spans="2:9" s="140" customFormat="1" ht="19.7" customHeight="1" x14ac:dyDescent="0.2">
      <c r="B461" s="142">
        <v>14</v>
      </c>
      <c r="C461" s="143" t="s">
        <v>469</v>
      </c>
      <c r="D461" s="142">
        <v>90761296</v>
      </c>
      <c r="E461" s="143" t="s">
        <v>1036</v>
      </c>
      <c r="F461" s="143" t="s">
        <v>716</v>
      </c>
      <c r="G461" s="143" t="s">
        <v>717</v>
      </c>
      <c r="H461" s="144">
        <v>102700</v>
      </c>
      <c r="I461" s="143"/>
    </row>
    <row r="462" spans="2:9" s="140" customFormat="1" ht="19.7" customHeight="1" x14ac:dyDescent="0.2">
      <c r="B462" s="142">
        <v>14</v>
      </c>
      <c r="C462" s="143" t="s">
        <v>469</v>
      </c>
      <c r="D462" s="142">
        <v>90777882</v>
      </c>
      <c r="E462" s="143" t="s">
        <v>1037</v>
      </c>
      <c r="F462" s="143" t="s">
        <v>700</v>
      </c>
      <c r="G462" s="143" t="s">
        <v>701</v>
      </c>
      <c r="H462" s="144">
        <v>130000</v>
      </c>
      <c r="I462" s="143"/>
    </row>
    <row r="463" spans="2:9" s="140" customFormat="1" ht="19.7" customHeight="1" x14ac:dyDescent="0.2">
      <c r="B463" s="142">
        <v>14</v>
      </c>
      <c r="C463" s="143" t="s">
        <v>469</v>
      </c>
      <c r="D463" s="142">
        <v>90777882</v>
      </c>
      <c r="E463" s="143" t="s">
        <v>1038</v>
      </c>
      <c r="F463" s="143" t="s">
        <v>697</v>
      </c>
      <c r="G463" s="143" t="s">
        <v>698</v>
      </c>
      <c r="H463" s="144">
        <v>100000</v>
      </c>
      <c r="I463" s="143"/>
    </row>
    <row r="464" spans="2:9" s="140" customFormat="1" ht="19.7" customHeight="1" x14ac:dyDescent="0.2">
      <c r="B464" s="142">
        <v>14</v>
      </c>
      <c r="C464" s="143" t="s">
        <v>469</v>
      </c>
      <c r="D464" s="142">
        <v>90779211</v>
      </c>
      <c r="E464" s="143" t="s">
        <v>1039</v>
      </c>
      <c r="F464" s="143" t="s">
        <v>700</v>
      </c>
      <c r="G464" s="143" t="s">
        <v>701</v>
      </c>
      <c r="H464" s="144">
        <v>360</v>
      </c>
      <c r="I464" s="143"/>
    </row>
    <row r="465" spans="2:9" s="140" customFormat="1" ht="19.7" customHeight="1" x14ac:dyDescent="0.2">
      <c r="B465" s="142">
        <v>14</v>
      </c>
      <c r="C465" s="143" t="s">
        <v>469</v>
      </c>
      <c r="D465" s="142">
        <v>90779211</v>
      </c>
      <c r="E465" s="143" t="s">
        <v>1040</v>
      </c>
      <c r="F465" s="143" t="s">
        <v>737</v>
      </c>
      <c r="G465" s="143" t="s">
        <v>738</v>
      </c>
      <c r="H465" s="144">
        <v>360</v>
      </c>
      <c r="I465" s="143"/>
    </row>
    <row r="466" spans="2:9" s="140" customFormat="1" ht="19.7" customHeight="1" x14ac:dyDescent="0.2">
      <c r="B466" s="142">
        <v>14</v>
      </c>
      <c r="C466" s="143" t="s">
        <v>469</v>
      </c>
      <c r="D466" s="142">
        <v>90787700</v>
      </c>
      <c r="E466" s="143" t="s">
        <v>1041</v>
      </c>
      <c r="F466" s="143" t="s">
        <v>700</v>
      </c>
      <c r="G466" s="143" t="s">
        <v>701</v>
      </c>
      <c r="H466" s="144">
        <v>8000</v>
      </c>
      <c r="I466" s="143"/>
    </row>
    <row r="467" spans="2:9" s="140" customFormat="1" ht="19.7" customHeight="1" x14ac:dyDescent="0.2">
      <c r="B467" s="142">
        <v>14</v>
      </c>
      <c r="C467" s="143" t="s">
        <v>469</v>
      </c>
      <c r="D467" s="142">
        <v>90789212</v>
      </c>
      <c r="E467" s="143" t="s">
        <v>1042</v>
      </c>
      <c r="F467" s="143" t="s">
        <v>700</v>
      </c>
      <c r="G467" s="143" t="s">
        <v>701</v>
      </c>
      <c r="H467" s="144">
        <v>200</v>
      </c>
      <c r="I467" s="143"/>
    </row>
    <row r="468" spans="2:9" s="140" customFormat="1" ht="19.7" customHeight="1" x14ac:dyDescent="0.2">
      <c r="B468" s="142">
        <v>14</v>
      </c>
      <c r="C468" s="143" t="s">
        <v>469</v>
      </c>
      <c r="D468" s="142">
        <v>90789212</v>
      </c>
      <c r="E468" s="143" t="s">
        <v>1042</v>
      </c>
      <c r="F468" s="143" t="s">
        <v>700</v>
      </c>
      <c r="G468" s="143" t="s">
        <v>701</v>
      </c>
      <c r="H468" s="144">
        <v>2200</v>
      </c>
      <c r="I468" s="143"/>
    </row>
    <row r="469" spans="2:9" s="140" customFormat="1" ht="19.7" customHeight="1" x14ac:dyDescent="0.2">
      <c r="B469" s="142">
        <v>14</v>
      </c>
      <c r="C469" s="143" t="s">
        <v>469</v>
      </c>
      <c r="D469" s="142">
        <v>90789412</v>
      </c>
      <c r="E469" s="143" t="s">
        <v>9685</v>
      </c>
      <c r="F469" s="143" t="s">
        <v>700</v>
      </c>
      <c r="G469" s="143" t="s">
        <v>701</v>
      </c>
      <c r="H469" s="144">
        <v>21706</v>
      </c>
      <c r="I469" s="143"/>
    </row>
    <row r="470" spans="2:9" s="140" customFormat="1" ht="19.7" customHeight="1" x14ac:dyDescent="0.2">
      <c r="B470" s="142">
        <v>14</v>
      </c>
      <c r="C470" s="143" t="s">
        <v>469</v>
      </c>
      <c r="D470" s="142">
        <v>90790207</v>
      </c>
      <c r="E470" s="143" t="s">
        <v>1043</v>
      </c>
      <c r="F470" s="143" t="s">
        <v>697</v>
      </c>
      <c r="G470" s="143" t="s">
        <v>698</v>
      </c>
      <c r="H470" s="144">
        <v>29500</v>
      </c>
      <c r="I470" s="143"/>
    </row>
    <row r="471" spans="2:9" s="140" customFormat="1" ht="19.7" customHeight="1" x14ac:dyDescent="0.2">
      <c r="B471" s="142">
        <v>14</v>
      </c>
      <c r="C471" s="143" t="s">
        <v>469</v>
      </c>
      <c r="D471" s="142">
        <v>90888136</v>
      </c>
      <c r="E471" s="143" t="s">
        <v>1044</v>
      </c>
      <c r="F471" s="143" t="s">
        <v>700</v>
      </c>
      <c r="G471" s="143" t="s">
        <v>701</v>
      </c>
      <c r="H471" s="144">
        <v>-85383.02</v>
      </c>
      <c r="I471" s="143"/>
    </row>
    <row r="472" spans="2:9" s="140" customFormat="1" ht="19.7" customHeight="1" x14ac:dyDescent="0.2">
      <c r="B472" s="142">
        <v>14</v>
      </c>
      <c r="C472" s="143" t="s">
        <v>469</v>
      </c>
      <c r="D472" s="142">
        <v>91054820</v>
      </c>
      <c r="E472" s="143" t="s">
        <v>1045</v>
      </c>
      <c r="F472" s="143" t="s">
        <v>792</v>
      </c>
      <c r="G472" s="143" t="s">
        <v>793</v>
      </c>
      <c r="H472" s="144">
        <v>0</v>
      </c>
      <c r="I472" s="143"/>
    </row>
    <row r="473" spans="2:9" s="140" customFormat="1" ht="19.7" customHeight="1" x14ac:dyDescent="0.2">
      <c r="B473" s="142">
        <v>14</v>
      </c>
      <c r="C473" s="143" t="s">
        <v>469</v>
      </c>
      <c r="D473" s="142">
        <v>91054820</v>
      </c>
      <c r="E473" s="143" t="s">
        <v>1046</v>
      </c>
      <c r="F473" s="143" t="s">
        <v>700</v>
      </c>
      <c r="G473" s="143" t="s">
        <v>701</v>
      </c>
      <c r="H473" s="144">
        <v>-900</v>
      </c>
      <c r="I473" s="143"/>
    </row>
    <row r="474" spans="2:9" s="140" customFormat="1" ht="19.7" customHeight="1" x14ac:dyDescent="0.2">
      <c r="B474" s="142">
        <v>14</v>
      </c>
      <c r="C474" s="143" t="s">
        <v>469</v>
      </c>
      <c r="D474" s="142">
        <v>101199987</v>
      </c>
      <c r="E474" s="143" t="s">
        <v>1016</v>
      </c>
      <c r="F474" s="143" t="s">
        <v>713</v>
      </c>
      <c r="G474" s="143" t="s">
        <v>714</v>
      </c>
      <c r="H474" s="144">
        <v>48200.63</v>
      </c>
      <c r="I474" s="143"/>
    </row>
    <row r="475" spans="2:9" s="140" customFormat="1" ht="19.7" customHeight="1" x14ac:dyDescent="0.2">
      <c r="B475" s="142">
        <v>14</v>
      </c>
      <c r="C475" s="143" t="s">
        <v>469</v>
      </c>
      <c r="D475" s="142">
        <v>101605595</v>
      </c>
      <c r="E475" s="143" t="s">
        <v>1047</v>
      </c>
      <c r="F475" s="143" t="s">
        <v>697</v>
      </c>
      <c r="G475" s="143" t="s">
        <v>698</v>
      </c>
      <c r="H475" s="144">
        <v>75450</v>
      </c>
      <c r="I475" s="143"/>
    </row>
    <row r="476" spans="2:9" s="140" customFormat="1" ht="19.7" customHeight="1" x14ac:dyDescent="0.2">
      <c r="B476" s="142">
        <v>15</v>
      </c>
      <c r="C476" s="143" t="s">
        <v>83</v>
      </c>
      <c r="D476" s="142">
        <v>90185822</v>
      </c>
      <c r="E476" s="143" t="s">
        <v>1048</v>
      </c>
      <c r="F476" s="143" t="s">
        <v>700</v>
      </c>
      <c r="G476" s="143" t="s">
        <v>701</v>
      </c>
      <c r="H476" s="144">
        <v>0</v>
      </c>
      <c r="I476" s="143"/>
    </row>
    <row r="477" spans="2:9" s="140" customFormat="1" ht="19.7" customHeight="1" x14ac:dyDescent="0.2">
      <c r="B477" s="142">
        <v>15</v>
      </c>
      <c r="C477" s="143" t="s">
        <v>83</v>
      </c>
      <c r="D477" s="142">
        <v>90192023</v>
      </c>
      <c r="E477" s="143" t="s">
        <v>1049</v>
      </c>
      <c r="F477" s="143" t="s">
        <v>700</v>
      </c>
      <c r="G477" s="143" t="s">
        <v>701</v>
      </c>
      <c r="H477" s="144">
        <v>2000</v>
      </c>
      <c r="I477" s="143"/>
    </row>
    <row r="478" spans="2:9" s="140" customFormat="1" ht="19.7" customHeight="1" x14ac:dyDescent="0.2">
      <c r="B478" s="142">
        <v>15</v>
      </c>
      <c r="C478" s="143" t="s">
        <v>83</v>
      </c>
      <c r="D478" s="142">
        <v>90192023</v>
      </c>
      <c r="E478" s="143" t="s">
        <v>1049</v>
      </c>
      <c r="F478" s="143" t="s">
        <v>700</v>
      </c>
      <c r="G478" s="143" t="s">
        <v>701</v>
      </c>
      <c r="H478" s="144">
        <v>400</v>
      </c>
      <c r="I478" s="143"/>
    </row>
    <row r="479" spans="2:9" s="140" customFormat="1" ht="19.7" customHeight="1" x14ac:dyDescent="0.2">
      <c r="B479" s="142">
        <v>15</v>
      </c>
      <c r="C479" s="143" t="s">
        <v>83</v>
      </c>
      <c r="D479" s="142">
        <v>90192023</v>
      </c>
      <c r="E479" s="143" t="s">
        <v>1050</v>
      </c>
      <c r="F479" s="143" t="s">
        <v>700</v>
      </c>
      <c r="G479" s="143" t="s">
        <v>701</v>
      </c>
      <c r="H479" s="144">
        <v>5000</v>
      </c>
      <c r="I479" s="143"/>
    </row>
    <row r="480" spans="2:9" s="140" customFormat="1" ht="19.7" customHeight="1" x14ac:dyDescent="0.2">
      <c r="B480" s="142">
        <v>15</v>
      </c>
      <c r="C480" s="143" t="s">
        <v>83</v>
      </c>
      <c r="D480" s="142">
        <v>90192023</v>
      </c>
      <c r="E480" s="143" t="s">
        <v>1050</v>
      </c>
      <c r="F480" s="143" t="s">
        <v>700</v>
      </c>
      <c r="G480" s="143" t="s">
        <v>701</v>
      </c>
      <c r="H480" s="144">
        <v>1000</v>
      </c>
      <c r="I480" s="143"/>
    </row>
    <row r="481" spans="2:9" s="140" customFormat="1" ht="19.7" customHeight="1" x14ac:dyDescent="0.2">
      <c r="B481" s="142">
        <v>15</v>
      </c>
      <c r="C481" s="143" t="s">
        <v>83</v>
      </c>
      <c r="D481" s="142">
        <v>90278663</v>
      </c>
      <c r="E481" s="143" t="s">
        <v>1051</v>
      </c>
      <c r="F481" s="143" t="s">
        <v>697</v>
      </c>
      <c r="G481" s="143" t="s">
        <v>698</v>
      </c>
      <c r="H481" s="144">
        <v>1500</v>
      </c>
      <c r="I481" s="143"/>
    </row>
    <row r="482" spans="2:9" s="140" customFormat="1" ht="19.7" customHeight="1" x14ac:dyDescent="0.2">
      <c r="B482" s="142">
        <v>15</v>
      </c>
      <c r="C482" s="143" t="s">
        <v>83</v>
      </c>
      <c r="D482" s="142">
        <v>90427469</v>
      </c>
      <c r="E482" s="143" t="s">
        <v>1052</v>
      </c>
      <c r="F482" s="143" t="s">
        <v>700</v>
      </c>
      <c r="G482" s="143" t="s">
        <v>701</v>
      </c>
      <c r="H482" s="144">
        <v>360</v>
      </c>
      <c r="I482" s="143"/>
    </row>
    <row r="483" spans="2:9" s="140" customFormat="1" ht="19.7" customHeight="1" x14ac:dyDescent="0.2">
      <c r="B483" s="142">
        <v>15</v>
      </c>
      <c r="C483" s="143" t="s">
        <v>83</v>
      </c>
      <c r="D483" s="142">
        <v>90427469</v>
      </c>
      <c r="E483" s="143" t="s">
        <v>1053</v>
      </c>
      <c r="F483" s="143" t="s">
        <v>700</v>
      </c>
      <c r="G483" s="143" t="s">
        <v>701</v>
      </c>
      <c r="H483" s="144">
        <v>360</v>
      </c>
      <c r="I483" s="143"/>
    </row>
    <row r="484" spans="2:9" s="140" customFormat="1" ht="19.7" customHeight="1" x14ac:dyDescent="0.2">
      <c r="B484" s="142">
        <v>15</v>
      </c>
      <c r="C484" s="143" t="s">
        <v>83</v>
      </c>
      <c r="D484" s="142">
        <v>90428354</v>
      </c>
      <c r="E484" s="143" t="s">
        <v>1054</v>
      </c>
      <c r="F484" s="143" t="s">
        <v>700</v>
      </c>
      <c r="G484" s="143" t="s">
        <v>701</v>
      </c>
      <c r="H484" s="144">
        <v>5000</v>
      </c>
      <c r="I484" s="143"/>
    </row>
    <row r="485" spans="2:9" s="140" customFormat="1" ht="19.7" customHeight="1" x14ac:dyDescent="0.2">
      <c r="B485" s="142">
        <v>15</v>
      </c>
      <c r="C485" s="143" t="s">
        <v>83</v>
      </c>
      <c r="D485" s="142">
        <v>90464902</v>
      </c>
      <c r="E485" s="143" t="s">
        <v>1055</v>
      </c>
      <c r="F485" s="143" t="s">
        <v>700</v>
      </c>
      <c r="G485" s="143" t="s">
        <v>701</v>
      </c>
      <c r="H485" s="144">
        <v>-14000.86</v>
      </c>
      <c r="I485" s="143"/>
    </row>
    <row r="486" spans="2:9" s="140" customFormat="1" ht="19.7" customHeight="1" x14ac:dyDescent="0.2">
      <c r="B486" s="142">
        <v>15</v>
      </c>
      <c r="C486" s="143" t="s">
        <v>83</v>
      </c>
      <c r="D486" s="142">
        <v>90464902</v>
      </c>
      <c r="E486" s="143" t="s">
        <v>1056</v>
      </c>
      <c r="F486" s="143" t="s">
        <v>697</v>
      </c>
      <c r="G486" s="143" t="s">
        <v>698</v>
      </c>
      <c r="H486" s="144">
        <v>1800</v>
      </c>
      <c r="I486" s="143"/>
    </row>
    <row r="487" spans="2:9" s="140" customFormat="1" ht="19.7" customHeight="1" x14ac:dyDescent="0.2">
      <c r="B487" s="142">
        <v>15</v>
      </c>
      <c r="C487" s="143" t="s">
        <v>83</v>
      </c>
      <c r="D487" s="142">
        <v>90464902</v>
      </c>
      <c r="E487" s="143" t="s">
        <v>1057</v>
      </c>
      <c r="F487" s="143" t="s">
        <v>700</v>
      </c>
      <c r="G487" s="143" t="s">
        <v>701</v>
      </c>
      <c r="H487" s="144">
        <v>-8000</v>
      </c>
      <c r="I487" s="143"/>
    </row>
    <row r="488" spans="2:9" s="140" customFormat="1" ht="19.7" customHeight="1" x14ac:dyDescent="0.2">
      <c r="B488" s="142">
        <v>15</v>
      </c>
      <c r="C488" s="143" t="s">
        <v>83</v>
      </c>
      <c r="D488" s="142">
        <v>90464902</v>
      </c>
      <c r="E488" s="143" t="s">
        <v>1058</v>
      </c>
      <c r="F488" s="143" t="s">
        <v>891</v>
      </c>
      <c r="G488" s="143" t="s">
        <v>892</v>
      </c>
      <c r="H488" s="144">
        <v>1008</v>
      </c>
      <c r="I488" s="143"/>
    </row>
    <row r="489" spans="2:9" s="140" customFormat="1" ht="19.7" customHeight="1" x14ac:dyDescent="0.2">
      <c r="B489" s="142">
        <v>15</v>
      </c>
      <c r="C489" s="143" t="s">
        <v>83</v>
      </c>
      <c r="D489" s="142">
        <v>90513381</v>
      </c>
      <c r="E489" s="143" t="s">
        <v>1059</v>
      </c>
      <c r="F489" s="143" t="s">
        <v>713</v>
      </c>
      <c r="G489" s="143" t="s">
        <v>714</v>
      </c>
      <c r="H489" s="144">
        <v>360000</v>
      </c>
      <c r="I489" s="143"/>
    </row>
    <row r="490" spans="2:9" s="140" customFormat="1" ht="19.7" customHeight="1" x14ac:dyDescent="0.2">
      <c r="B490" s="142">
        <v>15</v>
      </c>
      <c r="C490" s="143" t="s">
        <v>83</v>
      </c>
      <c r="D490" s="142">
        <v>90571370</v>
      </c>
      <c r="E490" s="143" t="s">
        <v>1060</v>
      </c>
      <c r="F490" s="143" t="s">
        <v>700</v>
      </c>
      <c r="G490" s="143" t="s">
        <v>701</v>
      </c>
      <c r="H490" s="144">
        <v>900</v>
      </c>
      <c r="I490" s="143"/>
    </row>
    <row r="491" spans="2:9" s="140" customFormat="1" ht="19.7" customHeight="1" x14ac:dyDescent="0.2">
      <c r="B491" s="142">
        <v>15</v>
      </c>
      <c r="C491" s="143" t="s">
        <v>83</v>
      </c>
      <c r="D491" s="142">
        <v>90596284</v>
      </c>
      <c r="E491" s="143" t="s">
        <v>1061</v>
      </c>
      <c r="F491" s="143" t="s">
        <v>700</v>
      </c>
      <c r="G491" s="143" t="s">
        <v>701</v>
      </c>
      <c r="H491" s="144">
        <v>22000</v>
      </c>
      <c r="I491" s="143"/>
    </row>
    <row r="492" spans="2:9" s="140" customFormat="1" ht="19.7" customHeight="1" x14ac:dyDescent="0.2">
      <c r="B492" s="142">
        <v>15</v>
      </c>
      <c r="C492" s="143" t="s">
        <v>83</v>
      </c>
      <c r="D492" s="142">
        <v>90597363</v>
      </c>
      <c r="E492" s="143" t="s">
        <v>8659</v>
      </c>
      <c r="F492" s="143" t="s">
        <v>700</v>
      </c>
      <c r="G492" s="143" t="s">
        <v>701</v>
      </c>
      <c r="H492" s="144">
        <v>4000</v>
      </c>
      <c r="I492" s="143"/>
    </row>
    <row r="493" spans="2:9" s="140" customFormat="1" ht="19.7" customHeight="1" x14ac:dyDescent="0.2">
      <c r="B493" s="142">
        <v>15</v>
      </c>
      <c r="C493" s="143" t="s">
        <v>83</v>
      </c>
      <c r="D493" s="142">
        <v>90597363</v>
      </c>
      <c r="E493" s="143" t="s">
        <v>8660</v>
      </c>
      <c r="F493" s="143" t="s">
        <v>769</v>
      </c>
      <c r="G493" s="143" t="s">
        <v>770</v>
      </c>
      <c r="H493" s="144">
        <v>7000</v>
      </c>
      <c r="I493" s="143"/>
    </row>
    <row r="494" spans="2:9" s="140" customFormat="1" ht="19.7" customHeight="1" x14ac:dyDescent="0.2">
      <c r="B494" s="142">
        <v>15</v>
      </c>
      <c r="C494" s="143" t="s">
        <v>83</v>
      </c>
      <c r="D494" s="142">
        <v>90597754</v>
      </c>
      <c r="E494" s="143" t="s">
        <v>1062</v>
      </c>
      <c r="F494" s="143" t="s">
        <v>697</v>
      </c>
      <c r="G494" s="143" t="s">
        <v>698</v>
      </c>
      <c r="H494" s="144">
        <v>15000</v>
      </c>
      <c r="I494" s="143"/>
    </row>
    <row r="495" spans="2:9" s="140" customFormat="1" ht="19.7" customHeight="1" x14ac:dyDescent="0.2">
      <c r="B495" s="142">
        <v>15</v>
      </c>
      <c r="C495" s="143" t="s">
        <v>83</v>
      </c>
      <c r="D495" s="142">
        <v>90597907</v>
      </c>
      <c r="E495" s="143" t="s">
        <v>8661</v>
      </c>
      <c r="F495" s="143" t="s">
        <v>700</v>
      </c>
      <c r="G495" s="143" t="s">
        <v>701</v>
      </c>
      <c r="H495" s="144">
        <v>4000</v>
      </c>
      <c r="I495" s="143"/>
    </row>
    <row r="496" spans="2:9" s="140" customFormat="1" ht="19.7" customHeight="1" x14ac:dyDescent="0.2">
      <c r="B496" s="142">
        <v>15</v>
      </c>
      <c r="C496" s="143" t="s">
        <v>83</v>
      </c>
      <c r="D496" s="142">
        <v>90597907</v>
      </c>
      <c r="E496" s="143" t="s">
        <v>1063</v>
      </c>
      <c r="F496" s="143" t="s">
        <v>769</v>
      </c>
      <c r="G496" s="143" t="s">
        <v>770</v>
      </c>
      <c r="H496" s="144">
        <v>7689</v>
      </c>
      <c r="I496" s="143"/>
    </row>
    <row r="497" spans="2:9" s="140" customFormat="1" ht="19.7" customHeight="1" x14ac:dyDescent="0.2">
      <c r="B497" s="142">
        <v>15</v>
      </c>
      <c r="C497" s="143" t="s">
        <v>83</v>
      </c>
      <c r="D497" s="142">
        <v>90598763</v>
      </c>
      <c r="E497" s="143" t="s">
        <v>1064</v>
      </c>
      <c r="F497" s="143" t="s">
        <v>697</v>
      </c>
      <c r="G497" s="143" t="s">
        <v>698</v>
      </c>
      <c r="H497" s="144">
        <v>4000</v>
      </c>
      <c r="I497" s="143"/>
    </row>
    <row r="498" spans="2:9" s="140" customFormat="1" ht="19.7" customHeight="1" x14ac:dyDescent="0.2">
      <c r="B498" s="142">
        <v>15</v>
      </c>
      <c r="C498" s="143" t="s">
        <v>83</v>
      </c>
      <c r="D498" s="142">
        <v>90598763</v>
      </c>
      <c r="E498" s="143" t="s">
        <v>1064</v>
      </c>
      <c r="F498" s="143" t="s">
        <v>697</v>
      </c>
      <c r="G498" s="143" t="s">
        <v>698</v>
      </c>
      <c r="H498" s="144">
        <v>400</v>
      </c>
      <c r="I498" s="143"/>
    </row>
    <row r="499" spans="2:9" s="140" customFormat="1" ht="19.7" customHeight="1" x14ac:dyDescent="0.2">
      <c r="B499" s="142">
        <v>15</v>
      </c>
      <c r="C499" s="143" t="s">
        <v>83</v>
      </c>
      <c r="D499" s="142">
        <v>90598928</v>
      </c>
      <c r="E499" s="143" t="s">
        <v>1065</v>
      </c>
      <c r="F499" s="143" t="s">
        <v>700</v>
      </c>
      <c r="G499" s="143" t="s">
        <v>701</v>
      </c>
      <c r="H499" s="144">
        <v>50000</v>
      </c>
      <c r="I499" s="143"/>
    </row>
    <row r="500" spans="2:9" s="140" customFormat="1" ht="19.7" customHeight="1" x14ac:dyDescent="0.2">
      <c r="B500" s="142">
        <v>15</v>
      </c>
      <c r="C500" s="143" t="s">
        <v>83</v>
      </c>
      <c r="D500" s="142">
        <v>90608147</v>
      </c>
      <c r="E500" s="143" t="s">
        <v>1066</v>
      </c>
      <c r="F500" s="143" t="s">
        <v>899</v>
      </c>
      <c r="G500" s="143" t="s">
        <v>900</v>
      </c>
      <c r="H500" s="144">
        <v>472.6</v>
      </c>
      <c r="I500" s="143"/>
    </row>
    <row r="501" spans="2:9" s="140" customFormat="1" ht="19.7" customHeight="1" x14ac:dyDescent="0.2">
      <c r="B501" s="142">
        <v>15</v>
      </c>
      <c r="C501" s="143" t="s">
        <v>83</v>
      </c>
      <c r="D501" s="142">
        <v>90608147</v>
      </c>
      <c r="E501" s="143" t="s">
        <v>1066</v>
      </c>
      <c r="F501" s="143" t="s">
        <v>899</v>
      </c>
      <c r="G501" s="143" t="s">
        <v>900</v>
      </c>
      <c r="H501" s="144">
        <v>472.6</v>
      </c>
      <c r="I501" s="143"/>
    </row>
    <row r="502" spans="2:9" s="140" customFormat="1" ht="19.7" customHeight="1" x14ac:dyDescent="0.2">
      <c r="B502" s="142">
        <v>15</v>
      </c>
      <c r="C502" s="143" t="s">
        <v>83</v>
      </c>
      <c r="D502" s="142">
        <v>90611017</v>
      </c>
      <c r="E502" s="143" t="s">
        <v>8662</v>
      </c>
      <c r="F502" s="143" t="s">
        <v>716</v>
      </c>
      <c r="G502" s="143" t="s">
        <v>717</v>
      </c>
      <c r="H502" s="144">
        <v>40000</v>
      </c>
      <c r="I502" s="143"/>
    </row>
    <row r="503" spans="2:9" s="140" customFormat="1" ht="19.7" customHeight="1" x14ac:dyDescent="0.2">
      <c r="B503" s="142">
        <v>15</v>
      </c>
      <c r="C503" s="143" t="s">
        <v>83</v>
      </c>
      <c r="D503" s="142">
        <v>90613522</v>
      </c>
      <c r="E503" s="143" t="s">
        <v>1067</v>
      </c>
      <c r="F503" s="143" t="s">
        <v>697</v>
      </c>
      <c r="G503" s="143" t="s">
        <v>698</v>
      </c>
      <c r="H503" s="144">
        <v>20000</v>
      </c>
      <c r="I503" s="143"/>
    </row>
    <row r="504" spans="2:9" s="140" customFormat="1" ht="19.7" customHeight="1" x14ac:dyDescent="0.2">
      <c r="B504" s="142">
        <v>15</v>
      </c>
      <c r="C504" s="143" t="s">
        <v>83</v>
      </c>
      <c r="D504" s="142">
        <v>90614796</v>
      </c>
      <c r="E504" s="143" t="s">
        <v>1068</v>
      </c>
      <c r="F504" s="143" t="s">
        <v>700</v>
      </c>
      <c r="G504" s="143" t="s">
        <v>701</v>
      </c>
      <c r="H504" s="144">
        <v>1000</v>
      </c>
      <c r="I504" s="143"/>
    </row>
    <row r="505" spans="2:9" s="140" customFormat="1" ht="19.7" customHeight="1" x14ac:dyDescent="0.2">
      <c r="B505" s="142">
        <v>15</v>
      </c>
      <c r="C505" s="143" t="s">
        <v>83</v>
      </c>
      <c r="D505" s="142">
        <v>90640103</v>
      </c>
      <c r="E505" s="143" t="s">
        <v>1069</v>
      </c>
      <c r="F505" s="143" t="s">
        <v>700</v>
      </c>
      <c r="G505" s="143" t="s">
        <v>701</v>
      </c>
      <c r="H505" s="144">
        <v>92709.06</v>
      </c>
      <c r="I505" s="143"/>
    </row>
    <row r="506" spans="2:9" s="140" customFormat="1" ht="19.7" customHeight="1" x14ac:dyDescent="0.2">
      <c r="B506" s="142">
        <v>15</v>
      </c>
      <c r="C506" s="143" t="s">
        <v>83</v>
      </c>
      <c r="D506" s="142">
        <v>90641681</v>
      </c>
      <c r="E506" s="143" t="s">
        <v>1070</v>
      </c>
      <c r="F506" s="143" t="s">
        <v>697</v>
      </c>
      <c r="G506" s="143" t="s">
        <v>698</v>
      </c>
      <c r="H506" s="144">
        <v>52800</v>
      </c>
      <c r="I506" s="143"/>
    </row>
    <row r="507" spans="2:9" s="140" customFormat="1" ht="19.7" customHeight="1" x14ac:dyDescent="0.2">
      <c r="B507" s="142">
        <v>15</v>
      </c>
      <c r="C507" s="143" t="s">
        <v>83</v>
      </c>
      <c r="D507" s="142">
        <v>90647194</v>
      </c>
      <c r="E507" s="143" t="s">
        <v>1071</v>
      </c>
      <c r="F507" s="143" t="s">
        <v>700</v>
      </c>
      <c r="G507" s="143" t="s">
        <v>701</v>
      </c>
      <c r="H507" s="144">
        <v>5000</v>
      </c>
      <c r="I507" s="143"/>
    </row>
    <row r="508" spans="2:9" s="140" customFormat="1" ht="19.7" customHeight="1" x14ac:dyDescent="0.2">
      <c r="B508" s="142">
        <v>15</v>
      </c>
      <c r="C508" s="143" t="s">
        <v>83</v>
      </c>
      <c r="D508" s="142">
        <v>90668178</v>
      </c>
      <c r="E508" s="143" t="s">
        <v>1072</v>
      </c>
      <c r="F508" s="143" t="s">
        <v>713</v>
      </c>
      <c r="G508" s="143" t="s">
        <v>714</v>
      </c>
      <c r="H508" s="144">
        <v>100000</v>
      </c>
      <c r="I508" s="143"/>
    </row>
    <row r="509" spans="2:9" s="140" customFormat="1" ht="19.7" customHeight="1" x14ac:dyDescent="0.2">
      <c r="B509" s="142">
        <v>15</v>
      </c>
      <c r="C509" s="143" t="s">
        <v>83</v>
      </c>
      <c r="D509" s="142">
        <v>90678768</v>
      </c>
      <c r="E509" s="143" t="s">
        <v>1073</v>
      </c>
      <c r="F509" s="143" t="s">
        <v>729</v>
      </c>
      <c r="G509" s="143" t="s">
        <v>730</v>
      </c>
      <c r="H509" s="144">
        <v>350</v>
      </c>
      <c r="I509" s="143"/>
    </row>
    <row r="510" spans="2:9" s="140" customFormat="1" ht="19.7" customHeight="1" x14ac:dyDescent="0.2">
      <c r="B510" s="142">
        <v>15</v>
      </c>
      <c r="C510" s="143" t="s">
        <v>83</v>
      </c>
      <c r="D510" s="142">
        <v>90678768</v>
      </c>
      <c r="E510" s="143" t="s">
        <v>1074</v>
      </c>
      <c r="F510" s="143" t="s">
        <v>697</v>
      </c>
      <c r="G510" s="143" t="s">
        <v>698</v>
      </c>
      <c r="H510" s="144">
        <v>5200</v>
      </c>
      <c r="I510" s="143"/>
    </row>
    <row r="511" spans="2:9" s="140" customFormat="1" ht="19.7" customHeight="1" x14ac:dyDescent="0.2">
      <c r="B511" s="142">
        <v>15</v>
      </c>
      <c r="C511" s="143" t="s">
        <v>83</v>
      </c>
      <c r="D511" s="142">
        <v>90687753</v>
      </c>
      <c r="E511" s="143" t="s">
        <v>1075</v>
      </c>
      <c r="F511" s="143" t="s">
        <v>697</v>
      </c>
      <c r="G511" s="143" t="s">
        <v>698</v>
      </c>
      <c r="H511" s="144">
        <v>54598</v>
      </c>
      <c r="I511" s="143"/>
    </row>
    <row r="512" spans="2:9" s="140" customFormat="1" ht="19.7" customHeight="1" x14ac:dyDescent="0.2">
      <c r="B512" s="142">
        <v>15</v>
      </c>
      <c r="C512" s="143" t="s">
        <v>83</v>
      </c>
      <c r="D512" s="142">
        <v>90689647</v>
      </c>
      <c r="E512" s="143" t="s">
        <v>1026</v>
      </c>
      <c r="F512" s="143" t="s">
        <v>737</v>
      </c>
      <c r="G512" s="143" t="s">
        <v>738</v>
      </c>
      <c r="H512" s="144">
        <v>30</v>
      </c>
      <c r="I512" s="143"/>
    </row>
    <row r="513" spans="2:9" s="140" customFormat="1" ht="19.7" customHeight="1" x14ac:dyDescent="0.2">
      <c r="B513" s="142">
        <v>15</v>
      </c>
      <c r="C513" s="143" t="s">
        <v>83</v>
      </c>
      <c r="D513" s="142">
        <v>90689647</v>
      </c>
      <c r="E513" s="143" t="s">
        <v>1026</v>
      </c>
      <c r="F513" s="143" t="s">
        <v>737</v>
      </c>
      <c r="G513" s="143" t="s">
        <v>738</v>
      </c>
      <c r="H513" s="144">
        <v>60</v>
      </c>
      <c r="I513" s="143"/>
    </row>
    <row r="514" spans="2:9" s="140" customFormat="1" ht="19.7" customHeight="1" x14ac:dyDescent="0.2">
      <c r="B514" s="142">
        <v>15</v>
      </c>
      <c r="C514" s="143" t="s">
        <v>83</v>
      </c>
      <c r="D514" s="142">
        <v>90711521</v>
      </c>
      <c r="E514" s="143" t="s">
        <v>9686</v>
      </c>
      <c r="F514" s="143" t="s">
        <v>700</v>
      </c>
      <c r="G514" s="143" t="s">
        <v>701</v>
      </c>
      <c r="H514" s="144">
        <v>-80000</v>
      </c>
      <c r="I514" s="143"/>
    </row>
    <row r="515" spans="2:9" s="140" customFormat="1" ht="19.7" customHeight="1" x14ac:dyDescent="0.2">
      <c r="B515" s="142">
        <v>15</v>
      </c>
      <c r="C515" s="143" t="s">
        <v>83</v>
      </c>
      <c r="D515" s="142">
        <v>90751135</v>
      </c>
      <c r="E515" s="143" t="s">
        <v>1076</v>
      </c>
      <c r="F515" s="143" t="s">
        <v>700</v>
      </c>
      <c r="G515" s="143" t="s">
        <v>701</v>
      </c>
      <c r="H515" s="144">
        <v>4800</v>
      </c>
      <c r="I515" s="143"/>
    </row>
    <row r="516" spans="2:9" s="140" customFormat="1" ht="19.7" customHeight="1" x14ac:dyDescent="0.2">
      <c r="B516" s="142">
        <v>15</v>
      </c>
      <c r="C516" s="143" t="s">
        <v>83</v>
      </c>
      <c r="D516" s="142">
        <v>90751156</v>
      </c>
      <c r="E516" s="143" t="s">
        <v>1030</v>
      </c>
      <c r="F516" s="143" t="s">
        <v>700</v>
      </c>
      <c r="G516" s="143" t="s">
        <v>701</v>
      </c>
      <c r="H516" s="144">
        <v>75</v>
      </c>
      <c r="I516" s="143"/>
    </row>
    <row r="517" spans="2:9" s="140" customFormat="1" ht="19.7" customHeight="1" x14ac:dyDescent="0.2">
      <c r="B517" s="142">
        <v>15</v>
      </c>
      <c r="C517" s="143" t="s">
        <v>83</v>
      </c>
      <c r="D517" s="142">
        <v>90751156</v>
      </c>
      <c r="E517" s="143" t="s">
        <v>1030</v>
      </c>
      <c r="F517" s="143" t="s">
        <v>700</v>
      </c>
      <c r="G517" s="143" t="s">
        <v>701</v>
      </c>
      <c r="H517" s="144">
        <v>150</v>
      </c>
      <c r="I517" s="143"/>
    </row>
    <row r="518" spans="2:9" s="140" customFormat="1" ht="19.7" customHeight="1" x14ac:dyDescent="0.2">
      <c r="B518" s="142">
        <v>15</v>
      </c>
      <c r="C518" s="143" t="s">
        <v>83</v>
      </c>
      <c r="D518" s="142">
        <v>90761263</v>
      </c>
      <c r="E518" s="143" t="s">
        <v>1078</v>
      </c>
      <c r="F518" s="143" t="s">
        <v>700</v>
      </c>
      <c r="G518" s="143" t="s">
        <v>701</v>
      </c>
      <c r="H518" s="144">
        <v>600</v>
      </c>
      <c r="I518" s="143"/>
    </row>
    <row r="519" spans="2:9" s="140" customFormat="1" ht="19.7" customHeight="1" x14ac:dyDescent="0.2">
      <c r="B519" s="142">
        <v>15</v>
      </c>
      <c r="C519" s="143" t="s">
        <v>83</v>
      </c>
      <c r="D519" s="142">
        <v>90764000</v>
      </c>
      <c r="E519" s="143" t="s">
        <v>1079</v>
      </c>
      <c r="F519" s="143" t="s">
        <v>697</v>
      </c>
      <c r="G519" s="143" t="s">
        <v>698</v>
      </c>
      <c r="H519" s="144">
        <v>20000</v>
      </c>
      <c r="I519" s="143"/>
    </row>
    <row r="520" spans="2:9" s="140" customFormat="1" ht="19.7" customHeight="1" x14ac:dyDescent="0.2">
      <c r="B520" s="142">
        <v>15</v>
      </c>
      <c r="C520" s="143" t="s">
        <v>83</v>
      </c>
      <c r="D520" s="142">
        <v>90786291</v>
      </c>
      <c r="E520" s="143" t="s">
        <v>1080</v>
      </c>
      <c r="F520" s="143" t="s">
        <v>700</v>
      </c>
      <c r="G520" s="143" t="s">
        <v>701</v>
      </c>
      <c r="H520" s="144">
        <v>32000</v>
      </c>
      <c r="I520" s="143"/>
    </row>
    <row r="521" spans="2:9" s="140" customFormat="1" ht="19.7" customHeight="1" x14ac:dyDescent="0.2">
      <c r="B521" s="142">
        <v>15</v>
      </c>
      <c r="C521" s="143" t="s">
        <v>83</v>
      </c>
      <c r="D521" s="142">
        <v>90787712</v>
      </c>
      <c r="E521" s="143" t="s">
        <v>1081</v>
      </c>
      <c r="F521" s="143" t="s">
        <v>700</v>
      </c>
      <c r="G521" s="143" t="s">
        <v>701</v>
      </c>
      <c r="H521" s="144">
        <v>10000</v>
      </c>
      <c r="I521" s="143"/>
    </row>
    <row r="522" spans="2:9" s="140" customFormat="1" ht="19.7" customHeight="1" x14ac:dyDescent="0.2">
      <c r="B522" s="142">
        <v>15</v>
      </c>
      <c r="C522" s="143" t="s">
        <v>83</v>
      </c>
      <c r="D522" s="142">
        <v>90864154</v>
      </c>
      <c r="E522" s="143" t="s">
        <v>1083</v>
      </c>
      <c r="F522" s="143" t="s">
        <v>700</v>
      </c>
      <c r="G522" s="143" t="s">
        <v>701</v>
      </c>
      <c r="H522" s="144">
        <v>500</v>
      </c>
      <c r="I522" s="143"/>
    </row>
    <row r="523" spans="2:9" s="140" customFormat="1" ht="19.7" customHeight="1" x14ac:dyDescent="0.2">
      <c r="B523" s="142">
        <v>15</v>
      </c>
      <c r="C523" s="143" t="s">
        <v>83</v>
      </c>
      <c r="D523" s="142">
        <v>90864154</v>
      </c>
      <c r="E523" s="143" t="s">
        <v>1083</v>
      </c>
      <c r="F523" s="143" t="s">
        <v>700</v>
      </c>
      <c r="G523" s="143" t="s">
        <v>701</v>
      </c>
      <c r="H523" s="144">
        <v>22500</v>
      </c>
      <c r="I523" s="143"/>
    </row>
    <row r="524" spans="2:9" s="140" customFormat="1" ht="19.7" customHeight="1" x14ac:dyDescent="0.2">
      <c r="B524" s="142">
        <v>15</v>
      </c>
      <c r="C524" s="143" t="s">
        <v>83</v>
      </c>
      <c r="D524" s="142">
        <v>90875175</v>
      </c>
      <c r="E524" s="143" t="s">
        <v>1085</v>
      </c>
      <c r="F524" s="143" t="s">
        <v>697</v>
      </c>
      <c r="G524" s="143" t="s">
        <v>698</v>
      </c>
      <c r="H524" s="144">
        <v>12000</v>
      </c>
      <c r="I524" s="143"/>
    </row>
    <row r="525" spans="2:9" s="140" customFormat="1" ht="19.7" customHeight="1" x14ac:dyDescent="0.2">
      <c r="B525" s="142">
        <v>15</v>
      </c>
      <c r="C525" s="143" t="s">
        <v>83</v>
      </c>
      <c r="D525" s="142">
        <v>90875175</v>
      </c>
      <c r="E525" s="143" t="s">
        <v>1085</v>
      </c>
      <c r="F525" s="143" t="s">
        <v>697</v>
      </c>
      <c r="G525" s="143" t="s">
        <v>698</v>
      </c>
      <c r="H525" s="144">
        <v>15000</v>
      </c>
      <c r="I525" s="143"/>
    </row>
    <row r="526" spans="2:9" s="140" customFormat="1" ht="19.7" customHeight="1" x14ac:dyDescent="0.2">
      <c r="B526" s="142">
        <v>15</v>
      </c>
      <c r="C526" s="143" t="s">
        <v>83</v>
      </c>
      <c r="D526" s="142">
        <v>90926745</v>
      </c>
      <c r="E526" s="143" t="s">
        <v>1087</v>
      </c>
      <c r="F526" s="143" t="s">
        <v>697</v>
      </c>
      <c r="G526" s="143" t="s">
        <v>698</v>
      </c>
      <c r="H526" s="144">
        <v>17000</v>
      </c>
      <c r="I526" s="143"/>
    </row>
    <row r="527" spans="2:9" s="140" customFormat="1" ht="19.7" customHeight="1" x14ac:dyDescent="0.2">
      <c r="B527" s="142">
        <v>15</v>
      </c>
      <c r="C527" s="143" t="s">
        <v>83</v>
      </c>
      <c r="D527" s="142">
        <v>90946148</v>
      </c>
      <c r="E527" s="143" t="s">
        <v>1088</v>
      </c>
      <c r="F527" s="143" t="s">
        <v>697</v>
      </c>
      <c r="G527" s="143" t="s">
        <v>698</v>
      </c>
      <c r="H527" s="144">
        <v>5000</v>
      </c>
      <c r="I527" s="143"/>
    </row>
    <row r="528" spans="2:9" s="140" customFormat="1" ht="19.7" customHeight="1" x14ac:dyDescent="0.2">
      <c r="B528" s="142">
        <v>15</v>
      </c>
      <c r="C528" s="143" t="s">
        <v>83</v>
      </c>
      <c r="D528" s="142">
        <v>91064648</v>
      </c>
      <c r="E528" s="143" t="s">
        <v>1331</v>
      </c>
      <c r="F528" s="143" t="s">
        <v>778</v>
      </c>
      <c r="G528" s="143" t="s">
        <v>779</v>
      </c>
      <c r="H528" s="144">
        <v>192.8</v>
      </c>
      <c r="I528" s="143"/>
    </row>
    <row r="529" spans="2:9" s="140" customFormat="1" ht="19.7" customHeight="1" x14ac:dyDescent="0.2">
      <c r="B529" s="142">
        <v>15</v>
      </c>
      <c r="C529" s="143" t="s">
        <v>83</v>
      </c>
      <c r="D529" s="142">
        <v>91075688</v>
      </c>
      <c r="E529" s="143" t="s">
        <v>1089</v>
      </c>
      <c r="F529" s="143" t="s">
        <v>700</v>
      </c>
      <c r="G529" s="143" t="s">
        <v>701</v>
      </c>
      <c r="H529" s="144">
        <v>30000</v>
      </c>
      <c r="I529" s="143"/>
    </row>
    <row r="530" spans="2:9" s="140" customFormat="1" ht="19.7" customHeight="1" x14ac:dyDescent="0.2">
      <c r="B530" s="142">
        <v>15</v>
      </c>
      <c r="C530" s="143" t="s">
        <v>83</v>
      </c>
      <c r="D530" s="142">
        <v>91082815</v>
      </c>
      <c r="E530" s="143" t="s">
        <v>1090</v>
      </c>
      <c r="F530" s="143" t="s">
        <v>700</v>
      </c>
      <c r="G530" s="143" t="s">
        <v>701</v>
      </c>
      <c r="H530" s="144">
        <v>1000</v>
      </c>
      <c r="I530" s="143"/>
    </row>
    <row r="531" spans="2:9" s="140" customFormat="1" ht="19.7" customHeight="1" x14ac:dyDescent="0.2">
      <c r="B531" s="142">
        <v>15</v>
      </c>
      <c r="C531" s="143" t="s">
        <v>83</v>
      </c>
      <c r="D531" s="142">
        <v>91082815</v>
      </c>
      <c r="E531" s="143" t="s">
        <v>1090</v>
      </c>
      <c r="F531" s="143" t="s">
        <v>700</v>
      </c>
      <c r="G531" s="143" t="s">
        <v>701</v>
      </c>
      <c r="H531" s="144">
        <v>200</v>
      </c>
      <c r="I531" s="143"/>
    </row>
    <row r="532" spans="2:9" s="140" customFormat="1" ht="19.7" customHeight="1" x14ac:dyDescent="0.2">
      <c r="B532" s="142">
        <v>15</v>
      </c>
      <c r="C532" s="143" t="s">
        <v>83</v>
      </c>
      <c r="D532" s="142">
        <v>91085225</v>
      </c>
      <c r="E532" s="143" t="s">
        <v>1077</v>
      </c>
      <c r="F532" s="143" t="s">
        <v>700</v>
      </c>
      <c r="G532" s="143" t="s">
        <v>701</v>
      </c>
      <c r="H532" s="144">
        <v>17600</v>
      </c>
      <c r="I532" s="143"/>
    </row>
    <row r="533" spans="2:9" s="140" customFormat="1" ht="19.7" customHeight="1" x14ac:dyDescent="0.2">
      <c r="B533" s="142">
        <v>15</v>
      </c>
      <c r="C533" s="143" t="s">
        <v>83</v>
      </c>
      <c r="D533" s="142">
        <v>91085225</v>
      </c>
      <c r="E533" s="143" t="s">
        <v>1077</v>
      </c>
      <c r="F533" s="143" t="s">
        <v>700</v>
      </c>
      <c r="G533" s="143" t="s">
        <v>701</v>
      </c>
      <c r="H533" s="144">
        <v>100</v>
      </c>
      <c r="I533" s="143"/>
    </row>
    <row r="534" spans="2:9" s="140" customFormat="1" ht="19.7" customHeight="1" x14ac:dyDescent="0.2">
      <c r="B534" s="142">
        <v>15</v>
      </c>
      <c r="C534" s="143" t="s">
        <v>83</v>
      </c>
      <c r="D534" s="142">
        <v>91085225</v>
      </c>
      <c r="E534" s="143" t="s">
        <v>1077</v>
      </c>
      <c r="F534" s="143" t="s">
        <v>700</v>
      </c>
      <c r="G534" s="143" t="s">
        <v>701</v>
      </c>
      <c r="H534" s="144">
        <v>500</v>
      </c>
      <c r="I534" s="143"/>
    </row>
    <row r="535" spans="2:9" s="140" customFormat="1" ht="19.7" customHeight="1" x14ac:dyDescent="0.2">
      <c r="B535" s="142">
        <v>15</v>
      </c>
      <c r="C535" s="143" t="s">
        <v>83</v>
      </c>
      <c r="D535" s="142">
        <v>91085606</v>
      </c>
      <c r="E535" s="143" t="s">
        <v>1091</v>
      </c>
      <c r="F535" s="143" t="s">
        <v>697</v>
      </c>
      <c r="G535" s="143" t="s">
        <v>698</v>
      </c>
      <c r="H535" s="144">
        <v>105000</v>
      </c>
      <c r="I535" s="143"/>
    </row>
    <row r="536" spans="2:9" s="140" customFormat="1" ht="19.7" customHeight="1" x14ac:dyDescent="0.2">
      <c r="B536" s="142">
        <v>15</v>
      </c>
      <c r="C536" s="143" t="s">
        <v>83</v>
      </c>
      <c r="D536" s="142">
        <v>91085607</v>
      </c>
      <c r="E536" s="143" t="s">
        <v>1092</v>
      </c>
      <c r="F536" s="143" t="s">
        <v>697</v>
      </c>
      <c r="G536" s="143" t="s">
        <v>698</v>
      </c>
      <c r="H536" s="144">
        <v>152300</v>
      </c>
      <c r="I536" s="143"/>
    </row>
    <row r="537" spans="2:9" s="140" customFormat="1" ht="19.7" customHeight="1" x14ac:dyDescent="0.2">
      <c r="B537" s="142">
        <v>15</v>
      </c>
      <c r="C537" s="143" t="s">
        <v>83</v>
      </c>
      <c r="D537" s="142">
        <v>91090379</v>
      </c>
      <c r="E537" s="143" t="s">
        <v>1084</v>
      </c>
      <c r="F537" s="143" t="s">
        <v>700</v>
      </c>
      <c r="G537" s="143" t="s">
        <v>701</v>
      </c>
      <c r="H537" s="144">
        <v>-11003.68</v>
      </c>
      <c r="I537" s="143"/>
    </row>
    <row r="538" spans="2:9" s="140" customFormat="1" ht="19.7" customHeight="1" x14ac:dyDescent="0.2">
      <c r="B538" s="142">
        <v>15</v>
      </c>
      <c r="C538" s="143" t="s">
        <v>83</v>
      </c>
      <c r="D538" s="142">
        <v>99712211</v>
      </c>
      <c r="E538" s="143" t="s">
        <v>1093</v>
      </c>
      <c r="F538" s="143" t="s">
        <v>729</v>
      </c>
      <c r="G538" s="143" t="s">
        <v>730</v>
      </c>
      <c r="H538" s="144">
        <v>610</v>
      </c>
      <c r="I538" s="143"/>
    </row>
    <row r="539" spans="2:9" s="140" customFormat="1" ht="19.7" customHeight="1" x14ac:dyDescent="0.2">
      <c r="B539" s="142">
        <v>15</v>
      </c>
      <c r="C539" s="143" t="s">
        <v>83</v>
      </c>
      <c r="D539" s="142">
        <v>99939865</v>
      </c>
      <c r="E539" s="143" t="s">
        <v>1086</v>
      </c>
      <c r="F539" s="143" t="s">
        <v>697</v>
      </c>
      <c r="G539" s="143" t="s">
        <v>698</v>
      </c>
      <c r="H539" s="144">
        <v>54598</v>
      </c>
      <c r="I539" s="143"/>
    </row>
    <row r="540" spans="2:9" s="140" customFormat="1" ht="19.7" customHeight="1" x14ac:dyDescent="0.2">
      <c r="B540" s="142">
        <v>15</v>
      </c>
      <c r="C540" s="143" t="s">
        <v>83</v>
      </c>
      <c r="D540" s="142">
        <v>101047503</v>
      </c>
      <c r="E540" s="143" t="s">
        <v>1082</v>
      </c>
      <c r="F540" s="143" t="s">
        <v>697</v>
      </c>
      <c r="G540" s="143" t="s">
        <v>698</v>
      </c>
      <c r="H540" s="144">
        <v>-12924.76</v>
      </c>
      <c r="I540" s="143"/>
    </row>
    <row r="541" spans="2:9" s="140" customFormat="1" ht="19.7" customHeight="1" x14ac:dyDescent="0.2">
      <c r="B541" s="142">
        <v>17</v>
      </c>
      <c r="C541" s="143" t="s">
        <v>375</v>
      </c>
      <c r="D541" s="142">
        <v>556969</v>
      </c>
      <c r="E541" s="143" t="s">
        <v>1094</v>
      </c>
      <c r="F541" s="143" t="s">
        <v>697</v>
      </c>
      <c r="G541" s="143" t="s">
        <v>698</v>
      </c>
      <c r="H541" s="144">
        <v>20000</v>
      </c>
      <c r="I541" s="143"/>
    </row>
    <row r="542" spans="2:9" s="140" customFormat="1" ht="19.7" customHeight="1" x14ac:dyDescent="0.2">
      <c r="B542" s="142">
        <v>17</v>
      </c>
      <c r="C542" s="143" t="s">
        <v>375</v>
      </c>
      <c r="D542" s="142">
        <v>556969</v>
      </c>
      <c r="E542" s="143" t="s">
        <v>1095</v>
      </c>
      <c r="F542" s="143" t="s">
        <v>700</v>
      </c>
      <c r="G542" s="143" t="s">
        <v>701</v>
      </c>
      <c r="H542" s="144">
        <v>330</v>
      </c>
      <c r="I542" s="143"/>
    </row>
    <row r="543" spans="2:9" s="140" customFormat="1" ht="19.7" customHeight="1" x14ac:dyDescent="0.2">
      <c r="B543" s="142">
        <v>17</v>
      </c>
      <c r="C543" s="143" t="s">
        <v>375</v>
      </c>
      <c r="D543" s="142">
        <v>90117824</v>
      </c>
      <c r="E543" s="143" t="s">
        <v>1096</v>
      </c>
      <c r="F543" s="143" t="s">
        <v>737</v>
      </c>
      <c r="G543" s="143" t="s">
        <v>738</v>
      </c>
      <c r="H543" s="144">
        <v>600</v>
      </c>
      <c r="I543" s="143"/>
    </row>
    <row r="544" spans="2:9" s="140" customFormat="1" ht="19.7" customHeight="1" x14ac:dyDescent="0.2">
      <c r="B544" s="142">
        <v>17</v>
      </c>
      <c r="C544" s="143" t="s">
        <v>375</v>
      </c>
      <c r="D544" s="142">
        <v>90118036</v>
      </c>
      <c r="E544" s="143" t="s">
        <v>1097</v>
      </c>
      <c r="F544" s="143" t="s">
        <v>700</v>
      </c>
      <c r="G544" s="143" t="s">
        <v>701</v>
      </c>
      <c r="H544" s="144">
        <v>600</v>
      </c>
      <c r="I544" s="143"/>
    </row>
    <row r="545" spans="2:9" s="140" customFormat="1" ht="19.7" customHeight="1" x14ac:dyDescent="0.2">
      <c r="B545" s="142">
        <v>17</v>
      </c>
      <c r="C545" s="143" t="s">
        <v>375</v>
      </c>
      <c r="D545" s="142">
        <v>90118036</v>
      </c>
      <c r="E545" s="143" t="s">
        <v>8663</v>
      </c>
      <c r="F545" s="143" t="s">
        <v>899</v>
      </c>
      <c r="G545" s="143" t="s">
        <v>900</v>
      </c>
      <c r="H545" s="144">
        <v>625.04</v>
      </c>
      <c r="I545" s="143"/>
    </row>
    <row r="546" spans="2:9" s="140" customFormat="1" ht="19.7" customHeight="1" x14ac:dyDescent="0.2">
      <c r="B546" s="142">
        <v>17</v>
      </c>
      <c r="C546" s="143" t="s">
        <v>375</v>
      </c>
      <c r="D546" s="142">
        <v>90118036</v>
      </c>
      <c r="E546" s="143" t="s">
        <v>1098</v>
      </c>
      <c r="F546" s="143" t="s">
        <v>700</v>
      </c>
      <c r="G546" s="143" t="s">
        <v>701</v>
      </c>
      <c r="H546" s="144">
        <v>503.03</v>
      </c>
      <c r="I546" s="143"/>
    </row>
    <row r="547" spans="2:9" s="140" customFormat="1" ht="19.7" customHeight="1" x14ac:dyDescent="0.2">
      <c r="B547" s="142">
        <v>17</v>
      </c>
      <c r="C547" s="143" t="s">
        <v>375</v>
      </c>
      <c r="D547" s="142">
        <v>90281522</v>
      </c>
      <c r="E547" s="143" t="s">
        <v>1100</v>
      </c>
      <c r="F547" s="143" t="s">
        <v>700</v>
      </c>
      <c r="G547" s="143" t="s">
        <v>701</v>
      </c>
      <c r="H547" s="144">
        <v>600</v>
      </c>
      <c r="I547" s="143"/>
    </row>
    <row r="548" spans="2:9" s="140" customFormat="1" ht="19.7" customHeight="1" x14ac:dyDescent="0.2">
      <c r="B548" s="142">
        <v>17</v>
      </c>
      <c r="C548" s="143" t="s">
        <v>375</v>
      </c>
      <c r="D548" s="142">
        <v>90437388</v>
      </c>
      <c r="E548" s="143" t="s">
        <v>1101</v>
      </c>
      <c r="F548" s="143" t="s">
        <v>700</v>
      </c>
      <c r="G548" s="143" t="s">
        <v>701</v>
      </c>
      <c r="H548" s="144">
        <v>5600</v>
      </c>
      <c r="I548" s="143"/>
    </row>
    <row r="549" spans="2:9" s="140" customFormat="1" ht="19.7" customHeight="1" x14ac:dyDescent="0.2">
      <c r="B549" s="142">
        <v>17</v>
      </c>
      <c r="C549" s="143" t="s">
        <v>375</v>
      </c>
      <c r="D549" s="142">
        <v>90437388</v>
      </c>
      <c r="E549" s="143" t="s">
        <v>1102</v>
      </c>
      <c r="F549" s="143" t="s">
        <v>697</v>
      </c>
      <c r="G549" s="143" t="s">
        <v>698</v>
      </c>
      <c r="H549" s="144">
        <v>1800</v>
      </c>
      <c r="I549" s="143"/>
    </row>
    <row r="550" spans="2:9" s="140" customFormat="1" ht="19.7" customHeight="1" x14ac:dyDescent="0.2">
      <c r="B550" s="142">
        <v>17</v>
      </c>
      <c r="C550" s="143" t="s">
        <v>375</v>
      </c>
      <c r="D550" s="142">
        <v>90445482</v>
      </c>
      <c r="E550" s="143" t="s">
        <v>1103</v>
      </c>
      <c r="F550" s="143" t="s">
        <v>700</v>
      </c>
      <c r="G550" s="143" t="s">
        <v>701</v>
      </c>
      <c r="H550" s="144">
        <v>-20986.880000000001</v>
      </c>
      <c r="I550" s="143"/>
    </row>
    <row r="551" spans="2:9" s="140" customFormat="1" ht="19.7" customHeight="1" x14ac:dyDescent="0.2">
      <c r="B551" s="142">
        <v>17</v>
      </c>
      <c r="C551" s="143" t="s">
        <v>375</v>
      </c>
      <c r="D551" s="142">
        <v>90501496</v>
      </c>
      <c r="E551" s="143" t="s">
        <v>1104</v>
      </c>
      <c r="F551" s="143" t="s">
        <v>899</v>
      </c>
      <c r="G551" s="143" t="s">
        <v>900</v>
      </c>
      <c r="H551" s="144">
        <v>586.96</v>
      </c>
      <c r="I551" s="143"/>
    </row>
    <row r="552" spans="2:9" s="140" customFormat="1" ht="19.7" customHeight="1" x14ac:dyDescent="0.2">
      <c r="B552" s="142">
        <v>17</v>
      </c>
      <c r="C552" s="143" t="s">
        <v>375</v>
      </c>
      <c r="D552" s="142">
        <v>90649042</v>
      </c>
      <c r="E552" s="143" t="s">
        <v>1099</v>
      </c>
      <c r="F552" s="143" t="s">
        <v>700</v>
      </c>
      <c r="G552" s="143" t="s">
        <v>701</v>
      </c>
      <c r="H552" s="144">
        <v>8400</v>
      </c>
      <c r="I552" s="143"/>
    </row>
    <row r="553" spans="2:9" s="140" customFormat="1" ht="19.7" customHeight="1" x14ac:dyDescent="0.2">
      <c r="B553" s="142">
        <v>17</v>
      </c>
      <c r="C553" s="143" t="s">
        <v>375</v>
      </c>
      <c r="D553" s="142">
        <v>90659506</v>
      </c>
      <c r="E553" s="143" t="s">
        <v>1106</v>
      </c>
      <c r="F553" s="143" t="s">
        <v>700</v>
      </c>
      <c r="G553" s="143" t="s">
        <v>701</v>
      </c>
      <c r="H553" s="144">
        <v>1200</v>
      </c>
      <c r="I553" s="143"/>
    </row>
    <row r="554" spans="2:9" s="140" customFormat="1" ht="19.7" customHeight="1" x14ac:dyDescent="0.2">
      <c r="B554" s="142">
        <v>17</v>
      </c>
      <c r="C554" s="143" t="s">
        <v>375</v>
      </c>
      <c r="D554" s="142">
        <v>90738240</v>
      </c>
      <c r="E554" s="143" t="s">
        <v>1107</v>
      </c>
      <c r="F554" s="143" t="s">
        <v>700</v>
      </c>
      <c r="G554" s="143" t="s">
        <v>701</v>
      </c>
      <c r="H554" s="144">
        <v>1800</v>
      </c>
      <c r="I554" s="143"/>
    </row>
    <row r="555" spans="2:9" s="140" customFormat="1" ht="19.7" customHeight="1" x14ac:dyDescent="0.2">
      <c r="B555" s="142">
        <v>17</v>
      </c>
      <c r="C555" s="143" t="s">
        <v>375</v>
      </c>
      <c r="D555" s="142">
        <v>90779888</v>
      </c>
      <c r="E555" s="143" t="s">
        <v>1108</v>
      </c>
      <c r="F555" s="143" t="s">
        <v>700</v>
      </c>
      <c r="G555" s="143" t="s">
        <v>701</v>
      </c>
      <c r="H555" s="144">
        <v>600</v>
      </c>
      <c r="I555" s="143"/>
    </row>
    <row r="556" spans="2:9" s="140" customFormat="1" ht="19.7" customHeight="1" x14ac:dyDescent="0.2">
      <c r="B556" s="142">
        <v>17</v>
      </c>
      <c r="C556" s="143" t="s">
        <v>375</v>
      </c>
      <c r="D556" s="142">
        <v>90779888</v>
      </c>
      <c r="E556" s="143" t="s">
        <v>1109</v>
      </c>
      <c r="F556" s="143" t="s">
        <v>700</v>
      </c>
      <c r="G556" s="143" t="s">
        <v>701</v>
      </c>
      <c r="H556" s="144">
        <v>1100</v>
      </c>
      <c r="I556" s="143"/>
    </row>
    <row r="557" spans="2:9" s="140" customFormat="1" ht="19.7" customHeight="1" x14ac:dyDescent="0.2">
      <c r="B557" s="142">
        <v>17</v>
      </c>
      <c r="C557" s="143" t="s">
        <v>375</v>
      </c>
      <c r="D557" s="142">
        <v>90836768</v>
      </c>
      <c r="E557" s="143" t="s">
        <v>1110</v>
      </c>
      <c r="F557" s="143" t="s">
        <v>697</v>
      </c>
      <c r="G557" s="143" t="s">
        <v>698</v>
      </c>
      <c r="H557" s="144">
        <v>1800</v>
      </c>
      <c r="I557" s="143"/>
    </row>
    <row r="558" spans="2:9" s="140" customFormat="1" ht="19.7" customHeight="1" x14ac:dyDescent="0.2">
      <c r="B558" s="142">
        <v>17</v>
      </c>
      <c r="C558" s="143" t="s">
        <v>375</v>
      </c>
      <c r="D558" s="142">
        <v>90837144</v>
      </c>
      <c r="E558" s="143" t="s">
        <v>1111</v>
      </c>
      <c r="F558" s="143" t="s">
        <v>700</v>
      </c>
      <c r="G558" s="143" t="s">
        <v>701</v>
      </c>
      <c r="H558" s="144">
        <v>360</v>
      </c>
      <c r="I558" s="143"/>
    </row>
    <row r="559" spans="2:9" s="140" customFormat="1" ht="19.7" customHeight="1" x14ac:dyDescent="0.2">
      <c r="B559" s="142">
        <v>17</v>
      </c>
      <c r="C559" s="143" t="s">
        <v>375</v>
      </c>
      <c r="D559" s="142">
        <v>90926704</v>
      </c>
      <c r="E559" s="143" t="s">
        <v>9687</v>
      </c>
      <c r="F559" s="143" t="s">
        <v>700</v>
      </c>
      <c r="G559" s="143" t="s">
        <v>701</v>
      </c>
      <c r="H559" s="144">
        <v>-16475.16</v>
      </c>
      <c r="I559" s="143"/>
    </row>
    <row r="560" spans="2:9" s="140" customFormat="1" ht="19.7" customHeight="1" x14ac:dyDescent="0.2">
      <c r="B560" s="142">
        <v>17</v>
      </c>
      <c r="C560" s="143" t="s">
        <v>375</v>
      </c>
      <c r="D560" s="142">
        <v>100817809</v>
      </c>
      <c r="E560" s="143" t="s">
        <v>1105</v>
      </c>
      <c r="F560" s="143" t="s">
        <v>697</v>
      </c>
      <c r="G560" s="143" t="s">
        <v>698</v>
      </c>
      <c r="H560" s="144">
        <v>1200</v>
      </c>
      <c r="I560" s="143"/>
    </row>
    <row r="561" spans="2:9" s="140" customFormat="1" ht="19.7" customHeight="1" x14ac:dyDescent="0.2">
      <c r="B561" s="142">
        <v>17</v>
      </c>
      <c r="C561" s="143" t="s">
        <v>375</v>
      </c>
      <c r="D561" s="142">
        <v>100817809</v>
      </c>
      <c r="E561" s="143" t="s">
        <v>1105</v>
      </c>
      <c r="F561" s="143" t="s">
        <v>697</v>
      </c>
      <c r="G561" s="143" t="s">
        <v>698</v>
      </c>
      <c r="H561" s="144">
        <v>1200</v>
      </c>
      <c r="I561" s="143"/>
    </row>
    <row r="562" spans="2:9" s="140" customFormat="1" ht="19.7" customHeight="1" x14ac:dyDescent="0.2">
      <c r="B562" s="142">
        <v>17</v>
      </c>
      <c r="C562" s="143" t="s">
        <v>375</v>
      </c>
      <c r="D562" s="142">
        <v>100817809</v>
      </c>
      <c r="E562" s="143" t="s">
        <v>1105</v>
      </c>
      <c r="F562" s="143" t="s">
        <v>697</v>
      </c>
      <c r="G562" s="143" t="s">
        <v>698</v>
      </c>
      <c r="H562" s="144">
        <v>900</v>
      </c>
      <c r="I562" s="143"/>
    </row>
    <row r="563" spans="2:9" s="140" customFormat="1" ht="19.7" customHeight="1" x14ac:dyDescent="0.2">
      <c r="B563" s="142">
        <v>18</v>
      </c>
      <c r="C563" s="143" t="s">
        <v>113</v>
      </c>
      <c r="D563" s="142">
        <v>90142854</v>
      </c>
      <c r="E563" s="143" t="s">
        <v>1114</v>
      </c>
      <c r="F563" s="143" t="s">
        <v>716</v>
      </c>
      <c r="G563" s="143" t="s">
        <v>717</v>
      </c>
      <c r="H563" s="144">
        <v>3600</v>
      </c>
      <c r="I563" s="143"/>
    </row>
    <row r="564" spans="2:9" s="140" customFormat="1" ht="19.7" customHeight="1" x14ac:dyDescent="0.2">
      <c r="B564" s="142">
        <v>18</v>
      </c>
      <c r="C564" s="143" t="s">
        <v>113</v>
      </c>
      <c r="D564" s="142">
        <v>90180049</v>
      </c>
      <c r="E564" s="143" t="s">
        <v>1115</v>
      </c>
      <c r="F564" s="143" t="s">
        <v>700</v>
      </c>
      <c r="G564" s="143" t="s">
        <v>701</v>
      </c>
      <c r="H564" s="144">
        <v>8800</v>
      </c>
      <c r="I564" s="143"/>
    </row>
    <row r="565" spans="2:9" s="140" customFormat="1" ht="19.7" customHeight="1" x14ac:dyDescent="0.2">
      <c r="B565" s="142">
        <v>18</v>
      </c>
      <c r="C565" s="143" t="s">
        <v>113</v>
      </c>
      <c r="D565" s="142">
        <v>90357706</v>
      </c>
      <c r="E565" s="143" t="s">
        <v>1116</v>
      </c>
      <c r="F565" s="143" t="s">
        <v>700</v>
      </c>
      <c r="G565" s="143" t="s">
        <v>701</v>
      </c>
      <c r="H565" s="144">
        <v>1212</v>
      </c>
      <c r="I565" s="143"/>
    </row>
    <row r="566" spans="2:9" s="140" customFormat="1" ht="19.7" customHeight="1" x14ac:dyDescent="0.2">
      <c r="B566" s="142">
        <v>18</v>
      </c>
      <c r="C566" s="143" t="s">
        <v>113</v>
      </c>
      <c r="D566" s="142">
        <v>90492396</v>
      </c>
      <c r="E566" s="143" t="s">
        <v>1117</v>
      </c>
      <c r="F566" s="143" t="s">
        <v>700</v>
      </c>
      <c r="G566" s="143" t="s">
        <v>701</v>
      </c>
      <c r="H566" s="144">
        <v>-245591.42</v>
      </c>
      <c r="I566" s="143"/>
    </row>
    <row r="567" spans="2:9" s="140" customFormat="1" ht="19.7" customHeight="1" x14ac:dyDescent="0.2">
      <c r="B567" s="142">
        <v>18</v>
      </c>
      <c r="C567" s="143" t="s">
        <v>113</v>
      </c>
      <c r="D567" s="142">
        <v>90547718</v>
      </c>
      <c r="E567" s="143" t="s">
        <v>1118</v>
      </c>
      <c r="F567" s="143" t="s">
        <v>716</v>
      </c>
      <c r="G567" s="143" t="s">
        <v>717</v>
      </c>
      <c r="H567" s="144">
        <v>100000</v>
      </c>
      <c r="I567" s="143"/>
    </row>
    <row r="568" spans="2:9" s="140" customFormat="1" ht="19.7" customHeight="1" x14ac:dyDescent="0.2">
      <c r="B568" s="142">
        <v>18</v>
      </c>
      <c r="C568" s="143" t="s">
        <v>113</v>
      </c>
      <c r="D568" s="142">
        <v>90609028</v>
      </c>
      <c r="E568" s="143" t="s">
        <v>1119</v>
      </c>
      <c r="F568" s="143" t="s">
        <v>700</v>
      </c>
      <c r="G568" s="143" t="s">
        <v>701</v>
      </c>
      <c r="H568" s="144">
        <v>2952</v>
      </c>
      <c r="I568" s="143"/>
    </row>
    <row r="569" spans="2:9" s="140" customFormat="1" ht="19.7" customHeight="1" x14ac:dyDescent="0.2">
      <c r="B569" s="142">
        <v>18</v>
      </c>
      <c r="C569" s="143" t="s">
        <v>113</v>
      </c>
      <c r="D569" s="142">
        <v>90624246</v>
      </c>
      <c r="E569" s="143" t="s">
        <v>1120</v>
      </c>
      <c r="F569" s="143" t="s">
        <v>1121</v>
      </c>
      <c r="G569" s="143" t="s">
        <v>1122</v>
      </c>
      <c r="H569" s="144">
        <v>-3200</v>
      </c>
      <c r="I569" s="143"/>
    </row>
    <row r="570" spans="2:9" s="140" customFormat="1" ht="19.7" customHeight="1" x14ac:dyDescent="0.2">
      <c r="B570" s="142">
        <v>18</v>
      </c>
      <c r="C570" s="143" t="s">
        <v>113</v>
      </c>
      <c r="D570" s="142">
        <v>90632373</v>
      </c>
      <c r="E570" s="143" t="s">
        <v>1123</v>
      </c>
      <c r="F570" s="143" t="s">
        <v>700</v>
      </c>
      <c r="G570" s="143" t="s">
        <v>701</v>
      </c>
      <c r="H570" s="144">
        <v>600</v>
      </c>
      <c r="I570" s="143"/>
    </row>
    <row r="571" spans="2:9" s="140" customFormat="1" ht="19.7" customHeight="1" x14ac:dyDescent="0.2">
      <c r="B571" s="142">
        <v>18</v>
      </c>
      <c r="C571" s="143" t="s">
        <v>113</v>
      </c>
      <c r="D571" s="142">
        <v>90639951</v>
      </c>
      <c r="E571" s="143" t="s">
        <v>1124</v>
      </c>
      <c r="F571" s="143" t="s">
        <v>778</v>
      </c>
      <c r="G571" s="143" t="s">
        <v>779</v>
      </c>
      <c r="H571" s="144">
        <v>1513.2</v>
      </c>
      <c r="I571" s="143"/>
    </row>
    <row r="572" spans="2:9" s="140" customFormat="1" ht="19.7" customHeight="1" x14ac:dyDescent="0.2">
      <c r="B572" s="142">
        <v>18</v>
      </c>
      <c r="C572" s="143" t="s">
        <v>113</v>
      </c>
      <c r="D572" s="142">
        <v>90639951</v>
      </c>
      <c r="E572" s="143" t="s">
        <v>1125</v>
      </c>
      <c r="F572" s="143" t="s">
        <v>700</v>
      </c>
      <c r="G572" s="143" t="s">
        <v>701</v>
      </c>
      <c r="H572" s="144">
        <v>2400</v>
      </c>
      <c r="I572" s="143"/>
    </row>
    <row r="573" spans="2:9" s="140" customFormat="1" ht="19.7" customHeight="1" x14ac:dyDescent="0.2">
      <c r="B573" s="142">
        <v>18</v>
      </c>
      <c r="C573" s="143" t="s">
        <v>113</v>
      </c>
      <c r="D573" s="142">
        <v>90642359</v>
      </c>
      <c r="E573" s="143" t="s">
        <v>1126</v>
      </c>
      <c r="F573" s="143" t="s">
        <v>700</v>
      </c>
      <c r="G573" s="143" t="s">
        <v>701</v>
      </c>
      <c r="H573" s="144">
        <v>5000</v>
      </c>
      <c r="I573" s="143"/>
    </row>
    <row r="574" spans="2:9" s="140" customFormat="1" ht="19.7" customHeight="1" x14ac:dyDescent="0.2">
      <c r="B574" s="142">
        <v>18</v>
      </c>
      <c r="C574" s="143" t="s">
        <v>113</v>
      </c>
      <c r="D574" s="142">
        <v>90657120</v>
      </c>
      <c r="E574" s="143" t="s">
        <v>1127</v>
      </c>
      <c r="F574" s="143" t="s">
        <v>716</v>
      </c>
      <c r="G574" s="143" t="s">
        <v>717</v>
      </c>
      <c r="H574" s="144">
        <v>100000</v>
      </c>
      <c r="I574" s="143"/>
    </row>
    <row r="575" spans="2:9" s="140" customFormat="1" ht="19.7" customHeight="1" x14ac:dyDescent="0.2">
      <c r="B575" s="142">
        <v>18</v>
      </c>
      <c r="C575" s="143" t="s">
        <v>113</v>
      </c>
      <c r="D575" s="142">
        <v>90704130</v>
      </c>
      <c r="E575" s="143" t="s">
        <v>1128</v>
      </c>
      <c r="F575" s="143" t="s">
        <v>729</v>
      </c>
      <c r="G575" s="143" t="s">
        <v>730</v>
      </c>
      <c r="H575" s="144">
        <v>600</v>
      </c>
      <c r="I575" s="143"/>
    </row>
    <row r="576" spans="2:9" s="140" customFormat="1" ht="19.7" customHeight="1" x14ac:dyDescent="0.2">
      <c r="B576" s="142">
        <v>18</v>
      </c>
      <c r="C576" s="143" t="s">
        <v>113</v>
      </c>
      <c r="D576" s="142">
        <v>90753769</v>
      </c>
      <c r="E576" s="143" t="s">
        <v>1129</v>
      </c>
      <c r="F576" s="143" t="s">
        <v>700</v>
      </c>
      <c r="G576" s="143" t="s">
        <v>701</v>
      </c>
      <c r="H576" s="144">
        <v>-61158.45</v>
      </c>
      <c r="I576" s="143"/>
    </row>
    <row r="577" spans="2:9" s="140" customFormat="1" ht="19.7" customHeight="1" x14ac:dyDescent="0.2">
      <c r="B577" s="142">
        <v>18</v>
      </c>
      <c r="C577" s="143" t="s">
        <v>113</v>
      </c>
      <c r="D577" s="142">
        <v>90753801</v>
      </c>
      <c r="E577" s="143" t="s">
        <v>1130</v>
      </c>
      <c r="F577" s="143" t="s">
        <v>700</v>
      </c>
      <c r="G577" s="143" t="s">
        <v>701</v>
      </c>
      <c r="H577" s="144">
        <v>-18000</v>
      </c>
      <c r="I577" s="143"/>
    </row>
    <row r="578" spans="2:9" s="140" customFormat="1" ht="19.7" customHeight="1" x14ac:dyDescent="0.2">
      <c r="B578" s="142">
        <v>18</v>
      </c>
      <c r="C578" s="143" t="s">
        <v>113</v>
      </c>
      <c r="D578" s="142">
        <v>90781127</v>
      </c>
      <c r="E578" s="143" t="s">
        <v>1131</v>
      </c>
      <c r="F578" s="143" t="s">
        <v>700</v>
      </c>
      <c r="G578" s="143" t="s">
        <v>701</v>
      </c>
      <c r="H578" s="144">
        <v>1200</v>
      </c>
      <c r="I578" s="143"/>
    </row>
    <row r="579" spans="2:9" s="140" customFormat="1" ht="19.7" customHeight="1" x14ac:dyDescent="0.2">
      <c r="B579" s="142">
        <v>18</v>
      </c>
      <c r="C579" s="143" t="s">
        <v>113</v>
      </c>
      <c r="D579" s="142">
        <v>90807372</v>
      </c>
      <c r="E579" s="143" t="s">
        <v>1132</v>
      </c>
      <c r="F579" s="143" t="s">
        <v>700</v>
      </c>
      <c r="G579" s="143" t="s">
        <v>701</v>
      </c>
      <c r="H579" s="144">
        <v>1920</v>
      </c>
      <c r="I579" s="143"/>
    </row>
    <row r="580" spans="2:9" s="140" customFormat="1" ht="19.7" customHeight="1" x14ac:dyDescent="0.2">
      <c r="B580" s="142">
        <v>18</v>
      </c>
      <c r="C580" s="143" t="s">
        <v>113</v>
      </c>
      <c r="D580" s="142">
        <v>90876360</v>
      </c>
      <c r="E580" s="143" t="s">
        <v>1134</v>
      </c>
      <c r="F580" s="143" t="s">
        <v>700</v>
      </c>
      <c r="G580" s="143" t="s">
        <v>701</v>
      </c>
      <c r="H580" s="144">
        <v>2952</v>
      </c>
      <c r="I580" s="143"/>
    </row>
    <row r="581" spans="2:9" s="140" customFormat="1" ht="19.7" customHeight="1" x14ac:dyDescent="0.2">
      <c r="B581" s="142">
        <v>18</v>
      </c>
      <c r="C581" s="143" t="s">
        <v>113</v>
      </c>
      <c r="D581" s="142">
        <v>90889125</v>
      </c>
      <c r="E581" s="143" t="s">
        <v>1135</v>
      </c>
      <c r="F581" s="143" t="s">
        <v>700</v>
      </c>
      <c r="G581" s="143" t="s">
        <v>701</v>
      </c>
      <c r="H581" s="144">
        <v>-3691.38</v>
      </c>
      <c r="I581" s="143"/>
    </row>
    <row r="582" spans="2:9" s="140" customFormat="1" ht="19.7" customHeight="1" x14ac:dyDescent="0.2">
      <c r="B582" s="142">
        <v>18</v>
      </c>
      <c r="C582" s="143" t="s">
        <v>113</v>
      </c>
      <c r="D582" s="142">
        <v>90896842</v>
      </c>
      <c r="E582" s="143" t="s">
        <v>1136</v>
      </c>
      <c r="F582" s="143" t="s">
        <v>700</v>
      </c>
      <c r="G582" s="143" t="s">
        <v>701</v>
      </c>
      <c r="H582" s="144">
        <v>-3688.87</v>
      </c>
      <c r="I582" s="143"/>
    </row>
    <row r="583" spans="2:9" s="140" customFormat="1" ht="19.7" customHeight="1" x14ac:dyDescent="0.2">
      <c r="B583" s="142">
        <v>18</v>
      </c>
      <c r="C583" s="143" t="s">
        <v>113</v>
      </c>
      <c r="D583" s="142">
        <v>90952921</v>
      </c>
      <c r="E583" s="143" t="s">
        <v>1137</v>
      </c>
      <c r="F583" s="143" t="s">
        <v>700</v>
      </c>
      <c r="G583" s="143" t="s">
        <v>701</v>
      </c>
      <c r="H583" s="144">
        <v>120</v>
      </c>
      <c r="I583" s="143"/>
    </row>
    <row r="584" spans="2:9" s="140" customFormat="1" ht="19.7" customHeight="1" x14ac:dyDescent="0.2">
      <c r="B584" s="142">
        <v>18</v>
      </c>
      <c r="C584" s="143" t="s">
        <v>113</v>
      </c>
      <c r="D584" s="142">
        <v>91016561</v>
      </c>
      <c r="E584" s="143" t="s">
        <v>1138</v>
      </c>
      <c r="F584" s="143" t="s">
        <v>697</v>
      </c>
      <c r="G584" s="143" t="s">
        <v>698</v>
      </c>
      <c r="H584" s="144">
        <v>15900</v>
      </c>
      <c r="I584" s="143"/>
    </row>
    <row r="585" spans="2:9" s="140" customFormat="1" ht="19.7" customHeight="1" x14ac:dyDescent="0.2">
      <c r="B585" s="142">
        <v>18</v>
      </c>
      <c r="C585" s="143" t="s">
        <v>113</v>
      </c>
      <c r="D585" s="142">
        <v>91031610</v>
      </c>
      <c r="E585" s="143" t="s">
        <v>1139</v>
      </c>
      <c r="F585" s="143" t="s">
        <v>700</v>
      </c>
      <c r="G585" s="143" t="s">
        <v>701</v>
      </c>
      <c r="H585" s="144">
        <v>30000</v>
      </c>
      <c r="I585" s="143"/>
    </row>
    <row r="586" spans="2:9" s="140" customFormat="1" ht="19.7" customHeight="1" x14ac:dyDescent="0.2">
      <c r="B586" s="142">
        <v>18</v>
      </c>
      <c r="C586" s="143" t="s">
        <v>113</v>
      </c>
      <c r="D586" s="142">
        <v>91065865</v>
      </c>
      <c r="E586" s="143" t="s">
        <v>1140</v>
      </c>
      <c r="F586" s="143" t="s">
        <v>700</v>
      </c>
      <c r="G586" s="143" t="s">
        <v>701</v>
      </c>
      <c r="H586" s="144">
        <v>600</v>
      </c>
      <c r="I586" s="143"/>
    </row>
    <row r="587" spans="2:9" s="140" customFormat="1" ht="19.7" customHeight="1" x14ac:dyDescent="0.2">
      <c r="B587" s="142">
        <v>18</v>
      </c>
      <c r="C587" s="143" t="s">
        <v>113</v>
      </c>
      <c r="D587" s="142">
        <v>91128952</v>
      </c>
      <c r="E587" s="143" t="s">
        <v>1143</v>
      </c>
      <c r="F587" s="143" t="s">
        <v>716</v>
      </c>
      <c r="G587" s="143" t="s">
        <v>717</v>
      </c>
      <c r="H587" s="144">
        <v>-19835.18</v>
      </c>
      <c r="I587" s="143"/>
    </row>
    <row r="588" spans="2:9" s="140" customFormat="1" ht="19.7" customHeight="1" x14ac:dyDescent="0.2">
      <c r="B588" s="142">
        <v>18</v>
      </c>
      <c r="C588" s="143" t="s">
        <v>113</v>
      </c>
      <c r="D588" s="142">
        <v>98059916</v>
      </c>
      <c r="E588" s="143" t="s">
        <v>1144</v>
      </c>
      <c r="F588" s="143" t="s">
        <v>716</v>
      </c>
      <c r="G588" s="143" t="s">
        <v>717</v>
      </c>
      <c r="H588" s="144">
        <v>100000</v>
      </c>
      <c r="I588" s="143"/>
    </row>
    <row r="589" spans="2:9" s="140" customFormat="1" ht="19.7" customHeight="1" x14ac:dyDescent="0.2">
      <c r="B589" s="142">
        <v>18</v>
      </c>
      <c r="C589" s="143" t="s">
        <v>113</v>
      </c>
      <c r="D589" s="142">
        <v>98059916</v>
      </c>
      <c r="E589" s="143" t="s">
        <v>1145</v>
      </c>
      <c r="F589" s="143" t="s">
        <v>700</v>
      </c>
      <c r="G589" s="143" t="s">
        <v>701</v>
      </c>
      <c r="H589" s="144">
        <v>10615</v>
      </c>
      <c r="I589" s="143"/>
    </row>
    <row r="590" spans="2:9" s="140" customFormat="1" ht="19.7" customHeight="1" x14ac:dyDescent="0.2">
      <c r="B590" s="142">
        <v>18</v>
      </c>
      <c r="C590" s="143" t="s">
        <v>113</v>
      </c>
      <c r="D590" s="142">
        <v>100108642</v>
      </c>
      <c r="E590" s="143" t="s">
        <v>1146</v>
      </c>
      <c r="F590" s="143" t="s">
        <v>713</v>
      </c>
      <c r="G590" s="143" t="s">
        <v>714</v>
      </c>
      <c r="H590" s="144">
        <v>200000</v>
      </c>
      <c r="I590" s="143"/>
    </row>
    <row r="591" spans="2:9" s="140" customFormat="1" ht="19.7" customHeight="1" x14ac:dyDescent="0.2">
      <c r="B591" s="142">
        <v>18</v>
      </c>
      <c r="C591" s="143" t="s">
        <v>113</v>
      </c>
      <c r="D591" s="142">
        <v>100187010</v>
      </c>
      <c r="E591" s="143" t="s">
        <v>1133</v>
      </c>
      <c r="F591" s="143" t="s">
        <v>697</v>
      </c>
      <c r="G591" s="143" t="s">
        <v>698</v>
      </c>
      <c r="H591" s="144">
        <v>15000</v>
      </c>
      <c r="I591" s="143"/>
    </row>
    <row r="592" spans="2:9" s="140" customFormat="1" ht="19.7" customHeight="1" x14ac:dyDescent="0.2">
      <c r="B592" s="142">
        <v>18</v>
      </c>
      <c r="C592" s="143" t="s">
        <v>113</v>
      </c>
      <c r="D592" s="142">
        <v>100347627</v>
      </c>
      <c r="E592" s="143" t="s">
        <v>1147</v>
      </c>
      <c r="F592" s="143" t="s">
        <v>697</v>
      </c>
      <c r="G592" s="143" t="s">
        <v>698</v>
      </c>
      <c r="H592" s="144">
        <v>2400</v>
      </c>
      <c r="I592" s="143"/>
    </row>
    <row r="593" spans="2:9" s="140" customFormat="1" ht="19.7" customHeight="1" x14ac:dyDescent="0.2">
      <c r="B593" s="142">
        <v>18</v>
      </c>
      <c r="C593" s="143" t="s">
        <v>113</v>
      </c>
      <c r="D593" s="142">
        <v>100555812</v>
      </c>
      <c r="E593" s="143" t="s">
        <v>1148</v>
      </c>
      <c r="F593" s="143" t="s">
        <v>713</v>
      </c>
      <c r="G593" s="143" t="s">
        <v>714</v>
      </c>
      <c r="H593" s="144">
        <v>1683</v>
      </c>
      <c r="I593" s="143"/>
    </row>
    <row r="594" spans="2:9" s="140" customFormat="1" ht="19.7" customHeight="1" x14ac:dyDescent="0.2">
      <c r="B594" s="142">
        <v>18</v>
      </c>
      <c r="C594" s="143" t="s">
        <v>113</v>
      </c>
      <c r="D594" s="142">
        <v>100555812</v>
      </c>
      <c r="E594" s="143" t="s">
        <v>1149</v>
      </c>
      <c r="F594" s="143" t="s">
        <v>713</v>
      </c>
      <c r="G594" s="143" t="s">
        <v>714</v>
      </c>
      <c r="H594" s="144">
        <v>1650</v>
      </c>
      <c r="I594" s="143"/>
    </row>
    <row r="595" spans="2:9" s="140" customFormat="1" ht="19.7" customHeight="1" x14ac:dyDescent="0.2">
      <c r="B595" s="142">
        <v>18</v>
      </c>
      <c r="C595" s="143" t="s">
        <v>113</v>
      </c>
      <c r="D595" s="142">
        <v>100621142</v>
      </c>
      <c r="E595" s="143" t="s">
        <v>1150</v>
      </c>
      <c r="F595" s="143" t="s">
        <v>697</v>
      </c>
      <c r="G595" s="143" t="s">
        <v>698</v>
      </c>
      <c r="H595" s="144">
        <v>-51197</v>
      </c>
      <c r="I595" s="143"/>
    </row>
    <row r="596" spans="2:9" s="140" customFormat="1" ht="19.7" customHeight="1" x14ac:dyDescent="0.2">
      <c r="B596" s="142">
        <v>18</v>
      </c>
      <c r="C596" s="143" t="s">
        <v>113</v>
      </c>
      <c r="D596" s="142">
        <v>100697549</v>
      </c>
      <c r="E596" s="143" t="s">
        <v>1151</v>
      </c>
      <c r="F596" s="143" t="s">
        <v>729</v>
      </c>
      <c r="G596" s="143" t="s">
        <v>730</v>
      </c>
      <c r="H596" s="144">
        <v>330</v>
      </c>
      <c r="I596" s="143"/>
    </row>
    <row r="597" spans="2:9" s="140" customFormat="1" ht="19.7" customHeight="1" x14ac:dyDescent="0.2">
      <c r="B597" s="142">
        <v>18</v>
      </c>
      <c r="C597" s="143" t="s">
        <v>113</v>
      </c>
      <c r="D597" s="142">
        <v>100697609</v>
      </c>
      <c r="E597" s="143" t="s">
        <v>1152</v>
      </c>
      <c r="F597" s="143" t="s">
        <v>729</v>
      </c>
      <c r="G597" s="143" t="s">
        <v>730</v>
      </c>
      <c r="H597" s="144">
        <v>330</v>
      </c>
      <c r="I597" s="143"/>
    </row>
    <row r="598" spans="2:9" s="140" customFormat="1" ht="19.7" customHeight="1" x14ac:dyDescent="0.2">
      <c r="B598" s="142">
        <v>18</v>
      </c>
      <c r="C598" s="143" t="s">
        <v>113</v>
      </c>
      <c r="D598" s="142">
        <v>100709876</v>
      </c>
      <c r="E598" s="143" t="s">
        <v>1153</v>
      </c>
      <c r="F598" s="143" t="s">
        <v>697</v>
      </c>
      <c r="G598" s="143" t="s">
        <v>698</v>
      </c>
      <c r="H598" s="144">
        <v>1800</v>
      </c>
      <c r="I598" s="143"/>
    </row>
    <row r="599" spans="2:9" s="140" customFormat="1" ht="19.7" customHeight="1" x14ac:dyDescent="0.2">
      <c r="B599" s="142">
        <v>18</v>
      </c>
      <c r="C599" s="143" t="s">
        <v>113</v>
      </c>
      <c r="D599" s="142">
        <v>100796916</v>
      </c>
      <c r="E599" s="143" t="s">
        <v>1141</v>
      </c>
      <c r="F599" s="143" t="s">
        <v>713</v>
      </c>
      <c r="G599" s="143" t="s">
        <v>714</v>
      </c>
      <c r="H599" s="144">
        <v>19200</v>
      </c>
      <c r="I599" s="143"/>
    </row>
    <row r="600" spans="2:9" s="140" customFormat="1" ht="19.7" customHeight="1" x14ac:dyDescent="0.2">
      <c r="B600" s="142">
        <v>18</v>
      </c>
      <c r="C600" s="143" t="s">
        <v>113</v>
      </c>
      <c r="D600" s="142">
        <v>100806014</v>
      </c>
      <c r="E600" s="143" t="s">
        <v>1154</v>
      </c>
      <c r="F600" s="143" t="s">
        <v>729</v>
      </c>
      <c r="G600" s="143" t="s">
        <v>730</v>
      </c>
      <c r="H600" s="144">
        <v>360</v>
      </c>
      <c r="I600" s="143"/>
    </row>
    <row r="601" spans="2:9" s="140" customFormat="1" ht="19.7" customHeight="1" x14ac:dyDescent="0.2">
      <c r="B601" s="142">
        <v>18</v>
      </c>
      <c r="C601" s="143" t="s">
        <v>113</v>
      </c>
      <c r="D601" s="142">
        <v>100806239</v>
      </c>
      <c r="E601" s="143" t="s">
        <v>1155</v>
      </c>
      <c r="F601" s="143" t="s">
        <v>729</v>
      </c>
      <c r="G601" s="143" t="s">
        <v>730</v>
      </c>
      <c r="H601" s="144">
        <v>360</v>
      </c>
      <c r="I601" s="143"/>
    </row>
    <row r="602" spans="2:9" s="140" customFormat="1" ht="19.7" customHeight="1" x14ac:dyDescent="0.2">
      <c r="B602" s="142">
        <v>18</v>
      </c>
      <c r="C602" s="143" t="s">
        <v>113</v>
      </c>
      <c r="D602" s="142">
        <v>100862096</v>
      </c>
      <c r="E602" s="143" t="s">
        <v>1142</v>
      </c>
      <c r="F602" s="143" t="s">
        <v>697</v>
      </c>
      <c r="G602" s="143" t="s">
        <v>698</v>
      </c>
      <c r="H602" s="144">
        <v>1800</v>
      </c>
      <c r="I602" s="143"/>
    </row>
    <row r="603" spans="2:9" s="140" customFormat="1" ht="19.7" customHeight="1" x14ac:dyDescent="0.2">
      <c r="B603" s="142">
        <v>18</v>
      </c>
      <c r="C603" s="143" t="s">
        <v>113</v>
      </c>
      <c r="D603" s="142">
        <v>100955849</v>
      </c>
      <c r="E603" s="143" t="s">
        <v>9688</v>
      </c>
      <c r="F603" s="143" t="s">
        <v>713</v>
      </c>
      <c r="G603" s="143" t="s">
        <v>714</v>
      </c>
      <c r="H603" s="144">
        <v>100000</v>
      </c>
      <c r="I603" s="143"/>
    </row>
    <row r="604" spans="2:9" s="140" customFormat="1" ht="19.7" customHeight="1" x14ac:dyDescent="0.2">
      <c r="B604" s="142">
        <v>18</v>
      </c>
      <c r="C604" s="143" t="s">
        <v>113</v>
      </c>
      <c r="D604" s="142">
        <v>101158227</v>
      </c>
      <c r="E604" s="143" t="s">
        <v>1156</v>
      </c>
      <c r="F604" s="143" t="s">
        <v>697</v>
      </c>
      <c r="G604" s="143" t="s">
        <v>698</v>
      </c>
      <c r="H604" s="144">
        <v>-45032.1</v>
      </c>
      <c r="I604" s="143"/>
    </row>
    <row r="605" spans="2:9" s="140" customFormat="1" ht="19.7" customHeight="1" x14ac:dyDescent="0.2">
      <c r="B605" s="142">
        <v>18</v>
      </c>
      <c r="C605" s="143" t="s">
        <v>113</v>
      </c>
      <c r="D605" s="142">
        <v>101234366</v>
      </c>
      <c r="E605" s="143" t="s">
        <v>1157</v>
      </c>
      <c r="F605" s="143" t="s">
        <v>713</v>
      </c>
      <c r="G605" s="143" t="s">
        <v>714</v>
      </c>
      <c r="H605" s="144">
        <v>-19888.849999999999</v>
      </c>
      <c r="I605" s="143"/>
    </row>
    <row r="606" spans="2:9" s="140" customFormat="1" ht="19.7" customHeight="1" x14ac:dyDescent="0.2">
      <c r="B606" s="142">
        <v>18</v>
      </c>
      <c r="C606" s="143" t="s">
        <v>113</v>
      </c>
      <c r="D606" s="142">
        <v>101462879</v>
      </c>
      <c r="E606" s="143" t="s">
        <v>1112</v>
      </c>
      <c r="F606" s="143" t="s">
        <v>716</v>
      </c>
      <c r="G606" s="143" t="s">
        <v>717</v>
      </c>
      <c r="H606" s="144">
        <v>0</v>
      </c>
      <c r="I606" s="143"/>
    </row>
    <row r="607" spans="2:9" s="140" customFormat="1" ht="19.7" customHeight="1" x14ac:dyDescent="0.2">
      <c r="B607" s="142">
        <v>18</v>
      </c>
      <c r="C607" s="143" t="s">
        <v>113</v>
      </c>
      <c r="D607" s="142">
        <v>101462879</v>
      </c>
      <c r="E607" s="143" t="s">
        <v>1113</v>
      </c>
      <c r="F607" s="143" t="s">
        <v>716</v>
      </c>
      <c r="G607" s="143" t="s">
        <v>717</v>
      </c>
      <c r="H607" s="144">
        <v>220300</v>
      </c>
      <c r="I607" s="143"/>
    </row>
    <row r="608" spans="2:9" s="140" customFormat="1" ht="19.7" customHeight="1" x14ac:dyDescent="0.2">
      <c r="B608" s="142">
        <v>18</v>
      </c>
      <c r="C608" s="143" t="s">
        <v>113</v>
      </c>
      <c r="D608" s="142">
        <v>101505305</v>
      </c>
      <c r="E608" s="143" t="s">
        <v>1158</v>
      </c>
      <c r="F608" s="143" t="s">
        <v>713</v>
      </c>
      <c r="G608" s="143" t="s">
        <v>714</v>
      </c>
      <c r="H608" s="144">
        <v>56405</v>
      </c>
      <c r="I608" s="143"/>
    </row>
    <row r="609" spans="2:9" s="140" customFormat="1" ht="19.7" customHeight="1" x14ac:dyDescent="0.2">
      <c r="B609" s="142">
        <v>18</v>
      </c>
      <c r="C609" s="143" t="s">
        <v>113</v>
      </c>
      <c r="D609" s="142">
        <v>101827485</v>
      </c>
      <c r="E609" s="143" t="s">
        <v>1159</v>
      </c>
      <c r="F609" s="143" t="s">
        <v>713</v>
      </c>
      <c r="G609" s="143" t="s">
        <v>714</v>
      </c>
      <c r="H609" s="144">
        <v>100000</v>
      </c>
      <c r="I609" s="143"/>
    </row>
    <row r="610" spans="2:9" s="140" customFormat="1" ht="19.7" customHeight="1" x14ac:dyDescent="0.2">
      <c r="B610" s="142">
        <v>19</v>
      </c>
      <c r="C610" s="143" t="s">
        <v>106</v>
      </c>
      <c r="D610" s="142">
        <v>90152501</v>
      </c>
      <c r="E610" s="143" t="s">
        <v>1160</v>
      </c>
      <c r="F610" s="143" t="s">
        <v>700</v>
      </c>
      <c r="G610" s="143" t="s">
        <v>701</v>
      </c>
      <c r="H610" s="144">
        <v>-1500</v>
      </c>
      <c r="I610" s="143"/>
    </row>
    <row r="611" spans="2:9" s="140" customFormat="1" ht="19.7" customHeight="1" x14ac:dyDescent="0.2">
      <c r="B611" s="142">
        <v>19</v>
      </c>
      <c r="C611" s="143" t="s">
        <v>106</v>
      </c>
      <c r="D611" s="142">
        <v>90152501</v>
      </c>
      <c r="E611" s="143" t="s">
        <v>1160</v>
      </c>
      <c r="F611" s="143" t="s">
        <v>700</v>
      </c>
      <c r="G611" s="143" t="s">
        <v>701</v>
      </c>
      <c r="H611" s="144">
        <v>-4000</v>
      </c>
      <c r="I611" s="143"/>
    </row>
    <row r="612" spans="2:9" s="140" customFormat="1" ht="19.7" customHeight="1" x14ac:dyDescent="0.2">
      <c r="B612" s="142">
        <v>19</v>
      </c>
      <c r="C612" s="143" t="s">
        <v>106</v>
      </c>
      <c r="D612" s="142">
        <v>90152501</v>
      </c>
      <c r="E612" s="143" t="s">
        <v>1160</v>
      </c>
      <c r="F612" s="143" t="s">
        <v>700</v>
      </c>
      <c r="G612" s="143" t="s">
        <v>701</v>
      </c>
      <c r="H612" s="144">
        <v>-500</v>
      </c>
      <c r="I612" s="143"/>
    </row>
    <row r="613" spans="2:9" s="140" customFormat="1" ht="19.7" customHeight="1" x14ac:dyDescent="0.2">
      <c r="B613" s="142">
        <v>19</v>
      </c>
      <c r="C613" s="143" t="s">
        <v>106</v>
      </c>
      <c r="D613" s="142">
        <v>90183634</v>
      </c>
      <c r="E613" s="143" t="s">
        <v>1161</v>
      </c>
      <c r="F613" s="143" t="s">
        <v>729</v>
      </c>
      <c r="G613" s="143" t="s">
        <v>730</v>
      </c>
      <c r="H613" s="144">
        <v>-5300</v>
      </c>
      <c r="I613" s="143"/>
    </row>
    <row r="614" spans="2:9" s="140" customFormat="1" ht="19.7" customHeight="1" x14ac:dyDescent="0.2">
      <c r="B614" s="142">
        <v>19</v>
      </c>
      <c r="C614" s="143" t="s">
        <v>106</v>
      </c>
      <c r="D614" s="142">
        <v>90183634</v>
      </c>
      <c r="E614" s="143" t="s">
        <v>1161</v>
      </c>
      <c r="F614" s="143" t="s">
        <v>729</v>
      </c>
      <c r="G614" s="143" t="s">
        <v>730</v>
      </c>
      <c r="H614" s="144">
        <v>5000</v>
      </c>
      <c r="I614" s="143"/>
    </row>
    <row r="615" spans="2:9" s="140" customFormat="1" ht="19.7" customHeight="1" x14ac:dyDescent="0.2">
      <c r="B615" s="142">
        <v>19</v>
      </c>
      <c r="C615" s="143" t="s">
        <v>106</v>
      </c>
      <c r="D615" s="142">
        <v>90183634</v>
      </c>
      <c r="E615" s="143" t="s">
        <v>1161</v>
      </c>
      <c r="F615" s="143" t="s">
        <v>729</v>
      </c>
      <c r="G615" s="143" t="s">
        <v>730</v>
      </c>
      <c r="H615" s="144">
        <v>300</v>
      </c>
      <c r="I615" s="143"/>
    </row>
    <row r="616" spans="2:9" s="140" customFormat="1" ht="19.7" customHeight="1" x14ac:dyDescent="0.2">
      <c r="B616" s="142">
        <v>19</v>
      </c>
      <c r="C616" s="143" t="s">
        <v>106</v>
      </c>
      <c r="D616" s="142">
        <v>90183819</v>
      </c>
      <c r="E616" s="143" t="s">
        <v>1162</v>
      </c>
      <c r="F616" s="143" t="s">
        <v>700</v>
      </c>
      <c r="G616" s="143" t="s">
        <v>701</v>
      </c>
      <c r="H616" s="144">
        <v>-361.48</v>
      </c>
      <c r="I616" s="143"/>
    </row>
    <row r="617" spans="2:9" s="140" customFormat="1" ht="19.7" customHeight="1" x14ac:dyDescent="0.2">
      <c r="B617" s="142">
        <v>19</v>
      </c>
      <c r="C617" s="143" t="s">
        <v>106</v>
      </c>
      <c r="D617" s="142">
        <v>90188380</v>
      </c>
      <c r="E617" s="143" t="s">
        <v>1163</v>
      </c>
      <c r="F617" s="143" t="s">
        <v>713</v>
      </c>
      <c r="G617" s="143" t="s">
        <v>714</v>
      </c>
      <c r="H617" s="144">
        <v>340000</v>
      </c>
      <c r="I617" s="143"/>
    </row>
    <row r="618" spans="2:9" s="140" customFormat="1" ht="19.7" customHeight="1" x14ac:dyDescent="0.2">
      <c r="B618" s="142">
        <v>19</v>
      </c>
      <c r="C618" s="143" t="s">
        <v>106</v>
      </c>
      <c r="D618" s="142">
        <v>90188433</v>
      </c>
      <c r="E618" s="143" t="s">
        <v>1164</v>
      </c>
      <c r="F618" s="143" t="s">
        <v>697</v>
      </c>
      <c r="G618" s="143" t="s">
        <v>698</v>
      </c>
      <c r="H618" s="144">
        <v>59457.54</v>
      </c>
      <c r="I618" s="143"/>
    </row>
    <row r="619" spans="2:9" s="140" customFormat="1" ht="19.7" customHeight="1" x14ac:dyDescent="0.2">
      <c r="B619" s="142">
        <v>19</v>
      </c>
      <c r="C619" s="143" t="s">
        <v>106</v>
      </c>
      <c r="D619" s="142">
        <v>90188433</v>
      </c>
      <c r="E619" s="143" t="s">
        <v>1164</v>
      </c>
      <c r="F619" s="143" t="s">
        <v>697</v>
      </c>
      <c r="G619" s="143" t="s">
        <v>698</v>
      </c>
      <c r="H619" s="144">
        <v>-60000</v>
      </c>
      <c r="I619" s="143"/>
    </row>
    <row r="620" spans="2:9" s="140" customFormat="1" ht="19.7" customHeight="1" x14ac:dyDescent="0.2">
      <c r="B620" s="142">
        <v>19</v>
      </c>
      <c r="C620" s="143" t="s">
        <v>106</v>
      </c>
      <c r="D620" s="142">
        <v>90188668</v>
      </c>
      <c r="E620" s="143" t="s">
        <v>1165</v>
      </c>
      <c r="F620" s="143" t="s">
        <v>700</v>
      </c>
      <c r="G620" s="143" t="s">
        <v>701</v>
      </c>
      <c r="H620" s="144">
        <v>2568</v>
      </c>
      <c r="I620" s="143"/>
    </row>
    <row r="621" spans="2:9" s="140" customFormat="1" ht="19.7" customHeight="1" x14ac:dyDescent="0.2">
      <c r="B621" s="142">
        <v>19</v>
      </c>
      <c r="C621" s="143" t="s">
        <v>106</v>
      </c>
      <c r="D621" s="142">
        <v>90189215</v>
      </c>
      <c r="E621" s="143" t="s">
        <v>1167</v>
      </c>
      <c r="F621" s="143" t="s">
        <v>697</v>
      </c>
      <c r="G621" s="143" t="s">
        <v>698</v>
      </c>
      <c r="H621" s="144">
        <v>31000</v>
      </c>
      <c r="I621" s="143"/>
    </row>
    <row r="622" spans="2:9" s="140" customFormat="1" ht="19.7" customHeight="1" x14ac:dyDescent="0.2">
      <c r="B622" s="142">
        <v>19</v>
      </c>
      <c r="C622" s="143" t="s">
        <v>106</v>
      </c>
      <c r="D622" s="142">
        <v>90189215</v>
      </c>
      <c r="E622" s="143" t="s">
        <v>1168</v>
      </c>
      <c r="F622" s="143" t="s">
        <v>700</v>
      </c>
      <c r="G622" s="143" t="s">
        <v>701</v>
      </c>
      <c r="H622" s="144">
        <v>-31108.69</v>
      </c>
      <c r="I622" s="143"/>
    </row>
    <row r="623" spans="2:9" s="140" customFormat="1" ht="19.7" customHeight="1" x14ac:dyDescent="0.2">
      <c r="B623" s="142">
        <v>19</v>
      </c>
      <c r="C623" s="143" t="s">
        <v>106</v>
      </c>
      <c r="D623" s="142">
        <v>90189392</v>
      </c>
      <c r="E623" s="143" t="s">
        <v>1169</v>
      </c>
      <c r="F623" s="143" t="s">
        <v>697</v>
      </c>
      <c r="G623" s="143" t="s">
        <v>698</v>
      </c>
      <c r="H623" s="144">
        <v>-15000</v>
      </c>
      <c r="I623" s="143"/>
    </row>
    <row r="624" spans="2:9" s="140" customFormat="1" ht="19.7" customHeight="1" x14ac:dyDescent="0.2">
      <c r="B624" s="142">
        <v>19</v>
      </c>
      <c r="C624" s="143" t="s">
        <v>106</v>
      </c>
      <c r="D624" s="142">
        <v>90189392</v>
      </c>
      <c r="E624" s="143" t="s">
        <v>1170</v>
      </c>
      <c r="F624" s="143" t="s">
        <v>787</v>
      </c>
      <c r="G624" s="143" t="s">
        <v>788</v>
      </c>
      <c r="H624" s="144">
        <v>50</v>
      </c>
      <c r="I624" s="143"/>
    </row>
    <row r="625" spans="2:9" s="140" customFormat="1" ht="19.7" customHeight="1" x14ac:dyDescent="0.2">
      <c r="B625" s="142">
        <v>19</v>
      </c>
      <c r="C625" s="143" t="s">
        <v>106</v>
      </c>
      <c r="D625" s="142">
        <v>90189392</v>
      </c>
      <c r="E625" s="143" t="s">
        <v>1170</v>
      </c>
      <c r="F625" s="143" t="s">
        <v>787</v>
      </c>
      <c r="G625" s="143" t="s">
        <v>788</v>
      </c>
      <c r="H625" s="144">
        <v>400</v>
      </c>
      <c r="I625" s="143"/>
    </row>
    <row r="626" spans="2:9" s="140" customFormat="1" ht="19.7" customHeight="1" x14ac:dyDescent="0.2">
      <c r="B626" s="142">
        <v>19</v>
      </c>
      <c r="C626" s="143" t="s">
        <v>106</v>
      </c>
      <c r="D626" s="142">
        <v>90189392</v>
      </c>
      <c r="E626" s="143" t="s">
        <v>1170</v>
      </c>
      <c r="F626" s="143" t="s">
        <v>787</v>
      </c>
      <c r="G626" s="143" t="s">
        <v>788</v>
      </c>
      <c r="H626" s="144">
        <v>50</v>
      </c>
      <c r="I626" s="143"/>
    </row>
    <row r="627" spans="2:9" s="140" customFormat="1" ht="19.7" customHeight="1" x14ac:dyDescent="0.2">
      <c r="B627" s="142">
        <v>19</v>
      </c>
      <c r="C627" s="143" t="s">
        <v>106</v>
      </c>
      <c r="D627" s="142">
        <v>90189542</v>
      </c>
      <c r="E627" s="143" t="s">
        <v>1171</v>
      </c>
      <c r="F627" s="143" t="s">
        <v>700</v>
      </c>
      <c r="G627" s="143" t="s">
        <v>701</v>
      </c>
      <c r="H627" s="144">
        <v>26000</v>
      </c>
      <c r="I627" s="143"/>
    </row>
    <row r="628" spans="2:9" s="140" customFormat="1" ht="19.7" customHeight="1" x14ac:dyDescent="0.2">
      <c r="B628" s="142">
        <v>19</v>
      </c>
      <c r="C628" s="143" t="s">
        <v>106</v>
      </c>
      <c r="D628" s="142">
        <v>90189714</v>
      </c>
      <c r="E628" s="143" t="s">
        <v>9689</v>
      </c>
      <c r="F628" s="143" t="s">
        <v>769</v>
      </c>
      <c r="G628" s="143" t="s">
        <v>770</v>
      </c>
      <c r="H628" s="144">
        <v>-16631.38</v>
      </c>
      <c r="I628" s="143"/>
    </row>
    <row r="629" spans="2:9" s="140" customFormat="1" ht="19.7" customHeight="1" x14ac:dyDescent="0.2">
      <c r="B629" s="142">
        <v>19</v>
      </c>
      <c r="C629" s="143" t="s">
        <v>106</v>
      </c>
      <c r="D629" s="142">
        <v>90273458</v>
      </c>
      <c r="E629" s="143" t="s">
        <v>1172</v>
      </c>
      <c r="F629" s="143" t="s">
        <v>729</v>
      </c>
      <c r="G629" s="143" t="s">
        <v>730</v>
      </c>
      <c r="H629" s="144">
        <v>150</v>
      </c>
      <c r="I629" s="143"/>
    </row>
    <row r="630" spans="2:9" s="140" customFormat="1" ht="19.7" customHeight="1" x14ac:dyDescent="0.2">
      <c r="B630" s="142">
        <v>19</v>
      </c>
      <c r="C630" s="143" t="s">
        <v>106</v>
      </c>
      <c r="D630" s="142">
        <v>90273458</v>
      </c>
      <c r="E630" s="143" t="s">
        <v>1172</v>
      </c>
      <c r="F630" s="143" t="s">
        <v>729</v>
      </c>
      <c r="G630" s="143" t="s">
        <v>730</v>
      </c>
      <c r="H630" s="144">
        <v>400</v>
      </c>
      <c r="I630" s="143"/>
    </row>
    <row r="631" spans="2:9" s="140" customFormat="1" ht="19.7" customHeight="1" x14ac:dyDescent="0.2">
      <c r="B631" s="142">
        <v>19</v>
      </c>
      <c r="C631" s="143" t="s">
        <v>106</v>
      </c>
      <c r="D631" s="142">
        <v>90273458</v>
      </c>
      <c r="E631" s="143" t="s">
        <v>1172</v>
      </c>
      <c r="F631" s="143" t="s">
        <v>729</v>
      </c>
      <c r="G631" s="143" t="s">
        <v>730</v>
      </c>
      <c r="H631" s="144">
        <v>50</v>
      </c>
      <c r="I631" s="143"/>
    </row>
    <row r="632" spans="2:9" s="140" customFormat="1" ht="19.7" customHeight="1" x14ac:dyDescent="0.2">
      <c r="B632" s="142">
        <v>19</v>
      </c>
      <c r="C632" s="143" t="s">
        <v>106</v>
      </c>
      <c r="D632" s="142">
        <v>90273458</v>
      </c>
      <c r="E632" s="143" t="s">
        <v>9690</v>
      </c>
      <c r="F632" s="143" t="s">
        <v>697</v>
      </c>
      <c r="G632" s="143" t="s">
        <v>698</v>
      </c>
      <c r="H632" s="144">
        <v>110000</v>
      </c>
      <c r="I632" s="143"/>
    </row>
    <row r="633" spans="2:9" s="140" customFormat="1" ht="19.7" customHeight="1" x14ac:dyDescent="0.2">
      <c r="B633" s="142">
        <v>19</v>
      </c>
      <c r="C633" s="143" t="s">
        <v>106</v>
      </c>
      <c r="D633" s="142">
        <v>90314479</v>
      </c>
      <c r="E633" s="143" t="s">
        <v>1173</v>
      </c>
      <c r="F633" s="143" t="s">
        <v>700</v>
      </c>
      <c r="G633" s="143" t="s">
        <v>701</v>
      </c>
      <c r="H633" s="144">
        <v>-3000</v>
      </c>
      <c r="I633" s="143"/>
    </row>
    <row r="634" spans="2:9" s="140" customFormat="1" ht="19.7" customHeight="1" x14ac:dyDescent="0.2">
      <c r="B634" s="142">
        <v>19</v>
      </c>
      <c r="C634" s="143" t="s">
        <v>106</v>
      </c>
      <c r="D634" s="142">
        <v>90330735</v>
      </c>
      <c r="E634" s="143" t="s">
        <v>1166</v>
      </c>
      <c r="F634" s="143" t="s">
        <v>713</v>
      </c>
      <c r="G634" s="143" t="s">
        <v>714</v>
      </c>
      <c r="H634" s="144">
        <v>-61348.68</v>
      </c>
      <c r="I634" s="143"/>
    </row>
    <row r="635" spans="2:9" s="140" customFormat="1" ht="19.7" customHeight="1" x14ac:dyDescent="0.2">
      <c r="B635" s="142">
        <v>19</v>
      </c>
      <c r="C635" s="143" t="s">
        <v>106</v>
      </c>
      <c r="D635" s="142">
        <v>90477729</v>
      </c>
      <c r="E635" s="143" t="s">
        <v>1174</v>
      </c>
      <c r="F635" s="143" t="s">
        <v>700</v>
      </c>
      <c r="G635" s="143" t="s">
        <v>701</v>
      </c>
      <c r="H635" s="144">
        <v>-45929.3</v>
      </c>
      <c r="I635" s="143"/>
    </row>
    <row r="636" spans="2:9" s="140" customFormat="1" ht="19.7" customHeight="1" x14ac:dyDescent="0.2">
      <c r="B636" s="142">
        <v>19</v>
      </c>
      <c r="C636" s="143" t="s">
        <v>106</v>
      </c>
      <c r="D636" s="142">
        <v>90615407</v>
      </c>
      <c r="E636" s="143" t="s">
        <v>9691</v>
      </c>
      <c r="F636" s="143" t="s">
        <v>700</v>
      </c>
      <c r="G636" s="143" t="s">
        <v>701</v>
      </c>
      <c r="H636" s="144">
        <v>20000</v>
      </c>
      <c r="I636" s="143"/>
    </row>
    <row r="637" spans="2:9" s="140" customFormat="1" ht="19.7" customHeight="1" x14ac:dyDescent="0.2">
      <c r="B637" s="142">
        <v>19</v>
      </c>
      <c r="C637" s="143" t="s">
        <v>106</v>
      </c>
      <c r="D637" s="142">
        <v>90624570</v>
      </c>
      <c r="E637" s="143" t="s">
        <v>1175</v>
      </c>
      <c r="F637" s="143" t="s">
        <v>697</v>
      </c>
      <c r="G637" s="143" t="s">
        <v>698</v>
      </c>
      <c r="H637" s="144">
        <v>50000</v>
      </c>
      <c r="I637" s="143"/>
    </row>
    <row r="638" spans="2:9" s="140" customFormat="1" ht="19.7" customHeight="1" x14ac:dyDescent="0.2">
      <c r="B638" s="142">
        <v>19</v>
      </c>
      <c r="C638" s="143" t="s">
        <v>106</v>
      </c>
      <c r="D638" s="142">
        <v>90633273</v>
      </c>
      <c r="E638" s="143" t="s">
        <v>1176</v>
      </c>
      <c r="F638" s="143" t="s">
        <v>700</v>
      </c>
      <c r="G638" s="143" t="s">
        <v>701</v>
      </c>
      <c r="H638" s="144">
        <v>1000</v>
      </c>
      <c r="I638" s="143"/>
    </row>
    <row r="639" spans="2:9" s="140" customFormat="1" ht="19.7" customHeight="1" x14ac:dyDescent="0.2">
      <c r="B639" s="142">
        <v>19</v>
      </c>
      <c r="C639" s="143" t="s">
        <v>106</v>
      </c>
      <c r="D639" s="142">
        <v>90633273</v>
      </c>
      <c r="E639" s="143" t="s">
        <v>1176</v>
      </c>
      <c r="F639" s="143" t="s">
        <v>700</v>
      </c>
      <c r="G639" s="143" t="s">
        <v>701</v>
      </c>
      <c r="H639" s="144">
        <v>500</v>
      </c>
      <c r="I639" s="143"/>
    </row>
    <row r="640" spans="2:9" s="140" customFormat="1" ht="19.7" customHeight="1" x14ac:dyDescent="0.2">
      <c r="B640" s="142">
        <v>19</v>
      </c>
      <c r="C640" s="143" t="s">
        <v>106</v>
      </c>
      <c r="D640" s="142">
        <v>90633273</v>
      </c>
      <c r="E640" s="143" t="s">
        <v>1176</v>
      </c>
      <c r="F640" s="143" t="s">
        <v>700</v>
      </c>
      <c r="G640" s="143" t="s">
        <v>701</v>
      </c>
      <c r="H640" s="144">
        <v>4500</v>
      </c>
      <c r="I640" s="143"/>
    </row>
    <row r="641" spans="2:9" s="140" customFormat="1" ht="19.7" customHeight="1" x14ac:dyDescent="0.2">
      <c r="B641" s="142">
        <v>19</v>
      </c>
      <c r="C641" s="143" t="s">
        <v>106</v>
      </c>
      <c r="D641" s="142">
        <v>90635706</v>
      </c>
      <c r="E641" s="143" t="s">
        <v>8664</v>
      </c>
      <c r="F641" s="143" t="s">
        <v>700</v>
      </c>
      <c r="G641" s="143" t="s">
        <v>701</v>
      </c>
      <c r="H641" s="144">
        <v>15000</v>
      </c>
      <c r="I641" s="143"/>
    </row>
    <row r="642" spans="2:9" s="140" customFormat="1" ht="19.7" customHeight="1" x14ac:dyDescent="0.2">
      <c r="B642" s="142">
        <v>19</v>
      </c>
      <c r="C642" s="143" t="s">
        <v>106</v>
      </c>
      <c r="D642" s="142">
        <v>90639437</v>
      </c>
      <c r="E642" s="143" t="s">
        <v>1177</v>
      </c>
      <c r="F642" s="143" t="s">
        <v>792</v>
      </c>
      <c r="G642" s="143" t="s">
        <v>793</v>
      </c>
      <c r="H642" s="144">
        <v>0</v>
      </c>
      <c r="I642" s="143"/>
    </row>
    <row r="643" spans="2:9" s="140" customFormat="1" ht="19.7" customHeight="1" x14ac:dyDescent="0.2">
      <c r="B643" s="142">
        <v>19</v>
      </c>
      <c r="C643" s="143" t="s">
        <v>106</v>
      </c>
      <c r="D643" s="142">
        <v>90639437</v>
      </c>
      <c r="E643" s="143" t="s">
        <v>1178</v>
      </c>
      <c r="F643" s="143" t="s">
        <v>700</v>
      </c>
      <c r="G643" s="143" t="s">
        <v>701</v>
      </c>
      <c r="H643" s="144">
        <v>20150</v>
      </c>
      <c r="I643" s="143"/>
    </row>
    <row r="644" spans="2:9" s="140" customFormat="1" ht="19.7" customHeight="1" x14ac:dyDescent="0.2">
      <c r="B644" s="142">
        <v>19</v>
      </c>
      <c r="C644" s="143" t="s">
        <v>106</v>
      </c>
      <c r="D644" s="142">
        <v>90639437</v>
      </c>
      <c r="E644" s="143" t="s">
        <v>1178</v>
      </c>
      <c r="F644" s="143" t="s">
        <v>700</v>
      </c>
      <c r="G644" s="143" t="s">
        <v>701</v>
      </c>
      <c r="H644" s="144">
        <v>400</v>
      </c>
      <c r="I644" s="143"/>
    </row>
    <row r="645" spans="2:9" s="140" customFormat="1" ht="19.7" customHeight="1" x14ac:dyDescent="0.2">
      <c r="B645" s="142">
        <v>19</v>
      </c>
      <c r="C645" s="143" t="s">
        <v>106</v>
      </c>
      <c r="D645" s="142">
        <v>90639437</v>
      </c>
      <c r="E645" s="143" t="s">
        <v>1178</v>
      </c>
      <c r="F645" s="143" t="s">
        <v>700</v>
      </c>
      <c r="G645" s="143" t="s">
        <v>701</v>
      </c>
      <c r="H645" s="144">
        <v>50</v>
      </c>
      <c r="I645" s="143"/>
    </row>
    <row r="646" spans="2:9" s="140" customFormat="1" ht="19.7" customHeight="1" x14ac:dyDescent="0.2">
      <c r="B646" s="142">
        <v>19</v>
      </c>
      <c r="C646" s="143" t="s">
        <v>106</v>
      </c>
      <c r="D646" s="142">
        <v>90639437</v>
      </c>
      <c r="E646" s="143" t="s">
        <v>1179</v>
      </c>
      <c r="F646" s="143" t="s">
        <v>700</v>
      </c>
      <c r="G646" s="143" t="s">
        <v>701</v>
      </c>
      <c r="H646" s="144">
        <v>138</v>
      </c>
      <c r="I646" s="143"/>
    </row>
    <row r="647" spans="2:9" s="140" customFormat="1" ht="19.7" customHeight="1" x14ac:dyDescent="0.2">
      <c r="B647" s="142">
        <v>19</v>
      </c>
      <c r="C647" s="143" t="s">
        <v>106</v>
      </c>
      <c r="D647" s="142">
        <v>90639437</v>
      </c>
      <c r="E647" s="143" t="s">
        <v>1179</v>
      </c>
      <c r="F647" s="143" t="s">
        <v>700</v>
      </c>
      <c r="G647" s="143" t="s">
        <v>701</v>
      </c>
      <c r="H647" s="144">
        <v>322</v>
      </c>
      <c r="I647" s="143"/>
    </row>
    <row r="648" spans="2:9" s="140" customFormat="1" ht="19.7" customHeight="1" x14ac:dyDescent="0.2">
      <c r="B648" s="142">
        <v>19</v>
      </c>
      <c r="C648" s="143" t="s">
        <v>106</v>
      </c>
      <c r="D648" s="142">
        <v>90639437</v>
      </c>
      <c r="E648" s="143" t="s">
        <v>1179</v>
      </c>
      <c r="F648" s="143" t="s">
        <v>700</v>
      </c>
      <c r="G648" s="143" t="s">
        <v>701</v>
      </c>
      <c r="H648" s="144">
        <v>46</v>
      </c>
      <c r="I648" s="143"/>
    </row>
    <row r="649" spans="2:9" s="140" customFormat="1" ht="19.7" customHeight="1" x14ac:dyDescent="0.2">
      <c r="B649" s="142">
        <v>19</v>
      </c>
      <c r="C649" s="143" t="s">
        <v>106</v>
      </c>
      <c r="D649" s="142">
        <v>90641149</v>
      </c>
      <c r="E649" s="143" t="s">
        <v>1180</v>
      </c>
      <c r="F649" s="143" t="s">
        <v>700</v>
      </c>
      <c r="G649" s="143" t="s">
        <v>701</v>
      </c>
      <c r="H649" s="144">
        <v>200</v>
      </c>
      <c r="I649" s="143"/>
    </row>
    <row r="650" spans="2:9" s="140" customFormat="1" ht="19.7" customHeight="1" x14ac:dyDescent="0.2">
      <c r="B650" s="142">
        <v>19</v>
      </c>
      <c r="C650" s="143" t="s">
        <v>106</v>
      </c>
      <c r="D650" s="142">
        <v>90641149</v>
      </c>
      <c r="E650" s="143" t="s">
        <v>1180</v>
      </c>
      <c r="F650" s="143" t="s">
        <v>700</v>
      </c>
      <c r="G650" s="143" t="s">
        <v>701</v>
      </c>
      <c r="H650" s="144">
        <v>350</v>
      </c>
      <c r="I650" s="143"/>
    </row>
    <row r="651" spans="2:9" s="140" customFormat="1" ht="19.7" customHeight="1" x14ac:dyDescent="0.2">
      <c r="B651" s="142">
        <v>19</v>
      </c>
      <c r="C651" s="143" t="s">
        <v>106</v>
      </c>
      <c r="D651" s="142">
        <v>90641149</v>
      </c>
      <c r="E651" s="143" t="s">
        <v>1180</v>
      </c>
      <c r="F651" s="143" t="s">
        <v>700</v>
      </c>
      <c r="G651" s="143" t="s">
        <v>701</v>
      </c>
      <c r="H651" s="144">
        <v>50</v>
      </c>
      <c r="I651" s="143"/>
    </row>
    <row r="652" spans="2:9" s="140" customFormat="1" ht="19.7" customHeight="1" x14ac:dyDescent="0.2">
      <c r="B652" s="142">
        <v>19</v>
      </c>
      <c r="C652" s="143" t="s">
        <v>106</v>
      </c>
      <c r="D652" s="142">
        <v>90641513</v>
      </c>
      <c r="E652" s="143" t="s">
        <v>1181</v>
      </c>
      <c r="F652" s="143" t="s">
        <v>700</v>
      </c>
      <c r="G652" s="143" t="s">
        <v>701</v>
      </c>
      <c r="H652" s="144">
        <v>255</v>
      </c>
      <c r="I652" s="143"/>
    </row>
    <row r="653" spans="2:9" s="140" customFormat="1" ht="19.7" customHeight="1" x14ac:dyDescent="0.2">
      <c r="B653" s="142">
        <v>19</v>
      </c>
      <c r="C653" s="143" t="s">
        <v>106</v>
      </c>
      <c r="D653" s="142">
        <v>90641513</v>
      </c>
      <c r="E653" s="143" t="s">
        <v>1181</v>
      </c>
      <c r="F653" s="143" t="s">
        <v>700</v>
      </c>
      <c r="G653" s="143" t="s">
        <v>701</v>
      </c>
      <c r="H653" s="144">
        <v>680</v>
      </c>
      <c r="I653" s="143"/>
    </row>
    <row r="654" spans="2:9" s="140" customFormat="1" ht="19.7" customHeight="1" x14ac:dyDescent="0.2">
      <c r="B654" s="142">
        <v>19</v>
      </c>
      <c r="C654" s="143" t="s">
        <v>106</v>
      </c>
      <c r="D654" s="142">
        <v>90641513</v>
      </c>
      <c r="E654" s="143" t="s">
        <v>1181</v>
      </c>
      <c r="F654" s="143" t="s">
        <v>700</v>
      </c>
      <c r="G654" s="143" t="s">
        <v>701</v>
      </c>
      <c r="H654" s="144">
        <v>85</v>
      </c>
      <c r="I654" s="143"/>
    </row>
    <row r="655" spans="2:9" s="140" customFormat="1" ht="19.7" customHeight="1" x14ac:dyDescent="0.2">
      <c r="B655" s="142">
        <v>19</v>
      </c>
      <c r="C655" s="143" t="s">
        <v>106</v>
      </c>
      <c r="D655" s="142">
        <v>90641598</v>
      </c>
      <c r="E655" s="143" t="s">
        <v>1182</v>
      </c>
      <c r="F655" s="143" t="s">
        <v>723</v>
      </c>
      <c r="G655" s="143" t="s">
        <v>724</v>
      </c>
      <c r="H655" s="144">
        <v>-6100</v>
      </c>
      <c r="I655" s="143"/>
    </row>
    <row r="656" spans="2:9" s="140" customFormat="1" ht="19.7" customHeight="1" x14ac:dyDescent="0.2">
      <c r="B656" s="142">
        <v>19</v>
      </c>
      <c r="C656" s="143" t="s">
        <v>106</v>
      </c>
      <c r="D656" s="142">
        <v>90646637</v>
      </c>
      <c r="E656" s="143" t="s">
        <v>1183</v>
      </c>
      <c r="F656" s="143" t="s">
        <v>697</v>
      </c>
      <c r="G656" s="143" t="s">
        <v>698</v>
      </c>
      <c r="H656" s="144">
        <v>45000</v>
      </c>
      <c r="I656" s="143"/>
    </row>
    <row r="657" spans="2:9" s="140" customFormat="1" ht="19.7" customHeight="1" x14ac:dyDescent="0.2">
      <c r="B657" s="142">
        <v>19</v>
      </c>
      <c r="C657" s="143" t="s">
        <v>106</v>
      </c>
      <c r="D657" s="142">
        <v>90656650</v>
      </c>
      <c r="E657" s="143" t="s">
        <v>1184</v>
      </c>
      <c r="F657" s="143" t="s">
        <v>700</v>
      </c>
      <c r="G657" s="143" t="s">
        <v>701</v>
      </c>
      <c r="H657" s="144">
        <v>-8000</v>
      </c>
      <c r="I657" s="143"/>
    </row>
    <row r="658" spans="2:9" s="140" customFormat="1" ht="19.7" customHeight="1" x14ac:dyDescent="0.2">
      <c r="B658" s="142">
        <v>19</v>
      </c>
      <c r="C658" s="143" t="s">
        <v>106</v>
      </c>
      <c r="D658" s="142">
        <v>90656650</v>
      </c>
      <c r="E658" s="143" t="s">
        <v>1185</v>
      </c>
      <c r="F658" s="143" t="s">
        <v>713</v>
      </c>
      <c r="G658" s="143" t="s">
        <v>714</v>
      </c>
      <c r="H658" s="144">
        <v>148500</v>
      </c>
      <c r="I658" s="143"/>
    </row>
    <row r="659" spans="2:9" s="140" customFormat="1" ht="19.7" customHeight="1" x14ac:dyDescent="0.2">
      <c r="B659" s="142">
        <v>19</v>
      </c>
      <c r="C659" s="143" t="s">
        <v>106</v>
      </c>
      <c r="D659" s="142">
        <v>90656650</v>
      </c>
      <c r="E659" s="143" t="s">
        <v>1185</v>
      </c>
      <c r="F659" s="143" t="s">
        <v>713</v>
      </c>
      <c r="G659" s="143" t="s">
        <v>714</v>
      </c>
      <c r="H659" s="144">
        <v>1500</v>
      </c>
      <c r="I659" s="143"/>
    </row>
    <row r="660" spans="2:9" s="140" customFormat="1" ht="19.7" customHeight="1" x14ac:dyDescent="0.2">
      <c r="B660" s="142">
        <v>19</v>
      </c>
      <c r="C660" s="143" t="s">
        <v>106</v>
      </c>
      <c r="D660" s="142">
        <v>90657374</v>
      </c>
      <c r="E660" s="143" t="s">
        <v>1186</v>
      </c>
      <c r="F660" s="143" t="s">
        <v>697</v>
      </c>
      <c r="G660" s="143" t="s">
        <v>698</v>
      </c>
      <c r="H660" s="144">
        <v>-1800</v>
      </c>
      <c r="I660" s="143"/>
    </row>
    <row r="661" spans="2:9" s="140" customFormat="1" ht="19.7" customHeight="1" x14ac:dyDescent="0.2">
      <c r="B661" s="142">
        <v>19</v>
      </c>
      <c r="C661" s="143" t="s">
        <v>106</v>
      </c>
      <c r="D661" s="142">
        <v>90657374</v>
      </c>
      <c r="E661" s="143" t="s">
        <v>1186</v>
      </c>
      <c r="F661" s="143" t="s">
        <v>697</v>
      </c>
      <c r="G661" s="143" t="s">
        <v>698</v>
      </c>
      <c r="H661" s="144">
        <v>-3150</v>
      </c>
      <c r="I661" s="143"/>
    </row>
    <row r="662" spans="2:9" s="140" customFormat="1" ht="19.7" customHeight="1" x14ac:dyDescent="0.2">
      <c r="B662" s="142">
        <v>19</v>
      </c>
      <c r="C662" s="143" t="s">
        <v>106</v>
      </c>
      <c r="D662" s="142">
        <v>90658469</v>
      </c>
      <c r="E662" s="143" t="s">
        <v>1187</v>
      </c>
      <c r="F662" s="143" t="s">
        <v>737</v>
      </c>
      <c r="G662" s="143" t="s">
        <v>738</v>
      </c>
      <c r="H662" s="144">
        <v>360</v>
      </c>
      <c r="I662" s="143"/>
    </row>
    <row r="663" spans="2:9" s="140" customFormat="1" ht="19.7" customHeight="1" x14ac:dyDescent="0.2">
      <c r="B663" s="142">
        <v>19</v>
      </c>
      <c r="C663" s="143" t="s">
        <v>106</v>
      </c>
      <c r="D663" s="142">
        <v>90658469</v>
      </c>
      <c r="E663" s="143" t="s">
        <v>1188</v>
      </c>
      <c r="F663" s="143" t="s">
        <v>700</v>
      </c>
      <c r="G663" s="143" t="s">
        <v>701</v>
      </c>
      <c r="H663" s="144">
        <v>1500</v>
      </c>
      <c r="I663" s="143"/>
    </row>
    <row r="664" spans="2:9" s="140" customFormat="1" ht="19.7" customHeight="1" x14ac:dyDescent="0.2">
      <c r="B664" s="142">
        <v>19</v>
      </c>
      <c r="C664" s="143" t="s">
        <v>106</v>
      </c>
      <c r="D664" s="142">
        <v>90665563</v>
      </c>
      <c r="E664" s="143" t="s">
        <v>1189</v>
      </c>
      <c r="F664" s="143" t="s">
        <v>697</v>
      </c>
      <c r="G664" s="143" t="s">
        <v>698</v>
      </c>
      <c r="H664" s="144">
        <v>175000</v>
      </c>
      <c r="I664" s="143"/>
    </row>
    <row r="665" spans="2:9" s="140" customFormat="1" ht="19.7" customHeight="1" x14ac:dyDescent="0.2">
      <c r="B665" s="142">
        <v>19</v>
      </c>
      <c r="C665" s="143" t="s">
        <v>106</v>
      </c>
      <c r="D665" s="142">
        <v>90665563</v>
      </c>
      <c r="E665" s="143" t="s">
        <v>1190</v>
      </c>
      <c r="F665" s="143" t="s">
        <v>700</v>
      </c>
      <c r="G665" s="143" t="s">
        <v>701</v>
      </c>
      <c r="H665" s="144">
        <v>-50000</v>
      </c>
      <c r="I665" s="143"/>
    </row>
    <row r="666" spans="2:9" s="140" customFormat="1" ht="19.7" customHeight="1" x14ac:dyDescent="0.2">
      <c r="B666" s="142">
        <v>19</v>
      </c>
      <c r="C666" s="143" t="s">
        <v>106</v>
      </c>
      <c r="D666" s="142">
        <v>90665574</v>
      </c>
      <c r="E666" s="143" t="s">
        <v>1191</v>
      </c>
      <c r="F666" s="143" t="s">
        <v>899</v>
      </c>
      <c r="G666" s="143" t="s">
        <v>900</v>
      </c>
      <c r="H666" s="144">
        <v>4200</v>
      </c>
      <c r="I666" s="143"/>
    </row>
    <row r="667" spans="2:9" s="140" customFormat="1" ht="19.7" customHeight="1" x14ac:dyDescent="0.2">
      <c r="B667" s="142">
        <v>19</v>
      </c>
      <c r="C667" s="143" t="s">
        <v>106</v>
      </c>
      <c r="D667" s="142">
        <v>90665574</v>
      </c>
      <c r="E667" s="143" t="s">
        <v>9692</v>
      </c>
      <c r="F667" s="143" t="s">
        <v>697</v>
      </c>
      <c r="G667" s="143" t="s">
        <v>698</v>
      </c>
      <c r="H667" s="144">
        <v>6000</v>
      </c>
      <c r="I667" s="143"/>
    </row>
    <row r="668" spans="2:9" s="140" customFormat="1" ht="19.7" customHeight="1" x14ac:dyDescent="0.2">
      <c r="B668" s="142">
        <v>19</v>
      </c>
      <c r="C668" s="143" t="s">
        <v>106</v>
      </c>
      <c r="D668" s="142">
        <v>90679175</v>
      </c>
      <c r="E668" s="143" t="s">
        <v>1192</v>
      </c>
      <c r="F668" s="143" t="s">
        <v>697</v>
      </c>
      <c r="G668" s="143" t="s">
        <v>698</v>
      </c>
      <c r="H668" s="144">
        <v>10000</v>
      </c>
      <c r="I668" s="143"/>
    </row>
    <row r="669" spans="2:9" s="140" customFormat="1" ht="19.7" customHeight="1" x14ac:dyDescent="0.2">
      <c r="B669" s="142">
        <v>19</v>
      </c>
      <c r="C669" s="143" t="s">
        <v>106</v>
      </c>
      <c r="D669" s="142">
        <v>90679686</v>
      </c>
      <c r="E669" s="143" t="s">
        <v>1193</v>
      </c>
      <c r="F669" s="143" t="s">
        <v>700</v>
      </c>
      <c r="G669" s="143" t="s">
        <v>701</v>
      </c>
      <c r="H669" s="144">
        <v>1800</v>
      </c>
      <c r="I669" s="143"/>
    </row>
    <row r="670" spans="2:9" s="140" customFormat="1" ht="19.7" customHeight="1" x14ac:dyDescent="0.2">
      <c r="B670" s="142">
        <v>19</v>
      </c>
      <c r="C670" s="143" t="s">
        <v>106</v>
      </c>
      <c r="D670" s="142">
        <v>90679686</v>
      </c>
      <c r="E670" s="143" t="s">
        <v>1193</v>
      </c>
      <c r="F670" s="143" t="s">
        <v>700</v>
      </c>
      <c r="G670" s="143" t="s">
        <v>701</v>
      </c>
      <c r="H670" s="144">
        <v>4800</v>
      </c>
      <c r="I670" s="143"/>
    </row>
    <row r="671" spans="2:9" s="140" customFormat="1" ht="19.7" customHeight="1" x14ac:dyDescent="0.2">
      <c r="B671" s="142">
        <v>19</v>
      </c>
      <c r="C671" s="143" t="s">
        <v>106</v>
      </c>
      <c r="D671" s="142">
        <v>90679686</v>
      </c>
      <c r="E671" s="143" t="s">
        <v>1193</v>
      </c>
      <c r="F671" s="143" t="s">
        <v>700</v>
      </c>
      <c r="G671" s="143" t="s">
        <v>701</v>
      </c>
      <c r="H671" s="144">
        <v>600</v>
      </c>
      <c r="I671" s="143"/>
    </row>
    <row r="672" spans="2:9" s="140" customFormat="1" ht="19.7" customHeight="1" x14ac:dyDescent="0.2">
      <c r="B672" s="142">
        <v>19</v>
      </c>
      <c r="C672" s="143" t="s">
        <v>106</v>
      </c>
      <c r="D672" s="142">
        <v>90686617</v>
      </c>
      <c r="E672" s="143" t="s">
        <v>1194</v>
      </c>
      <c r="F672" s="143" t="s">
        <v>700</v>
      </c>
      <c r="G672" s="143" t="s">
        <v>701</v>
      </c>
      <c r="H672" s="144">
        <v>150</v>
      </c>
      <c r="I672" s="143"/>
    </row>
    <row r="673" spans="2:9" s="140" customFormat="1" ht="19.7" customHeight="1" x14ac:dyDescent="0.2">
      <c r="B673" s="142">
        <v>19</v>
      </c>
      <c r="C673" s="143" t="s">
        <v>106</v>
      </c>
      <c r="D673" s="142">
        <v>90686617</v>
      </c>
      <c r="E673" s="143" t="s">
        <v>1194</v>
      </c>
      <c r="F673" s="143" t="s">
        <v>700</v>
      </c>
      <c r="G673" s="143" t="s">
        <v>701</v>
      </c>
      <c r="H673" s="144">
        <v>10400</v>
      </c>
      <c r="I673" s="143"/>
    </row>
    <row r="674" spans="2:9" s="140" customFormat="1" ht="19.7" customHeight="1" x14ac:dyDescent="0.2">
      <c r="B674" s="142">
        <v>19</v>
      </c>
      <c r="C674" s="143" t="s">
        <v>106</v>
      </c>
      <c r="D674" s="142">
        <v>90686617</v>
      </c>
      <c r="E674" s="143" t="s">
        <v>1194</v>
      </c>
      <c r="F674" s="143" t="s">
        <v>700</v>
      </c>
      <c r="G674" s="143" t="s">
        <v>701</v>
      </c>
      <c r="H674" s="144">
        <v>50</v>
      </c>
      <c r="I674" s="143"/>
    </row>
    <row r="675" spans="2:9" s="140" customFormat="1" ht="19.7" customHeight="1" x14ac:dyDescent="0.2">
      <c r="B675" s="142">
        <v>19</v>
      </c>
      <c r="C675" s="143" t="s">
        <v>106</v>
      </c>
      <c r="D675" s="142">
        <v>90702616</v>
      </c>
      <c r="E675" s="143" t="s">
        <v>8970</v>
      </c>
      <c r="F675" s="143" t="s">
        <v>1245</v>
      </c>
      <c r="G675" s="143" t="s">
        <v>1246</v>
      </c>
      <c r="H675" s="144">
        <v>150000</v>
      </c>
      <c r="I675" s="143"/>
    </row>
    <row r="676" spans="2:9" s="140" customFormat="1" ht="19.7" customHeight="1" x14ac:dyDescent="0.2">
      <c r="B676" s="142">
        <v>19</v>
      </c>
      <c r="C676" s="143" t="s">
        <v>106</v>
      </c>
      <c r="D676" s="142">
        <v>90711999</v>
      </c>
      <c r="E676" s="143" t="s">
        <v>1936</v>
      </c>
      <c r="F676" s="143" t="s">
        <v>713</v>
      </c>
      <c r="G676" s="143" t="s">
        <v>714</v>
      </c>
      <c r="H676" s="144">
        <v>200000</v>
      </c>
      <c r="I676" s="143"/>
    </row>
    <row r="677" spans="2:9" s="140" customFormat="1" ht="19.7" customHeight="1" x14ac:dyDescent="0.2">
      <c r="B677" s="142">
        <v>19</v>
      </c>
      <c r="C677" s="143" t="s">
        <v>106</v>
      </c>
      <c r="D677" s="142">
        <v>90718136</v>
      </c>
      <c r="E677" s="143" t="s">
        <v>1195</v>
      </c>
      <c r="F677" s="143" t="s">
        <v>700</v>
      </c>
      <c r="G677" s="143" t="s">
        <v>701</v>
      </c>
      <c r="H677" s="144">
        <v>-5000</v>
      </c>
      <c r="I677" s="143"/>
    </row>
    <row r="678" spans="2:9" s="140" customFormat="1" ht="19.7" customHeight="1" x14ac:dyDescent="0.2">
      <c r="B678" s="142">
        <v>19</v>
      </c>
      <c r="C678" s="143" t="s">
        <v>106</v>
      </c>
      <c r="D678" s="142">
        <v>90718136</v>
      </c>
      <c r="E678" s="143" t="s">
        <v>1195</v>
      </c>
      <c r="F678" s="143" t="s">
        <v>700</v>
      </c>
      <c r="G678" s="143" t="s">
        <v>701</v>
      </c>
      <c r="H678" s="144">
        <v>-15000</v>
      </c>
      <c r="I678" s="143"/>
    </row>
    <row r="679" spans="2:9" s="140" customFormat="1" ht="19.7" customHeight="1" x14ac:dyDescent="0.2">
      <c r="B679" s="142">
        <v>19</v>
      </c>
      <c r="C679" s="143" t="s">
        <v>106</v>
      </c>
      <c r="D679" s="142">
        <v>90719402</v>
      </c>
      <c r="E679" s="143" t="s">
        <v>9693</v>
      </c>
      <c r="F679" s="143" t="s">
        <v>700</v>
      </c>
      <c r="G679" s="143" t="s">
        <v>701</v>
      </c>
      <c r="H679" s="144">
        <v>-17465.54</v>
      </c>
      <c r="I679" s="143"/>
    </row>
    <row r="680" spans="2:9" s="140" customFormat="1" ht="19.7" customHeight="1" x14ac:dyDescent="0.2">
      <c r="B680" s="142">
        <v>19</v>
      </c>
      <c r="C680" s="143" t="s">
        <v>106</v>
      </c>
      <c r="D680" s="142">
        <v>90719683</v>
      </c>
      <c r="E680" s="143" t="s">
        <v>1196</v>
      </c>
      <c r="F680" s="143" t="s">
        <v>729</v>
      </c>
      <c r="G680" s="143" t="s">
        <v>730</v>
      </c>
      <c r="H680" s="144">
        <v>416.16</v>
      </c>
      <c r="I680" s="143"/>
    </row>
    <row r="681" spans="2:9" s="140" customFormat="1" ht="19.7" customHeight="1" x14ac:dyDescent="0.2">
      <c r="B681" s="142">
        <v>19</v>
      </c>
      <c r="C681" s="143" t="s">
        <v>106</v>
      </c>
      <c r="D681" s="142">
        <v>90719683</v>
      </c>
      <c r="E681" s="143" t="s">
        <v>1196</v>
      </c>
      <c r="F681" s="143" t="s">
        <v>729</v>
      </c>
      <c r="G681" s="143" t="s">
        <v>730</v>
      </c>
      <c r="H681" s="144">
        <v>716.04</v>
      </c>
      <c r="I681" s="143"/>
    </row>
    <row r="682" spans="2:9" s="140" customFormat="1" ht="19.7" customHeight="1" x14ac:dyDescent="0.2">
      <c r="B682" s="142">
        <v>19</v>
      </c>
      <c r="C682" s="143" t="s">
        <v>106</v>
      </c>
      <c r="D682" s="142">
        <v>90719683</v>
      </c>
      <c r="E682" s="143" t="s">
        <v>1196</v>
      </c>
      <c r="F682" s="143" t="s">
        <v>729</v>
      </c>
      <c r="G682" s="143" t="s">
        <v>730</v>
      </c>
      <c r="H682" s="144">
        <v>104.04</v>
      </c>
      <c r="I682" s="143"/>
    </row>
    <row r="683" spans="2:9" s="140" customFormat="1" ht="19.7" customHeight="1" x14ac:dyDescent="0.2">
      <c r="B683" s="142">
        <v>19</v>
      </c>
      <c r="C683" s="143" t="s">
        <v>106</v>
      </c>
      <c r="D683" s="142">
        <v>90719683</v>
      </c>
      <c r="E683" s="143" t="s">
        <v>1197</v>
      </c>
      <c r="F683" s="143" t="s">
        <v>700</v>
      </c>
      <c r="G683" s="143" t="s">
        <v>701</v>
      </c>
      <c r="H683" s="144">
        <v>600</v>
      </c>
      <c r="I683" s="143"/>
    </row>
    <row r="684" spans="2:9" s="140" customFormat="1" ht="19.7" customHeight="1" x14ac:dyDescent="0.2">
      <c r="B684" s="142">
        <v>19</v>
      </c>
      <c r="C684" s="143" t="s">
        <v>106</v>
      </c>
      <c r="D684" s="142">
        <v>90719683</v>
      </c>
      <c r="E684" s="143" t="s">
        <v>1197</v>
      </c>
      <c r="F684" s="143" t="s">
        <v>700</v>
      </c>
      <c r="G684" s="143" t="s">
        <v>701</v>
      </c>
      <c r="H684" s="144">
        <v>1050</v>
      </c>
      <c r="I684" s="143"/>
    </row>
    <row r="685" spans="2:9" s="140" customFormat="1" ht="19.7" customHeight="1" x14ac:dyDescent="0.2">
      <c r="B685" s="142">
        <v>19</v>
      </c>
      <c r="C685" s="143" t="s">
        <v>106</v>
      </c>
      <c r="D685" s="142">
        <v>90719683</v>
      </c>
      <c r="E685" s="143" t="s">
        <v>1197</v>
      </c>
      <c r="F685" s="143" t="s">
        <v>700</v>
      </c>
      <c r="G685" s="143" t="s">
        <v>701</v>
      </c>
      <c r="H685" s="144">
        <v>150</v>
      </c>
      <c r="I685" s="143"/>
    </row>
    <row r="686" spans="2:9" s="140" customFormat="1" ht="19.7" customHeight="1" x14ac:dyDescent="0.2">
      <c r="B686" s="142">
        <v>19</v>
      </c>
      <c r="C686" s="143" t="s">
        <v>106</v>
      </c>
      <c r="D686" s="142">
        <v>90748568</v>
      </c>
      <c r="E686" s="143" t="s">
        <v>1198</v>
      </c>
      <c r="F686" s="143" t="s">
        <v>697</v>
      </c>
      <c r="G686" s="143" t="s">
        <v>698</v>
      </c>
      <c r="H686" s="144">
        <v>-3000</v>
      </c>
      <c r="I686" s="143"/>
    </row>
    <row r="687" spans="2:9" s="140" customFormat="1" ht="19.7" customHeight="1" x14ac:dyDescent="0.2">
      <c r="B687" s="142">
        <v>19</v>
      </c>
      <c r="C687" s="143" t="s">
        <v>106</v>
      </c>
      <c r="D687" s="142">
        <v>90753200</v>
      </c>
      <c r="E687" s="143" t="s">
        <v>1199</v>
      </c>
      <c r="F687" s="143" t="s">
        <v>700</v>
      </c>
      <c r="G687" s="143" t="s">
        <v>701</v>
      </c>
      <c r="H687" s="144">
        <v>240</v>
      </c>
      <c r="I687" s="143"/>
    </row>
    <row r="688" spans="2:9" s="140" customFormat="1" ht="19.7" customHeight="1" x14ac:dyDescent="0.2">
      <c r="B688" s="142">
        <v>19</v>
      </c>
      <c r="C688" s="143" t="s">
        <v>106</v>
      </c>
      <c r="D688" s="142">
        <v>90753200</v>
      </c>
      <c r="E688" s="143" t="s">
        <v>1199</v>
      </c>
      <c r="F688" s="143" t="s">
        <v>700</v>
      </c>
      <c r="G688" s="143" t="s">
        <v>701</v>
      </c>
      <c r="H688" s="144">
        <v>3980</v>
      </c>
      <c r="I688" s="143"/>
    </row>
    <row r="689" spans="2:9" s="140" customFormat="1" ht="19.7" customHeight="1" x14ac:dyDescent="0.2">
      <c r="B689" s="142">
        <v>19</v>
      </c>
      <c r="C689" s="143" t="s">
        <v>106</v>
      </c>
      <c r="D689" s="142">
        <v>90832220</v>
      </c>
      <c r="E689" s="143" t="s">
        <v>1200</v>
      </c>
      <c r="F689" s="143" t="s">
        <v>700</v>
      </c>
      <c r="G689" s="143" t="s">
        <v>701</v>
      </c>
      <c r="H689" s="144">
        <v>50</v>
      </c>
      <c r="I689" s="143"/>
    </row>
    <row r="690" spans="2:9" s="140" customFormat="1" ht="19.7" customHeight="1" x14ac:dyDescent="0.2">
      <c r="B690" s="142">
        <v>19</v>
      </c>
      <c r="C690" s="143" t="s">
        <v>106</v>
      </c>
      <c r="D690" s="142">
        <v>90832220</v>
      </c>
      <c r="E690" s="143" t="s">
        <v>1200</v>
      </c>
      <c r="F690" s="143" t="s">
        <v>700</v>
      </c>
      <c r="G690" s="143" t="s">
        <v>701</v>
      </c>
      <c r="H690" s="144">
        <v>50</v>
      </c>
      <c r="I690" s="143"/>
    </row>
    <row r="691" spans="2:9" s="140" customFormat="1" ht="19.7" customHeight="1" x14ac:dyDescent="0.2">
      <c r="B691" s="142">
        <v>19</v>
      </c>
      <c r="C691" s="143" t="s">
        <v>106</v>
      </c>
      <c r="D691" s="142">
        <v>90832220</v>
      </c>
      <c r="E691" s="143" t="s">
        <v>1200</v>
      </c>
      <c r="F691" s="143" t="s">
        <v>700</v>
      </c>
      <c r="G691" s="143" t="s">
        <v>701</v>
      </c>
      <c r="H691" s="144">
        <v>50</v>
      </c>
      <c r="I691" s="143"/>
    </row>
    <row r="692" spans="2:9" s="140" customFormat="1" ht="19.7" customHeight="1" x14ac:dyDescent="0.2">
      <c r="B692" s="142">
        <v>19</v>
      </c>
      <c r="C692" s="143" t="s">
        <v>106</v>
      </c>
      <c r="D692" s="142">
        <v>90860544</v>
      </c>
      <c r="E692" s="143" t="s">
        <v>8971</v>
      </c>
      <c r="F692" s="143" t="s">
        <v>713</v>
      </c>
      <c r="G692" s="143" t="s">
        <v>714</v>
      </c>
      <c r="H692" s="144">
        <v>100000</v>
      </c>
      <c r="I692" s="143"/>
    </row>
    <row r="693" spans="2:9" s="140" customFormat="1" ht="19.7" customHeight="1" x14ac:dyDescent="0.2">
      <c r="B693" s="142">
        <v>19</v>
      </c>
      <c r="C693" s="143" t="s">
        <v>106</v>
      </c>
      <c r="D693" s="142">
        <v>90899661</v>
      </c>
      <c r="E693" s="143" t="s">
        <v>8665</v>
      </c>
      <c r="F693" s="143" t="s">
        <v>700</v>
      </c>
      <c r="G693" s="143" t="s">
        <v>701</v>
      </c>
      <c r="H693" s="144">
        <v>15000</v>
      </c>
      <c r="I693" s="143"/>
    </row>
    <row r="694" spans="2:9" s="140" customFormat="1" ht="19.7" customHeight="1" x14ac:dyDescent="0.2">
      <c r="B694" s="142">
        <v>19</v>
      </c>
      <c r="C694" s="143" t="s">
        <v>106</v>
      </c>
      <c r="D694" s="142">
        <v>90899661</v>
      </c>
      <c r="E694" s="143" t="s">
        <v>1201</v>
      </c>
      <c r="F694" s="143" t="s">
        <v>716</v>
      </c>
      <c r="G694" s="143" t="s">
        <v>717</v>
      </c>
      <c r="H694" s="144">
        <v>-34200</v>
      </c>
      <c r="I694" s="143"/>
    </row>
    <row r="695" spans="2:9" s="140" customFormat="1" ht="19.7" customHeight="1" x14ac:dyDescent="0.2">
      <c r="B695" s="142">
        <v>19</v>
      </c>
      <c r="C695" s="143" t="s">
        <v>106</v>
      </c>
      <c r="D695" s="142">
        <v>90899661</v>
      </c>
      <c r="E695" s="143" t="s">
        <v>1201</v>
      </c>
      <c r="F695" s="143" t="s">
        <v>716</v>
      </c>
      <c r="G695" s="143" t="s">
        <v>717</v>
      </c>
      <c r="H695" s="144">
        <v>-7600</v>
      </c>
      <c r="I695" s="143"/>
    </row>
    <row r="696" spans="2:9" s="140" customFormat="1" ht="19.7" customHeight="1" x14ac:dyDescent="0.2">
      <c r="B696" s="142">
        <v>19</v>
      </c>
      <c r="C696" s="143" t="s">
        <v>106</v>
      </c>
      <c r="D696" s="142">
        <v>90936897</v>
      </c>
      <c r="E696" s="143" t="s">
        <v>1203</v>
      </c>
      <c r="F696" s="143" t="s">
        <v>700</v>
      </c>
      <c r="G696" s="143" t="s">
        <v>701</v>
      </c>
      <c r="H696" s="144">
        <v>1200</v>
      </c>
      <c r="I696" s="143"/>
    </row>
    <row r="697" spans="2:9" s="140" customFormat="1" ht="19.7" customHeight="1" x14ac:dyDescent="0.2">
      <c r="B697" s="142">
        <v>19</v>
      </c>
      <c r="C697" s="143" t="s">
        <v>106</v>
      </c>
      <c r="D697" s="142">
        <v>90936897</v>
      </c>
      <c r="E697" s="143" t="s">
        <v>1203</v>
      </c>
      <c r="F697" s="143" t="s">
        <v>700</v>
      </c>
      <c r="G697" s="143" t="s">
        <v>701</v>
      </c>
      <c r="H697" s="144">
        <v>3200</v>
      </c>
      <c r="I697" s="143"/>
    </row>
    <row r="698" spans="2:9" s="140" customFormat="1" ht="19.7" customHeight="1" x14ac:dyDescent="0.2">
      <c r="B698" s="142">
        <v>19</v>
      </c>
      <c r="C698" s="143" t="s">
        <v>106</v>
      </c>
      <c r="D698" s="142">
        <v>90936897</v>
      </c>
      <c r="E698" s="143" t="s">
        <v>1203</v>
      </c>
      <c r="F698" s="143" t="s">
        <v>700</v>
      </c>
      <c r="G698" s="143" t="s">
        <v>701</v>
      </c>
      <c r="H698" s="144">
        <v>400</v>
      </c>
      <c r="I698" s="143"/>
    </row>
    <row r="699" spans="2:9" s="140" customFormat="1" ht="19.7" customHeight="1" x14ac:dyDescent="0.2">
      <c r="B699" s="142">
        <v>19</v>
      </c>
      <c r="C699" s="143" t="s">
        <v>106</v>
      </c>
      <c r="D699" s="142">
        <v>90970766</v>
      </c>
      <c r="E699" s="143" t="s">
        <v>1204</v>
      </c>
      <c r="F699" s="143" t="s">
        <v>700</v>
      </c>
      <c r="G699" s="143" t="s">
        <v>701</v>
      </c>
      <c r="H699" s="144">
        <v>-64139.79</v>
      </c>
      <c r="I699" s="143"/>
    </row>
    <row r="700" spans="2:9" s="140" customFormat="1" ht="19.7" customHeight="1" x14ac:dyDescent="0.2">
      <c r="B700" s="142">
        <v>19</v>
      </c>
      <c r="C700" s="143" t="s">
        <v>106</v>
      </c>
      <c r="D700" s="142">
        <v>91057490</v>
      </c>
      <c r="E700" s="143" t="s">
        <v>8972</v>
      </c>
      <c r="F700" s="143" t="s">
        <v>700</v>
      </c>
      <c r="G700" s="143" t="s">
        <v>701</v>
      </c>
      <c r="H700" s="144">
        <v>-32000</v>
      </c>
      <c r="I700" s="143"/>
    </row>
    <row r="701" spans="2:9" s="140" customFormat="1" ht="19.7" customHeight="1" x14ac:dyDescent="0.2">
      <c r="B701" s="142">
        <v>19</v>
      </c>
      <c r="C701" s="143" t="s">
        <v>106</v>
      </c>
      <c r="D701" s="142">
        <v>91073666</v>
      </c>
      <c r="E701" s="143" t="s">
        <v>8666</v>
      </c>
      <c r="F701" s="143" t="s">
        <v>697</v>
      </c>
      <c r="G701" s="143" t="s">
        <v>698</v>
      </c>
      <c r="H701" s="144">
        <v>50000</v>
      </c>
      <c r="I701" s="143"/>
    </row>
    <row r="702" spans="2:9" s="140" customFormat="1" ht="19.7" customHeight="1" x14ac:dyDescent="0.2">
      <c r="B702" s="142">
        <v>19</v>
      </c>
      <c r="C702" s="143" t="s">
        <v>106</v>
      </c>
      <c r="D702" s="142">
        <v>91073666</v>
      </c>
      <c r="E702" s="143" t="s">
        <v>1205</v>
      </c>
      <c r="F702" s="143" t="s">
        <v>706</v>
      </c>
      <c r="G702" s="143" t="s">
        <v>707</v>
      </c>
      <c r="H702" s="144">
        <v>144.06</v>
      </c>
      <c r="I702" s="143"/>
    </row>
    <row r="703" spans="2:9" s="140" customFormat="1" ht="19.7" customHeight="1" x14ac:dyDescent="0.2">
      <c r="B703" s="142">
        <v>19</v>
      </c>
      <c r="C703" s="143" t="s">
        <v>106</v>
      </c>
      <c r="D703" s="142">
        <v>91073666</v>
      </c>
      <c r="E703" s="143" t="s">
        <v>1205</v>
      </c>
      <c r="F703" s="143" t="s">
        <v>706</v>
      </c>
      <c r="G703" s="143" t="s">
        <v>707</v>
      </c>
      <c r="H703" s="144">
        <v>384.16</v>
      </c>
      <c r="I703" s="143"/>
    </row>
    <row r="704" spans="2:9" s="140" customFormat="1" ht="19.7" customHeight="1" x14ac:dyDescent="0.2">
      <c r="B704" s="142">
        <v>19</v>
      </c>
      <c r="C704" s="143" t="s">
        <v>106</v>
      </c>
      <c r="D704" s="142">
        <v>91105238</v>
      </c>
      <c r="E704" s="143" t="s">
        <v>1207</v>
      </c>
      <c r="F704" s="143" t="s">
        <v>729</v>
      </c>
      <c r="G704" s="143" t="s">
        <v>730</v>
      </c>
      <c r="H704" s="144">
        <v>104.04</v>
      </c>
      <c r="I704" s="143"/>
    </row>
    <row r="705" spans="2:9" s="140" customFormat="1" ht="19.7" customHeight="1" x14ac:dyDescent="0.2">
      <c r="B705" s="142">
        <v>19</v>
      </c>
      <c r="C705" s="143" t="s">
        <v>106</v>
      </c>
      <c r="D705" s="142">
        <v>91105238</v>
      </c>
      <c r="E705" s="143" t="s">
        <v>1207</v>
      </c>
      <c r="F705" s="143" t="s">
        <v>729</v>
      </c>
      <c r="G705" s="143" t="s">
        <v>730</v>
      </c>
      <c r="H705" s="144">
        <v>618.12</v>
      </c>
      <c r="I705" s="143"/>
    </row>
    <row r="706" spans="2:9" s="140" customFormat="1" ht="19.7" customHeight="1" x14ac:dyDescent="0.2">
      <c r="B706" s="142">
        <v>19</v>
      </c>
      <c r="C706" s="143" t="s">
        <v>106</v>
      </c>
      <c r="D706" s="142">
        <v>91106355</v>
      </c>
      <c r="E706" s="143" t="s">
        <v>1206</v>
      </c>
      <c r="F706" s="143" t="s">
        <v>700</v>
      </c>
      <c r="G706" s="143" t="s">
        <v>701</v>
      </c>
      <c r="H706" s="144">
        <v>-30.69</v>
      </c>
      <c r="I706" s="143"/>
    </row>
    <row r="707" spans="2:9" s="140" customFormat="1" ht="19.7" customHeight="1" x14ac:dyDescent="0.2">
      <c r="B707" s="142">
        <v>19</v>
      </c>
      <c r="C707" s="143" t="s">
        <v>106</v>
      </c>
      <c r="D707" s="142">
        <v>99274216</v>
      </c>
      <c r="E707" s="143" t="s">
        <v>1208</v>
      </c>
      <c r="F707" s="143" t="s">
        <v>713</v>
      </c>
      <c r="G707" s="143" t="s">
        <v>714</v>
      </c>
      <c r="H707" s="144">
        <v>-5000</v>
      </c>
      <c r="I707" s="143"/>
    </row>
    <row r="708" spans="2:9" s="140" customFormat="1" ht="19.7" customHeight="1" x14ac:dyDescent="0.2">
      <c r="B708" s="142">
        <v>19</v>
      </c>
      <c r="C708" s="143" t="s">
        <v>106</v>
      </c>
      <c r="D708" s="142">
        <v>100457325</v>
      </c>
      <c r="E708" s="143" t="s">
        <v>9694</v>
      </c>
      <c r="F708" s="143" t="s">
        <v>713</v>
      </c>
      <c r="G708" s="143" t="s">
        <v>714</v>
      </c>
      <c r="H708" s="144">
        <v>-15000</v>
      </c>
      <c r="I708" s="143"/>
    </row>
    <row r="709" spans="2:9" s="140" customFormat="1" ht="19.7" customHeight="1" x14ac:dyDescent="0.2">
      <c r="B709" s="142">
        <v>19</v>
      </c>
      <c r="C709" s="143" t="s">
        <v>106</v>
      </c>
      <c r="D709" s="142">
        <v>100855554</v>
      </c>
      <c r="E709" s="143" t="s">
        <v>1209</v>
      </c>
      <c r="F709" s="143" t="s">
        <v>729</v>
      </c>
      <c r="G709" s="143" t="s">
        <v>730</v>
      </c>
      <c r="H709" s="144">
        <v>206.04</v>
      </c>
      <c r="I709" s="143"/>
    </row>
    <row r="710" spans="2:9" s="140" customFormat="1" ht="19.7" customHeight="1" x14ac:dyDescent="0.2">
      <c r="B710" s="142">
        <v>19</v>
      </c>
      <c r="C710" s="143" t="s">
        <v>106</v>
      </c>
      <c r="D710" s="142">
        <v>100855554</v>
      </c>
      <c r="E710" s="143" t="s">
        <v>1209</v>
      </c>
      <c r="F710" s="143" t="s">
        <v>729</v>
      </c>
      <c r="G710" s="143" t="s">
        <v>730</v>
      </c>
      <c r="H710" s="144">
        <v>51</v>
      </c>
      <c r="I710" s="143"/>
    </row>
    <row r="711" spans="2:9" s="140" customFormat="1" ht="19.7" customHeight="1" x14ac:dyDescent="0.2">
      <c r="B711" s="142">
        <v>19</v>
      </c>
      <c r="C711" s="143" t="s">
        <v>106</v>
      </c>
      <c r="D711" s="142">
        <v>100855554</v>
      </c>
      <c r="E711" s="143" t="s">
        <v>1209</v>
      </c>
      <c r="F711" s="143" t="s">
        <v>729</v>
      </c>
      <c r="G711" s="143" t="s">
        <v>730</v>
      </c>
      <c r="H711" s="144">
        <v>306</v>
      </c>
      <c r="I711" s="143"/>
    </row>
    <row r="712" spans="2:9" s="140" customFormat="1" ht="19.7" customHeight="1" x14ac:dyDescent="0.2">
      <c r="B712" s="142">
        <v>19</v>
      </c>
      <c r="C712" s="143" t="s">
        <v>106</v>
      </c>
      <c r="D712" s="142">
        <v>100855554</v>
      </c>
      <c r="E712" s="143" t="s">
        <v>1209</v>
      </c>
      <c r="F712" s="143" t="s">
        <v>729</v>
      </c>
      <c r="G712" s="143" t="s">
        <v>730</v>
      </c>
      <c r="H712" s="144">
        <v>51</v>
      </c>
      <c r="I712" s="143"/>
    </row>
    <row r="713" spans="2:9" s="140" customFormat="1" ht="19.7" customHeight="1" x14ac:dyDescent="0.2">
      <c r="B713" s="142">
        <v>19</v>
      </c>
      <c r="C713" s="143" t="s">
        <v>106</v>
      </c>
      <c r="D713" s="142">
        <v>100855554</v>
      </c>
      <c r="E713" s="143" t="s">
        <v>1210</v>
      </c>
      <c r="F713" s="143" t="s">
        <v>713</v>
      </c>
      <c r="G713" s="143" t="s">
        <v>714</v>
      </c>
      <c r="H713" s="144">
        <v>-99262</v>
      </c>
      <c r="I713" s="143"/>
    </row>
    <row r="714" spans="2:9" s="140" customFormat="1" ht="19.7" customHeight="1" x14ac:dyDescent="0.2">
      <c r="B714" s="142">
        <v>19</v>
      </c>
      <c r="C714" s="143" t="s">
        <v>106</v>
      </c>
      <c r="D714" s="142">
        <v>101065760</v>
      </c>
      <c r="E714" s="143" t="s">
        <v>1211</v>
      </c>
      <c r="F714" s="143" t="s">
        <v>713</v>
      </c>
      <c r="G714" s="143" t="s">
        <v>714</v>
      </c>
      <c r="H714" s="144">
        <v>-91548.45</v>
      </c>
      <c r="I714" s="143"/>
    </row>
    <row r="715" spans="2:9" s="140" customFormat="1" ht="19.7" customHeight="1" x14ac:dyDescent="0.2">
      <c r="B715" s="142">
        <v>19</v>
      </c>
      <c r="C715" s="143" t="s">
        <v>106</v>
      </c>
      <c r="D715" s="142">
        <v>101644276</v>
      </c>
      <c r="E715" s="143" t="s">
        <v>1202</v>
      </c>
      <c r="F715" s="143" t="s">
        <v>729</v>
      </c>
      <c r="G715" s="143" t="s">
        <v>730</v>
      </c>
      <c r="H715" s="144">
        <v>280</v>
      </c>
      <c r="I715" s="143"/>
    </row>
    <row r="716" spans="2:9" s="140" customFormat="1" ht="19.7" customHeight="1" x14ac:dyDescent="0.2">
      <c r="B716" s="142">
        <v>20</v>
      </c>
      <c r="C716" s="143" t="s">
        <v>120</v>
      </c>
      <c r="D716" s="142">
        <v>90190100</v>
      </c>
      <c r="E716" s="143" t="s">
        <v>1213</v>
      </c>
      <c r="F716" s="143" t="s">
        <v>697</v>
      </c>
      <c r="G716" s="143" t="s">
        <v>698</v>
      </c>
      <c r="H716" s="144">
        <v>20000</v>
      </c>
      <c r="I716" s="143"/>
    </row>
    <row r="717" spans="2:9" s="140" customFormat="1" ht="19.7" customHeight="1" x14ac:dyDescent="0.2">
      <c r="B717" s="142">
        <v>20</v>
      </c>
      <c r="C717" s="143" t="s">
        <v>120</v>
      </c>
      <c r="D717" s="142">
        <v>90190243</v>
      </c>
      <c r="E717" s="143" t="s">
        <v>1214</v>
      </c>
      <c r="F717" s="143" t="s">
        <v>700</v>
      </c>
      <c r="G717" s="143" t="s">
        <v>701</v>
      </c>
      <c r="H717" s="144">
        <v>33952.46</v>
      </c>
      <c r="I717" s="143"/>
    </row>
    <row r="718" spans="2:9" s="140" customFormat="1" ht="19.7" customHeight="1" x14ac:dyDescent="0.2">
      <c r="B718" s="142">
        <v>20</v>
      </c>
      <c r="C718" s="143" t="s">
        <v>120</v>
      </c>
      <c r="D718" s="142">
        <v>90190243</v>
      </c>
      <c r="E718" s="143" t="s">
        <v>9695</v>
      </c>
      <c r="F718" s="143" t="s">
        <v>713</v>
      </c>
      <c r="G718" s="143" t="s">
        <v>714</v>
      </c>
      <c r="H718" s="144">
        <v>216000</v>
      </c>
      <c r="I718" s="143"/>
    </row>
    <row r="719" spans="2:9" s="140" customFormat="1" ht="19.7" customHeight="1" x14ac:dyDescent="0.2">
      <c r="B719" s="142">
        <v>20</v>
      </c>
      <c r="C719" s="143" t="s">
        <v>120</v>
      </c>
      <c r="D719" s="142">
        <v>90190243</v>
      </c>
      <c r="E719" s="143" t="s">
        <v>1215</v>
      </c>
      <c r="F719" s="143" t="s">
        <v>700</v>
      </c>
      <c r="G719" s="143" t="s">
        <v>701</v>
      </c>
      <c r="H719" s="144">
        <v>-5400</v>
      </c>
      <c r="I719" s="143"/>
    </row>
    <row r="720" spans="2:9" s="140" customFormat="1" ht="19.7" customHeight="1" x14ac:dyDescent="0.2">
      <c r="B720" s="142">
        <v>20</v>
      </c>
      <c r="C720" s="143" t="s">
        <v>120</v>
      </c>
      <c r="D720" s="142">
        <v>90190295</v>
      </c>
      <c r="E720" s="143" t="s">
        <v>1216</v>
      </c>
      <c r="F720" s="143" t="s">
        <v>700</v>
      </c>
      <c r="G720" s="143" t="s">
        <v>701</v>
      </c>
      <c r="H720" s="144">
        <v>21000</v>
      </c>
      <c r="I720" s="143"/>
    </row>
    <row r="721" spans="2:9" s="140" customFormat="1" ht="19.7" customHeight="1" x14ac:dyDescent="0.2">
      <c r="B721" s="142">
        <v>20</v>
      </c>
      <c r="C721" s="143" t="s">
        <v>120</v>
      </c>
      <c r="D721" s="142">
        <v>90190295</v>
      </c>
      <c r="E721" s="143" t="s">
        <v>1216</v>
      </c>
      <c r="F721" s="143" t="s">
        <v>700</v>
      </c>
      <c r="G721" s="143" t="s">
        <v>701</v>
      </c>
      <c r="H721" s="144">
        <v>11750</v>
      </c>
      <c r="I721" s="143"/>
    </row>
    <row r="722" spans="2:9" s="140" customFormat="1" ht="19.7" customHeight="1" x14ac:dyDescent="0.2">
      <c r="B722" s="142">
        <v>20</v>
      </c>
      <c r="C722" s="143" t="s">
        <v>120</v>
      </c>
      <c r="D722" s="142">
        <v>90190407</v>
      </c>
      <c r="E722" s="143" t="s">
        <v>1217</v>
      </c>
      <c r="F722" s="143" t="s">
        <v>697</v>
      </c>
      <c r="G722" s="143" t="s">
        <v>698</v>
      </c>
      <c r="H722" s="144">
        <v>-27085</v>
      </c>
      <c r="I722" s="143"/>
    </row>
    <row r="723" spans="2:9" s="140" customFormat="1" ht="19.7" customHeight="1" x14ac:dyDescent="0.2">
      <c r="B723" s="142">
        <v>20</v>
      </c>
      <c r="C723" s="143" t="s">
        <v>120</v>
      </c>
      <c r="D723" s="142">
        <v>90190523</v>
      </c>
      <c r="E723" s="143" t="s">
        <v>1218</v>
      </c>
      <c r="F723" s="143" t="s">
        <v>697</v>
      </c>
      <c r="G723" s="143" t="s">
        <v>698</v>
      </c>
      <c r="H723" s="144">
        <v>15000</v>
      </c>
      <c r="I723" s="143"/>
    </row>
    <row r="724" spans="2:9" s="140" customFormat="1" ht="19.7" customHeight="1" x14ac:dyDescent="0.2">
      <c r="B724" s="142">
        <v>20</v>
      </c>
      <c r="C724" s="143" t="s">
        <v>120</v>
      </c>
      <c r="D724" s="142">
        <v>90190596</v>
      </c>
      <c r="E724" s="143" t="s">
        <v>1219</v>
      </c>
      <c r="F724" s="143" t="s">
        <v>700</v>
      </c>
      <c r="G724" s="143" t="s">
        <v>701</v>
      </c>
      <c r="H724" s="144">
        <v>42000</v>
      </c>
      <c r="I724" s="143"/>
    </row>
    <row r="725" spans="2:9" s="140" customFormat="1" ht="19.7" customHeight="1" x14ac:dyDescent="0.2">
      <c r="B725" s="142">
        <v>20</v>
      </c>
      <c r="C725" s="143" t="s">
        <v>120</v>
      </c>
      <c r="D725" s="142">
        <v>90356830</v>
      </c>
      <c r="E725" s="143" t="s">
        <v>1222</v>
      </c>
      <c r="F725" s="143" t="s">
        <v>697</v>
      </c>
      <c r="G725" s="143" t="s">
        <v>698</v>
      </c>
      <c r="H725" s="144">
        <v>1050</v>
      </c>
      <c r="I725" s="143"/>
    </row>
    <row r="726" spans="2:9" s="140" customFormat="1" ht="19.7" customHeight="1" x14ac:dyDescent="0.2">
      <c r="B726" s="142">
        <v>20</v>
      </c>
      <c r="C726" s="143" t="s">
        <v>120</v>
      </c>
      <c r="D726" s="142">
        <v>90356830</v>
      </c>
      <c r="E726" s="143" t="s">
        <v>1222</v>
      </c>
      <c r="F726" s="143" t="s">
        <v>697</v>
      </c>
      <c r="G726" s="143" t="s">
        <v>698</v>
      </c>
      <c r="H726" s="144">
        <v>750</v>
      </c>
      <c r="I726" s="143"/>
    </row>
    <row r="727" spans="2:9" s="140" customFormat="1" ht="19.7" customHeight="1" x14ac:dyDescent="0.2">
      <c r="B727" s="142">
        <v>20</v>
      </c>
      <c r="C727" s="143" t="s">
        <v>120</v>
      </c>
      <c r="D727" s="142">
        <v>90357081</v>
      </c>
      <c r="E727" s="143" t="s">
        <v>1223</v>
      </c>
      <c r="F727" s="143" t="s">
        <v>697</v>
      </c>
      <c r="G727" s="143" t="s">
        <v>698</v>
      </c>
      <c r="H727" s="144">
        <v>1200</v>
      </c>
      <c r="I727" s="143"/>
    </row>
    <row r="728" spans="2:9" s="140" customFormat="1" ht="19.7" customHeight="1" x14ac:dyDescent="0.2">
      <c r="B728" s="142">
        <v>20</v>
      </c>
      <c r="C728" s="143" t="s">
        <v>120</v>
      </c>
      <c r="D728" s="142">
        <v>90357081</v>
      </c>
      <c r="E728" s="143" t="s">
        <v>1223</v>
      </c>
      <c r="F728" s="143" t="s">
        <v>697</v>
      </c>
      <c r="G728" s="143" t="s">
        <v>698</v>
      </c>
      <c r="H728" s="144">
        <v>1200</v>
      </c>
      <c r="I728" s="143"/>
    </row>
    <row r="729" spans="2:9" s="140" customFormat="1" ht="19.7" customHeight="1" x14ac:dyDescent="0.2">
      <c r="B729" s="142">
        <v>20</v>
      </c>
      <c r="C729" s="143" t="s">
        <v>120</v>
      </c>
      <c r="D729" s="142">
        <v>90357081</v>
      </c>
      <c r="E729" s="143" t="s">
        <v>1223</v>
      </c>
      <c r="F729" s="143" t="s">
        <v>697</v>
      </c>
      <c r="G729" s="143" t="s">
        <v>698</v>
      </c>
      <c r="H729" s="144">
        <v>900</v>
      </c>
      <c r="I729" s="143"/>
    </row>
    <row r="730" spans="2:9" s="140" customFormat="1" ht="19.7" customHeight="1" x14ac:dyDescent="0.2">
      <c r="B730" s="142">
        <v>20</v>
      </c>
      <c r="C730" s="143" t="s">
        <v>120</v>
      </c>
      <c r="D730" s="142">
        <v>90359269</v>
      </c>
      <c r="E730" s="143" t="s">
        <v>1224</v>
      </c>
      <c r="F730" s="143" t="s">
        <v>700</v>
      </c>
      <c r="G730" s="143" t="s">
        <v>701</v>
      </c>
      <c r="H730" s="144">
        <v>29346.06</v>
      </c>
      <c r="I730" s="143"/>
    </row>
    <row r="731" spans="2:9" s="140" customFormat="1" ht="19.7" customHeight="1" x14ac:dyDescent="0.2">
      <c r="B731" s="142">
        <v>20</v>
      </c>
      <c r="C731" s="143" t="s">
        <v>120</v>
      </c>
      <c r="D731" s="142">
        <v>90359269</v>
      </c>
      <c r="E731" s="143" t="s">
        <v>1225</v>
      </c>
      <c r="F731" s="143" t="s">
        <v>1226</v>
      </c>
      <c r="G731" s="143" t="s">
        <v>1227</v>
      </c>
      <c r="H731" s="144">
        <v>-29346.06</v>
      </c>
      <c r="I731" s="143"/>
    </row>
    <row r="732" spans="2:9" s="140" customFormat="1" ht="19.7" customHeight="1" x14ac:dyDescent="0.2">
      <c r="B732" s="142">
        <v>20</v>
      </c>
      <c r="C732" s="143" t="s">
        <v>120</v>
      </c>
      <c r="D732" s="142">
        <v>90359269</v>
      </c>
      <c r="E732" s="143" t="s">
        <v>1228</v>
      </c>
      <c r="F732" s="143" t="s">
        <v>697</v>
      </c>
      <c r="G732" s="143" t="s">
        <v>698</v>
      </c>
      <c r="H732" s="144">
        <v>37000</v>
      </c>
      <c r="I732" s="143"/>
    </row>
    <row r="733" spans="2:9" s="140" customFormat="1" ht="19.7" customHeight="1" x14ac:dyDescent="0.2">
      <c r="B733" s="142">
        <v>20</v>
      </c>
      <c r="C733" s="143" t="s">
        <v>120</v>
      </c>
      <c r="D733" s="142">
        <v>90368190</v>
      </c>
      <c r="E733" s="143" t="s">
        <v>1229</v>
      </c>
      <c r="F733" s="143" t="s">
        <v>697</v>
      </c>
      <c r="G733" s="143" t="s">
        <v>698</v>
      </c>
      <c r="H733" s="144">
        <v>20000</v>
      </c>
      <c r="I733" s="143"/>
    </row>
    <row r="734" spans="2:9" s="140" customFormat="1" ht="19.7" customHeight="1" x14ac:dyDescent="0.2">
      <c r="B734" s="142">
        <v>20</v>
      </c>
      <c r="C734" s="143" t="s">
        <v>120</v>
      </c>
      <c r="D734" s="142">
        <v>90419523</v>
      </c>
      <c r="E734" s="143" t="s">
        <v>1230</v>
      </c>
      <c r="F734" s="143" t="s">
        <v>792</v>
      </c>
      <c r="G734" s="143" t="s">
        <v>793</v>
      </c>
      <c r="H734" s="144">
        <v>0</v>
      </c>
      <c r="I734" s="143"/>
    </row>
    <row r="735" spans="2:9" s="140" customFormat="1" ht="19.7" customHeight="1" x14ac:dyDescent="0.2">
      <c r="B735" s="142">
        <v>20</v>
      </c>
      <c r="C735" s="143" t="s">
        <v>120</v>
      </c>
      <c r="D735" s="142">
        <v>90419523</v>
      </c>
      <c r="E735" s="143" t="s">
        <v>1231</v>
      </c>
      <c r="F735" s="143" t="s">
        <v>700</v>
      </c>
      <c r="G735" s="143" t="s">
        <v>701</v>
      </c>
      <c r="H735" s="144">
        <v>750</v>
      </c>
      <c r="I735" s="143"/>
    </row>
    <row r="736" spans="2:9" s="140" customFormat="1" ht="19.7" customHeight="1" x14ac:dyDescent="0.2">
      <c r="B736" s="142">
        <v>20</v>
      </c>
      <c r="C736" s="143" t="s">
        <v>120</v>
      </c>
      <c r="D736" s="142">
        <v>90419523</v>
      </c>
      <c r="E736" s="143" t="s">
        <v>1231</v>
      </c>
      <c r="F736" s="143" t="s">
        <v>700</v>
      </c>
      <c r="G736" s="143" t="s">
        <v>701</v>
      </c>
      <c r="H736" s="144">
        <v>450</v>
      </c>
      <c r="I736" s="143"/>
    </row>
    <row r="737" spans="2:9" s="140" customFormat="1" ht="19.7" customHeight="1" x14ac:dyDescent="0.2">
      <c r="B737" s="142">
        <v>20</v>
      </c>
      <c r="C737" s="143" t="s">
        <v>120</v>
      </c>
      <c r="D737" s="142">
        <v>90419523</v>
      </c>
      <c r="E737" s="143" t="s">
        <v>1231</v>
      </c>
      <c r="F737" s="143" t="s">
        <v>700</v>
      </c>
      <c r="G737" s="143" t="s">
        <v>701</v>
      </c>
      <c r="H737" s="144">
        <v>600</v>
      </c>
      <c r="I737" s="143"/>
    </row>
    <row r="738" spans="2:9" s="140" customFormat="1" ht="19.7" customHeight="1" x14ac:dyDescent="0.2">
      <c r="B738" s="142">
        <v>20</v>
      </c>
      <c r="C738" s="143" t="s">
        <v>120</v>
      </c>
      <c r="D738" s="142">
        <v>90419523</v>
      </c>
      <c r="E738" s="143" t="s">
        <v>1232</v>
      </c>
      <c r="F738" s="143" t="s">
        <v>700</v>
      </c>
      <c r="G738" s="143" t="s">
        <v>701</v>
      </c>
      <c r="H738" s="144">
        <v>770</v>
      </c>
      <c r="I738" s="143"/>
    </row>
    <row r="739" spans="2:9" s="140" customFormat="1" ht="19.7" customHeight="1" x14ac:dyDescent="0.2">
      <c r="B739" s="142">
        <v>20</v>
      </c>
      <c r="C739" s="143" t="s">
        <v>120</v>
      </c>
      <c r="D739" s="142">
        <v>90419523</v>
      </c>
      <c r="E739" s="143" t="s">
        <v>1232</v>
      </c>
      <c r="F739" s="143" t="s">
        <v>700</v>
      </c>
      <c r="G739" s="143" t="s">
        <v>701</v>
      </c>
      <c r="H739" s="144">
        <v>385</v>
      </c>
      <c r="I739" s="143"/>
    </row>
    <row r="740" spans="2:9" s="140" customFormat="1" ht="19.7" customHeight="1" x14ac:dyDescent="0.2">
      <c r="B740" s="142">
        <v>20</v>
      </c>
      <c r="C740" s="143" t="s">
        <v>120</v>
      </c>
      <c r="D740" s="142">
        <v>90419523</v>
      </c>
      <c r="E740" s="143" t="s">
        <v>1232</v>
      </c>
      <c r="F740" s="143" t="s">
        <v>700</v>
      </c>
      <c r="G740" s="143" t="s">
        <v>701</v>
      </c>
      <c r="H740" s="144">
        <v>385</v>
      </c>
      <c r="I740" s="143"/>
    </row>
    <row r="741" spans="2:9" s="140" customFormat="1" ht="19.7" customHeight="1" x14ac:dyDescent="0.2">
      <c r="B741" s="142">
        <v>20</v>
      </c>
      <c r="C741" s="143" t="s">
        <v>120</v>
      </c>
      <c r="D741" s="142">
        <v>90470821</v>
      </c>
      <c r="E741" s="143" t="s">
        <v>1233</v>
      </c>
      <c r="F741" s="143" t="s">
        <v>697</v>
      </c>
      <c r="G741" s="143" t="s">
        <v>698</v>
      </c>
      <c r="H741" s="144">
        <v>15000</v>
      </c>
      <c r="I741" s="143"/>
    </row>
    <row r="742" spans="2:9" s="140" customFormat="1" ht="19.7" customHeight="1" x14ac:dyDescent="0.2">
      <c r="B742" s="142">
        <v>20</v>
      </c>
      <c r="C742" s="143" t="s">
        <v>120</v>
      </c>
      <c r="D742" s="142">
        <v>90495756</v>
      </c>
      <c r="E742" s="143" t="s">
        <v>8667</v>
      </c>
      <c r="F742" s="143" t="s">
        <v>700</v>
      </c>
      <c r="G742" s="143" t="s">
        <v>701</v>
      </c>
      <c r="H742" s="144">
        <v>20000</v>
      </c>
      <c r="I742" s="143"/>
    </row>
    <row r="743" spans="2:9" s="140" customFormat="1" ht="19.7" customHeight="1" x14ac:dyDescent="0.2">
      <c r="B743" s="142">
        <v>20</v>
      </c>
      <c r="C743" s="143" t="s">
        <v>120</v>
      </c>
      <c r="D743" s="142">
        <v>90516852</v>
      </c>
      <c r="E743" s="143" t="s">
        <v>1234</v>
      </c>
      <c r="F743" s="143" t="s">
        <v>700</v>
      </c>
      <c r="G743" s="143" t="s">
        <v>701</v>
      </c>
      <c r="H743" s="144">
        <v>1050</v>
      </c>
      <c r="I743" s="143"/>
    </row>
    <row r="744" spans="2:9" s="140" customFormat="1" ht="19.7" customHeight="1" x14ac:dyDescent="0.2">
      <c r="B744" s="142">
        <v>20</v>
      </c>
      <c r="C744" s="143" t="s">
        <v>120</v>
      </c>
      <c r="D744" s="142">
        <v>90516852</v>
      </c>
      <c r="E744" s="143" t="s">
        <v>1234</v>
      </c>
      <c r="F744" s="143" t="s">
        <v>700</v>
      </c>
      <c r="G744" s="143" t="s">
        <v>701</v>
      </c>
      <c r="H744" s="144">
        <v>450</v>
      </c>
      <c r="I744" s="143"/>
    </row>
    <row r="745" spans="2:9" s="140" customFormat="1" ht="19.7" customHeight="1" x14ac:dyDescent="0.2">
      <c r="B745" s="142">
        <v>20</v>
      </c>
      <c r="C745" s="143" t="s">
        <v>120</v>
      </c>
      <c r="D745" s="142">
        <v>90516852</v>
      </c>
      <c r="E745" s="143" t="s">
        <v>1234</v>
      </c>
      <c r="F745" s="143" t="s">
        <v>700</v>
      </c>
      <c r="G745" s="143" t="s">
        <v>701</v>
      </c>
      <c r="H745" s="144">
        <v>300</v>
      </c>
      <c r="I745" s="143"/>
    </row>
    <row r="746" spans="2:9" s="140" customFormat="1" ht="19.7" customHeight="1" x14ac:dyDescent="0.2">
      <c r="B746" s="142">
        <v>20</v>
      </c>
      <c r="C746" s="143" t="s">
        <v>120</v>
      </c>
      <c r="D746" s="142">
        <v>90564831</v>
      </c>
      <c r="E746" s="143" t="s">
        <v>1235</v>
      </c>
      <c r="F746" s="143" t="s">
        <v>697</v>
      </c>
      <c r="G746" s="143" t="s">
        <v>698</v>
      </c>
      <c r="H746" s="144">
        <v>24000</v>
      </c>
      <c r="I746" s="143"/>
    </row>
    <row r="747" spans="2:9" s="140" customFormat="1" ht="19.7" customHeight="1" x14ac:dyDescent="0.2">
      <c r="B747" s="142">
        <v>20</v>
      </c>
      <c r="C747" s="143" t="s">
        <v>120</v>
      </c>
      <c r="D747" s="142">
        <v>90574846</v>
      </c>
      <c r="E747" s="143" t="s">
        <v>1236</v>
      </c>
      <c r="F747" s="143" t="s">
        <v>700</v>
      </c>
      <c r="G747" s="143" t="s">
        <v>701</v>
      </c>
      <c r="H747" s="144">
        <v>1800</v>
      </c>
      <c r="I747" s="143"/>
    </row>
    <row r="748" spans="2:9" s="140" customFormat="1" ht="19.7" customHeight="1" x14ac:dyDescent="0.2">
      <c r="B748" s="142">
        <v>20</v>
      </c>
      <c r="C748" s="143" t="s">
        <v>120</v>
      </c>
      <c r="D748" s="142">
        <v>90584658</v>
      </c>
      <c r="E748" s="143" t="s">
        <v>1237</v>
      </c>
      <c r="F748" s="143" t="s">
        <v>700</v>
      </c>
      <c r="G748" s="143" t="s">
        <v>701</v>
      </c>
      <c r="H748" s="144">
        <v>1800</v>
      </c>
      <c r="I748" s="143"/>
    </row>
    <row r="749" spans="2:9" s="140" customFormat="1" ht="19.7" customHeight="1" x14ac:dyDescent="0.2">
      <c r="B749" s="142">
        <v>20</v>
      </c>
      <c r="C749" s="143" t="s">
        <v>120</v>
      </c>
      <c r="D749" s="142">
        <v>90598450</v>
      </c>
      <c r="E749" s="143" t="s">
        <v>1239</v>
      </c>
      <c r="F749" s="143" t="s">
        <v>697</v>
      </c>
      <c r="G749" s="143" t="s">
        <v>698</v>
      </c>
      <c r="H749" s="144">
        <v>16600</v>
      </c>
      <c r="I749" s="143"/>
    </row>
    <row r="750" spans="2:9" s="140" customFormat="1" ht="19.7" customHeight="1" x14ac:dyDescent="0.2">
      <c r="B750" s="142">
        <v>20</v>
      </c>
      <c r="C750" s="143" t="s">
        <v>120</v>
      </c>
      <c r="D750" s="142">
        <v>90606798</v>
      </c>
      <c r="E750" s="143" t="s">
        <v>1240</v>
      </c>
      <c r="F750" s="143" t="s">
        <v>723</v>
      </c>
      <c r="G750" s="143" t="s">
        <v>724</v>
      </c>
      <c r="H750" s="144">
        <v>-47181.8</v>
      </c>
      <c r="I750" s="143"/>
    </row>
    <row r="751" spans="2:9" s="140" customFormat="1" ht="19.7" customHeight="1" x14ac:dyDescent="0.2">
      <c r="B751" s="142">
        <v>20</v>
      </c>
      <c r="C751" s="143" t="s">
        <v>120</v>
      </c>
      <c r="D751" s="142">
        <v>90606798</v>
      </c>
      <c r="E751" s="143" t="s">
        <v>1241</v>
      </c>
      <c r="F751" s="143" t="s">
        <v>700</v>
      </c>
      <c r="G751" s="143" t="s">
        <v>701</v>
      </c>
      <c r="H751" s="144">
        <v>-89780.46</v>
      </c>
      <c r="I751" s="143"/>
    </row>
    <row r="752" spans="2:9" s="140" customFormat="1" ht="19.7" customHeight="1" x14ac:dyDescent="0.2">
      <c r="B752" s="142">
        <v>20</v>
      </c>
      <c r="C752" s="143" t="s">
        <v>120</v>
      </c>
      <c r="D752" s="142">
        <v>90607709</v>
      </c>
      <c r="E752" s="143" t="s">
        <v>1319</v>
      </c>
      <c r="F752" s="143" t="s">
        <v>700</v>
      </c>
      <c r="G752" s="143" t="s">
        <v>701</v>
      </c>
      <c r="H752" s="144">
        <v>30000</v>
      </c>
      <c r="I752" s="143"/>
    </row>
    <row r="753" spans="2:9" s="140" customFormat="1" ht="19.7" customHeight="1" x14ac:dyDescent="0.2">
      <c r="B753" s="142">
        <v>20</v>
      </c>
      <c r="C753" s="143" t="s">
        <v>120</v>
      </c>
      <c r="D753" s="142">
        <v>90607820</v>
      </c>
      <c r="E753" s="143" t="s">
        <v>1242</v>
      </c>
      <c r="F753" s="143" t="s">
        <v>737</v>
      </c>
      <c r="G753" s="143" t="s">
        <v>738</v>
      </c>
      <c r="H753" s="144">
        <v>360</v>
      </c>
      <c r="I753" s="143"/>
    </row>
    <row r="754" spans="2:9" s="140" customFormat="1" ht="19.7" customHeight="1" x14ac:dyDescent="0.2">
      <c r="B754" s="142">
        <v>20</v>
      </c>
      <c r="C754" s="143" t="s">
        <v>120</v>
      </c>
      <c r="D754" s="142">
        <v>90607820</v>
      </c>
      <c r="E754" s="143" t="s">
        <v>1243</v>
      </c>
      <c r="F754" s="143" t="s">
        <v>697</v>
      </c>
      <c r="G754" s="143" t="s">
        <v>698</v>
      </c>
      <c r="H754" s="144">
        <v>13300</v>
      </c>
      <c r="I754" s="143"/>
    </row>
    <row r="755" spans="2:9" s="140" customFormat="1" ht="19.7" customHeight="1" x14ac:dyDescent="0.2">
      <c r="B755" s="142">
        <v>20</v>
      </c>
      <c r="C755" s="143" t="s">
        <v>120</v>
      </c>
      <c r="D755" s="142">
        <v>90609452</v>
      </c>
      <c r="E755" s="143" t="s">
        <v>1244</v>
      </c>
      <c r="F755" s="143" t="s">
        <v>1245</v>
      </c>
      <c r="G755" s="143" t="s">
        <v>1246</v>
      </c>
      <c r="H755" s="144">
        <v>50000</v>
      </c>
      <c r="I755" s="143"/>
    </row>
    <row r="756" spans="2:9" s="140" customFormat="1" ht="19.7" customHeight="1" x14ac:dyDescent="0.2">
      <c r="B756" s="142">
        <v>20</v>
      </c>
      <c r="C756" s="143" t="s">
        <v>120</v>
      </c>
      <c r="D756" s="142">
        <v>90609590</v>
      </c>
      <c r="E756" s="143" t="s">
        <v>1247</v>
      </c>
      <c r="F756" s="143" t="s">
        <v>713</v>
      </c>
      <c r="G756" s="143" t="s">
        <v>714</v>
      </c>
      <c r="H756" s="144">
        <v>1800</v>
      </c>
      <c r="I756" s="143"/>
    </row>
    <row r="757" spans="2:9" s="140" customFormat="1" ht="19.7" customHeight="1" x14ac:dyDescent="0.2">
      <c r="B757" s="142">
        <v>20</v>
      </c>
      <c r="C757" s="143" t="s">
        <v>120</v>
      </c>
      <c r="D757" s="142">
        <v>90611993</v>
      </c>
      <c r="E757" s="143" t="s">
        <v>1248</v>
      </c>
      <c r="F757" s="143" t="s">
        <v>700</v>
      </c>
      <c r="G757" s="143" t="s">
        <v>701</v>
      </c>
      <c r="H757" s="144">
        <v>6000</v>
      </c>
      <c r="I757" s="143"/>
    </row>
    <row r="758" spans="2:9" s="140" customFormat="1" ht="19.7" customHeight="1" x14ac:dyDescent="0.2">
      <c r="B758" s="142">
        <v>20</v>
      </c>
      <c r="C758" s="143" t="s">
        <v>120</v>
      </c>
      <c r="D758" s="142">
        <v>90612244</v>
      </c>
      <c r="E758" s="143" t="s">
        <v>1249</v>
      </c>
      <c r="F758" s="143" t="s">
        <v>700</v>
      </c>
      <c r="G758" s="143" t="s">
        <v>701</v>
      </c>
      <c r="H758" s="144">
        <v>1800</v>
      </c>
      <c r="I758" s="143"/>
    </row>
    <row r="759" spans="2:9" s="140" customFormat="1" ht="19.7" customHeight="1" x14ac:dyDescent="0.2">
      <c r="B759" s="142">
        <v>20</v>
      </c>
      <c r="C759" s="143" t="s">
        <v>120</v>
      </c>
      <c r="D759" s="142">
        <v>90612280</v>
      </c>
      <c r="E759" s="143" t="s">
        <v>1250</v>
      </c>
      <c r="F759" s="143" t="s">
        <v>700</v>
      </c>
      <c r="G759" s="143" t="s">
        <v>701</v>
      </c>
      <c r="H759" s="144">
        <v>-11150</v>
      </c>
      <c r="I759" s="143"/>
    </row>
    <row r="760" spans="2:9" s="140" customFormat="1" ht="19.7" customHeight="1" x14ac:dyDescent="0.2">
      <c r="B760" s="142">
        <v>20</v>
      </c>
      <c r="C760" s="143" t="s">
        <v>120</v>
      </c>
      <c r="D760" s="142">
        <v>90612280</v>
      </c>
      <c r="E760" s="143" t="s">
        <v>1251</v>
      </c>
      <c r="F760" s="143" t="s">
        <v>697</v>
      </c>
      <c r="G760" s="143" t="s">
        <v>698</v>
      </c>
      <c r="H760" s="144">
        <v>22600</v>
      </c>
      <c r="I760" s="143"/>
    </row>
    <row r="761" spans="2:9" s="140" customFormat="1" ht="19.7" customHeight="1" x14ac:dyDescent="0.2">
      <c r="B761" s="142">
        <v>20</v>
      </c>
      <c r="C761" s="143" t="s">
        <v>120</v>
      </c>
      <c r="D761" s="142">
        <v>90613499</v>
      </c>
      <c r="E761" s="143" t="s">
        <v>1252</v>
      </c>
      <c r="F761" s="143" t="s">
        <v>700</v>
      </c>
      <c r="G761" s="143" t="s">
        <v>701</v>
      </c>
      <c r="H761" s="144">
        <v>1500</v>
      </c>
      <c r="I761" s="143"/>
    </row>
    <row r="762" spans="2:9" s="140" customFormat="1" ht="19.7" customHeight="1" x14ac:dyDescent="0.2">
      <c r="B762" s="142">
        <v>20</v>
      </c>
      <c r="C762" s="143" t="s">
        <v>120</v>
      </c>
      <c r="D762" s="142">
        <v>90613499</v>
      </c>
      <c r="E762" s="143" t="s">
        <v>1252</v>
      </c>
      <c r="F762" s="143" t="s">
        <v>700</v>
      </c>
      <c r="G762" s="143" t="s">
        <v>701</v>
      </c>
      <c r="H762" s="144">
        <v>900</v>
      </c>
      <c r="I762" s="143"/>
    </row>
    <row r="763" spans="2:9" s="140" customFormat="1" ht="19.7" customHeight="1" x14ac:dyDescent="0.2">
      <c r="B763" s="142">
        <v>20</v>
      </c>
      <c r="C763" s="143" t="s">
        <v>120</v>
      </c>
      <c r="D763" s="142">
        <v>90613499</v>
      </c>
      <c r="E763" s="143" t="s">
        <v>1252</v>
      </c>
      <c r="F763" s="143" t="s">
        <v>700</v>
      </c>
      <c r="G763" s="143" t="s">
        <v>701</v>
      </c>
      <c r="H763" s="144">
        <v>1200</v>
      </c>
      <c r="I763" s="143"/>
    </row>
    <row r="764" spans="2:9" s="140" customFormat="1" ht="19.7" customHeight="1" x14ac:dyDescent="0.2">
      <c r="B764" s="142">
        <v>20</v>
      </c>
      <c r="C764" s="143" t="s">
        <v>120</v>
      </c>
      <c r="D764" s="142">
        <v>90615568</v>
      </c>
      <c r="E764" s="143" t="s">
        <v>1253</v>
      </c>
      <c r="F764" s="143" t="s">
        <v>700</v>
      </c>
      <c r="G764" s="143" t="s">
        <v>701</v>
      </c>
      <c r="H764" s="144">
        <v>750</v>
      </c>
      <c r="I764" s="143"/>
    </row>
    <row r="765" spans="2:9" s="140" customFormat="1" ht="19.7" customHeight="1" x14ac:dyDescent="0.2">
      <c r="B765" s="142">
        <v>20</v>
      </c>
      <c r="C765" s="143" t="s">
        <v>120</v>
      </c>
      <c r="D765" s="142">
        <v>90615568</v>
      </c>
      <c r="E765" s="143" t="s">
        <v>1253</v>
      </c>
      <c r="F765" s="143" t="s">
        <v>700</v>
      </c>
      <c r="G765" s="143" t="s">
        <v>701</v>
      </c>
      <c r="H765" s="144">
        <v>450</v>
      </c>
      <c r="I765" s="143"/>
    </row>
    <row r="766" spans="2:9" s="140" customFormat="1" ht="19.7" customHeight="1" x14ac:dyDescent="0.2">
      <c r="B766" s="142">
        <v>20</v>
      </c>
      <c r="C766" s="143" t="s">
        <v>120</v>
      </c>
      <c r="D766" s="142">
        <v>90615568</v>
      </c>
      <c r="E766" s="143" t="s">
        <v>1253</v>
      </c>
      <c r="F766" s="143" t="s">
        <v>700</v>
      </c>
      <c r="G766" s="143" t="s">
        <v>701</v>
      </c>
      <c r="H766" s="144">
        <v>600</v>
      </c>
      <c r="I766" s="143"/>
    </row>
    <row r="767" spans="2:9" s="140" customFormat="1" ht="19.7" customHeight="1" x14ac:dyDescent="0.2">
      <c r="B767" s="142">
        <v>20</v>
      </c>
      <c r="C767" s="143" t="s">
        <v>120</v>
      </c>
      <c r="D767" s="142">
        <v>90616782</v>
      </c>
      <c r="E767" s="143" t="s">
        <v>1254</v>
      </c>
      <c r="F767" s="143" t="s">
        <v>737</v>
      </c>
      <c r="G767" s="143" t="s">
        <v>738</v>
      </c>
      <c r="H767" s="144">
        <v>300</v>
      </c>
      <c r="I767" s="143"/>
    </row>
    <row r="768" spans="2:9" s="140" customFormat="1" ht="19.7" customHeight="1" x14ac:dyDescent="0.2">
      <c r="B768" s="142">
        <v>20</v>
      </c>
      <c r="C768" s="143" t="s">
        <v>120</v>
      </c>
      <c r="D768" s="142">
        <v>90616782</v>
      </c>
      <c r="E768" s="143" t="s">
        <v>1255</v>
      </c>
      <c r="F768" s="143" t="s">
        <v>697</v>
      </c>
      <c r="G768" s="143" t="s">
        <v>698</v>
      </c>
      <c r="H768" s="144">
        <v>1650</v>
      </c>
      <c r="I768" s="143"/>
    </row>
    <row r="769" spans="2:9" s="140" customFormat="1" ht="19.7" customHeight="1" x14ac:dyDescent="0.2">
      <c r="B769" s="142">
        <v>20</v>
      </c>
      <c r="C769" s="143" t="s">
        <v>120</v>
      </c>
      <c r="D769" s="142">
        <v>90616782</v>
      </c>
      <c r="E769" s="143" t="s">
        <v>1256</v>
      </c>
      <c r="F769" s="143" t="s">
        <v>700</v>
      </c>
      <c r="G769" s="143" t="s">
        <v>701</v>
      </c>
      <c r="H769" s="144">
        <v>10000</v>
      </c>
      <c r="I769" s="143"/>
    </row>
    <row r="770" spans="2:9" s="140" customFormat="1" ht="19.7" customHeight="1" x14ac:dyDescent="0.2">
      <c r="B770" s="142">
        <v>20</v>
      </c>
      <c r="C770" s="143" t="s">
        <v>120</v>
      </c>
      <c r="D770" s="142">
        <v>90621378</v>
      </c>
      <c r="E770" s="143" t="s">
        <v>1257</v>
      </c>
      <c r="F770" s="143" t="s">
        <v>700</v>
      </c>
      <c r="G770" s="143" t="s">
        <v>701</v>
      </c>
      <c r="H770" s="144">
        <v>150000</v>
      </c>
      <c r="I770" s="143"/>
    </row>
    <row r="771" spans="2:9" s="140" customFormat="1" ht="19.7" customHeight="1" x14ac:dyDescent="0.2">
      <c r="B771" s="142">
        <v>20</v>
      </c>
      <c r="C771" s="143" t="s">
        <v>120</v>
      </c>
      <c r="D771" s="142">
        <v>90624305</v>
      </c>
      <c r="E771" s="143" t="s">
        <v>1258</v>
      </c>
      <c r="F771" s="143" t="s">
        <v>700</v>
      </c>
      <c r="G771" s="143" t="s">
        <v>701</v>
      </c>
      <c r="H771" s="144">
        <v>-4000</v>
      </c>
      <c r="I771" s="143"/>
    </row>
    <row r="772" spans="2:9" s="140" customFormat="1" ht="19.7" customHeight="1" x14ac:dyDescent="0.2">
      <c r="B772" s="142">
        <v>20</v>
      </c>
      <c r="C772" s="143" t="s">
        <v>120</v>
      </c>
      <c r="D772" s="142">
        <v>90624305</v>
      </c>
      <c r="E772" s="143" t="s">
        <v>1258</v>
      </c>
      <c r="F772" s="143" t="s">
        <v>700</v>
      </c>
      <c r="G772" s="143" t="s">
        <v>701</v>
      </c>
      <c r="H772" s="144">
        <v>-2000</v>
      </c>
      <c r="I772" s="143"/>
    </row>
    <row r="773" spans="2:9" s="140" customFormat="1" ht="19.7" customHeight="1" x14ac:dyDescent="0.2">
      <c r="B773" s="142">
        <v>20</v>
      </c>
      <c r="C773" s="143" t="s">
        <v>120</v>
      </c>
      <c r="D773" s="142">
        <v>90624529</v>
      </c>
      <c r="E773" s="143" t="s">
        <v>1259</v>
      </c>
      <c r="F773" s="143" t="s">
        <v>700</v>
      </c>
      <c r="G773" s="143" t="s">
        <v>701</v>
      </c>
      <c r="H773" s="144">
        <v>5000</v>
      </c>
      <c r="I773" s="143"/>
    </row>
    <row r="774" spans="2:9" s="140" customFormat="1" ht="19.7" customHeight="1" x14ac:dyDescent="0.2">
      <c r="B774" s="142">
        <v>20</v>
      </c>
      <c r="C774" s="143" t="s">
        <v>120</v>
      </c>
      <c r="D774" s="142">
        <v>90626466</v>
      </c>
      <c r="E774" s="143" t="s">
        <v>1260</v>
      </c>
      <c r="F774" s="143" t="s">
        <v>700</v>
      </c>
      <c r="G774" s="143" t="s">
        <v>701</v>
      </c>
      <c r="H774" s="144">
        <v>18000</v>
      </c>
      <c r="I774" s="143"/>
    </row>
    <row r="775" spans="2:9" s="140" customFormat="1" ht="19.7" customHeight="1" x14ac:dyDescent="0.2">
      <c r="B775" s="142">
        <v>20</v>
      </c>
      <c r="C775" s="143" t="s">
        <v>120</v>
      </c>
      <c r="D775" s="142">
        <v>90636858</v>
      </c>
      <c r="E775" s="143" t="s">
        <v>1261</v>
      </c>
      <c r="F775" s="143" t="s">
        <v>697</v>
      </c>
      <c r="G775" s="143" t="s">
        <v>698</v>
      </c>
      <c r="H775" s="144">
        <v>450</v>
      </c>
      <c r="I775" s="143"/>
    </row>
    <row r="776" spans="2:9" s="140" customFormat="1" ht="19.7" customHeight="1" x14ac:dyDescent="0.2">
      <c r="B776" s="142">
        <v>20</v>
      </c>
      <c r="C776" s="143" t="s">
        <v>120</v>
      </c>
      <c r="D776" s="142">
        <v>90636858</v>
      </c>
      <c r="E776" s="143" t="s">
        <v>1261</v>
      </c>
      <c r="F776" s="143" t="s">
        <v>697</v>
      </c>
      <c r="G776" s="143" t="s">
        <v>698</v>
      </c>
      <c r="H776" s="144">
        <v>600</v>
      </c>
      <c r="I776" s="143"/>
    </row>
    <row r="777" spans="2:9" s="140" customFormat="1" ht="19.7" customHeight="1" x14ac:dyDescent="0.2">
      <c r="B777" s="142">
        <v>20</v>
      </c>
      <c r="C777" s="143" t="s">
        <v>120</v>
      </c>
      <c r="D777" s="142">
        <v>90636858</v>
      </c>
      <c r="E777" s="143" t="s">
        <v>1261</v>
      </c>
      <c r="F777" s="143" t="s">
        <v>697</v>
      </c>
      <c r="G777" s="143" t="s">
        <v>698</v>
      </c>
      <c r="H777" s="144">
        <v>600</v>
      </c>
      <c r="I777" s="143"/>
    </row>
    <row r="778" spans="2:9" s="140" customFormat="1" ht="19.7" customHeight="1" x14ac:dyDescent="0.2">
      <c r="B778" s="142">
        <v>20</v>
      </c>
      <c r="C778" s="143" t="s">
        <v>120</v>
      </c>
      <c r="D778" s="142">
        <v>90636858</v>
      </c>
      <c r="E778" s="143" t="s">
        <v>1262</v>
      </c>
      <c r="F778" s="143" t="s">
        <v>700</v>
      </c>
      <c r="G778" s="143" t="s">
        <v>701</v>
      </c>
      <c r="H778" s="144">
        <v>450</v>
      </c>
      <c r="I778" s="143"/>
    </row>
    <row r="779" spans="2:9" s="140" customFormat="1" ht="19.7" customHeight="1" x14ac:dyDescent="0.2">
      <c r="B779" s="142">
        <v>20</v>
      </c>
      <c r="C779" s="143" t="s">
        <v>120</v>
      </c>
      <c r="D779" s="142">
        <v>90636858</v>
      </c>
      <c r="E779" s="143" t="s">
        <v>1262</v>
      </c>
      <c r="F779" s="143" t="s">
        <v>700</v>
      </c>
      <c r="G779" s="143" t="s">
        <v>701</v>
      </c>
      <c r="H779" s="144">
        <v>750</v>
      </c>
      <c r="I779" s="143"/>
    </row>
    <row r="780" spans="2:9" s="140" customFormat="1" ht="19.7" customHeight="1" x14ac:dyDescent="0.2">
      <c r="B780" s="142">
        <v>20</v>
      </c>
      <c r="C780" s="143" t="s">
        <v>120</v>
      </c>
      <c r="D780" s="142">
        <v>90636858</v>
      </c>
      <c r="E780" s="143" t="s">
        <v>1262</v>
      </c>
      <c r="F780" s="143" t="s">
        <v>700</v>
      </c>
      <c r="G780" s="143" t="s">
        <v>701</v>
      </c>
      <c r="H780" s="144">
        <v>600</v>
      </c>
      <c r="I780" s="143"/>
    </row>
    <row r="781" spans="2:9" s="140" customFormat="1" ht="19.7" customHeight="1" x14ac:dyDescent="0.2">
      <c r="B781" s="142">
        <v>20</v>
      </c>
      <c r="C781" s="143" t="s">
        <v>120</v>
      </c>
      <c r="D781" s="142">
        <v>90637158</v>
      </c>
      <c r="E781" s="143" t="s">
        <v>1263</v>
      </c>
      <c r="F781" s="143" t="s">
        <v>700</v>
      </c>
      <c r="G781" s="143" t="s">
        <v>701</v>
      </c>
      <c r="H781" s="144">
        <v>1250</v>
      </c>
      <c r="I781" s="143"/>
    </row>
    <row r="782" spans="2:9" s="140" customFormat="1" ht="19.7" customHeight="1" x14ac:dyDescent="0.2">
      <c r="B782" s="142">
        <v>20</v>
      </c>
      <c r="C782" s="143" t="s">
        <v>120</v>
      </c>
      <c r="D782" s="142">
        <v>90637158</v>
      </c>
      <c r="E782" s="143" t="s">
        <v>1263</v>
      </c>
      <c r="F782" s="143" t="s">
        <v>700</v>
      </c>
      <c r="G782" s="143" t="s">
        <v>701</v>
      </c>
      <c r="H782" s="144">
        <v>750</v>
      </c>
      <c r="I782" s="143"/>
    </row>
    <row r="783" spans="2:9" s="140" customFormat="1" ht="19.7" customHeight="1" x14ac:dyDescent="0.2">
      <c r="B783" s="142">
        <v>20</v>
      </c>
      <c r="C783" s="143" t="s">
        <v>120</v>
      </c>
      <c r="D783" s="142">
        <v>90637158</v>
      </c>
      <c r="E783" s="143" t="s">
        <v>1263</v>
      </c>
      <c r="F783" s="143" t="s">
        <v>700</v>
      </c>
      <c r="G783" s="143" t="s">
        <v>701</v>
      </c>
      <c r="H783" s="144">
        <v>1000</v>
      </c>
      <c r="I783" s="143"/>
    </row>
    <row r="784" spans="2:9" s="140" customFormat="1" ht="19.7" customHeight="1" x14ac:dyDescent="0.2">
      <c r="B784" s="142">
        <v>20</v>
      </c>
      <c r="C784" s="143" t="s">
        <v>120</v>
      </c>
      <c r="D784" s="142">
        <v>90637409</v>
      </c>
      <c r="E784" s="143" t="s">
        <v>1264</v>
      </c>
      <c r="F784" s="143" t="s">
        <v>700</v>
      </c>
      <c r="G784" s="143" t="s">
        <v>701</v>
      </c>
      <c r="H784" s="144">
        <v>1500</v>
      </c>
      <c r="I784" s="143"/>
    </row>
    <row r="785" spans="2:9" s="140" customFormat="1" ht="19.7" customHeight="1" x14ac:dyDescent="0.2">
      <c r="B785" s="142">
        <v>20</v>
      </c>
      <c r="C785" s="143" t="s">
        <v>120</v>
      </c>
      <c r="D785" s="142">
        <v>90637409</v>
      </c>
      <c r="E785" s="143" t="s">
        <v>1265</v>
      </c>
      <c r="F785" s="143" t="s">
        <v>700</v>
      </c>
      <c r="G785" s="143" t="s">
        <v>701</v>
      </c>
      <c r="H785" s="144">
        <v>4000</v>
      </c>
      <c r="I785" s="143"/>
    </row>
    <row r="786" spans="2:9" s="140" customFormat="1" ht="19.7" customHeight="1" x14ac:dyDescent="0.2">
      <c r="B786" s="142">
        <v>20</v>
      </c>
      <c r="C786" s="143" t="s">
        <v>120</v>
      </c>
      <c r="D786" s="142">
        <v>90637409</v>
      </c>
      <c r="E786" s="143" t="s">
        <v>1266</v>
      </c>
      <c r="F786" s="143" t="s">
        <v>700</v>
      </c>
      <c r="G786" s="143" t="s">
        <v>701</v>
      </c>
      <c r="H786" s="144">
        <v>4000</v>
      </c>
      <c r="I786" s="143"/>
    </row>
    <row r="787" spans="2:9" s="140" customFormat="1" ht="19.7" customHeight="1" x14ac:dyDescent="0.2">
      <c r="B787" s="142">
        <v>20</v>
      </c>
      <c r="C787" s="143" t="s">
        <v>120</v>
      </c>
      <c r="D787" s="142">
        <v>90637409</v>
      </c>
      <c r="E787" s="143" t="s">
        <v>1267</v>
      </c>
      <c r="F787" s="143" t="s">
        <v>697</v>
      </c>
      <c r="G787" s="143" t="s">
        <v>698</v>
      </c>
      <c r="H787" s="144">
        <v>9500</v>
      </c>
      <c r="I787" s="143"/>
    </row>
    <row r="788" spans="2:9" s="140" customFormat="1" ht="19.7" customHeight="1" x14ac:dyDescent="0.2">
      <c r="B788" s="142">
        <v>20</v>
      </c>
      <c r="C788" s="143" t="s">
        <v>120</v>
      </c>
      <c r="D788" s="142">
        <v>90639274</v>
      </c>
      <c r="E788" s="143" t="s">
        <v>1268</v>
      </c>
      <c r="F788" s="143" t="s">
        <v>700</v>
      </c>
      <c r="G788" s="143" t="s">
        <v>701</v>
      </c>
      <c r="H788" s="144">
        <v>40000</v>
      </c>
      <c r="I788" s="143"/>
    </row>
    <row r="789" spans="2:9" s="140" customFormat="1" ht="19.7" customHeight="1" x14ac:dyDescent="0.2">
      <c r="B789" s="142">
        <v>20</v>
      </c>
      <c r="C789" s="143" t="s">
        <v>120</v>
      </c>
      <c r="D789" s="142">
        <v>90641653</v>
      </c>
      <c r="E789" s="143" t="s">
        <v>1269</v>
      </c>
      <c r="F789" s="143" t="s">
        <v>700</v>
      </c>
      <c r="G789" s="143" t="s">
        <v>701</v>
      </c>
      <c r="H789" s="144">
        <v>-2446.27</v>
      </c>
      <c r="I789" s="143"/>
    </row>
    <row r="790" spans="2:9" s="140" customFormat="1" ht="19.7" customHeight="1" x14ac:dyDescent="0.2">
      <c r="B790" s="142">
        <v>20</v>
      </c>
      <c r="C790" s="143" t="s">
        <v>120</v>
      </c>
      <c r="D790" s="142">
        <v>90641653</v>
      </c>
      <c r="E790" s="143" t="s">
        <v>1269</v>
      </c>
      <c r="F790" s="143" t="s">
        <v>700</v>
      </c>
      <c r="G790" s="143" t="s">
        <v>701</v>
      </c>
      <c r="H790" s="144">
        <v>-1219.17</v>
      </c>
      <c r="I790" s="143"/>
    </row>
    <row r="791" spans="2:9" s="140" customFormat="1" ht="19.7" customHeight="1" x14ac:dyDescent="0.2">
      <c r="B791" s="142">
        <v>20</v>
      </c>
      <c r="C791" s="143" t="s">
        <v>120</v>
      </c>
      <c r="D791" s="142">
        <v>90641666</v>
      </c>
      <c r="E791" s="143" t="s">
        <v>1270</v>
      </c>
      <c r="F791" s="143" t="s">
        <v>700</v>
      </c>
      <c r="G791" s="143" t="s">
        <v>701</v>
      </c>
      <c r="H791" s="144">
        <v>28000</v>
      </c>
      <c r="I791" s="143"/>
    </row>
    <row r="792" spans="2:9" s="140" customFormat="1" ht="19.7" customHeight="1" x14ac:dyDescent="0.2">
      <c r="B792" s="142">
        <v>20</v>
      </c>
      <c r="C792" s="143" t="s">
        <v>120</v>
      </c>
      <c r="D792" s="142">
        <v>90641666</v>
      </c>
      <c r="E792" s="143" t="s">
        <v>1271</v>
      </c>
      <c r="F792" s="143" t="s">
        <v>697</v>
      </c>
      <c r="G792" s="143" t="s">
        <v>698</v>
      </c>
      <c r="H792" s="144">
        <v>20000</v>
      </c>
      <c r="I792" s="143"/>
    </row>
    <row r="793" spans="2:9" s="140" customFormat="1" ht="19.7" customHeight="1" x14ac:dyDescent="0.2">
      <c r="B793" s="142">
        <v>20</v>
      </c>
      <c r="C793" s="143" t="s">
        <v>120</v>
      </c>
      <c r="D793" s="142">
        <v>90641666</v>
      </c>
      <c r="E793" s="143" t="s">
        <v>1272</v>
      </c>
      <c r="F793" s="143" t="s">
        <v>706</v>
      </c>
      <c r="G793" s="143" t="s">
        <v>707</v>
      </c>
      <c r="H793" s="144">
        <v>576.26</v>
      </c>
      <c r="I793" s="143"/>
    </row>
    <row r="794" spans="2:9" s="140" customFormat="1" ht="19.7" customHeight="1" x14ac:dyDescent="0.2">
      <c r="B794" s="142">
        <v>20</v>
      </c>
      <c r="C794" s="143" t="s">
        <v>120</v>
      </c>
      <c r="D794" s="142">
        <v>90648373</v>
      </c>
      <c r="E794" s="143" t="s">
        <v>1273</v>
      </c>
      <c r="F794" s="143" t="s">
        <v>700</v>
      </c>
      <c r="G794" s="143" t="s">
        <v>701</v>
      </c>
      <c r="H794" s="144">
        <v>28510</v>
      </c>
      <c r="I794" s="143"/>
    </row>
    <row r="795" spans="2:9" s="140" customFormat="1" ht="19.7" customHeight="1" x14ac:dyDescent="0.2">
      <c r="B795" s="142">
        <v>20</v>
      </c>
      <c r="C795" s="143" t="s">
        <v>120</v>
      </c>
      <c r="D795" s="142">
        <v>90653863</v>
      </c>
      <c r="E795" s="143" t="s">
        <v>1274</v>
      </c>
      <c r="F795" s="143" t="s">
        <v>713</v>
      </c>
      <c r="G795" s="143" t="s">
        <v>714</v>
      </c>
      <c r="H795" s="144">
        <v>1050</v>
      </c>
      <c r="I795" s="143"/>
    </row>
    <row r="796" spans="2:9" s="140" customFormat="1" ht="19.7" customHeight="1" x14ac:dyDescent="0.2">
      <c r="B796" s="142">
        <v>20</v>
      </c>
      <c r="C796" s="143" t="s">
        <v>120</v>
      </c>
      <c r="D796" s="142">
        <v>90653863</v>
      </c>
      <c r="E796" s="143" t="s">
        <v>1274</v>
      </c>
      <c r="F796" s="143" t="s">
        <v>713</v>
      </c>
      <c r="G796" s="143" t="s">
        <v>714</v>
      </c>
      <c r="H796" s="144">
        <v>600</v>
      </c>
      <c r="I796" s="143"/>
    </row>
    <row r="797" spans="2:9" s="140" customFormat="1" ht="19.7" customHeight="1" x14ac:dyDescent="0.2">
      <c r="B797" s="142">
        <v>20</v>
      </c>
      <c r="C797" s="143" t="s">
        <v>120</v>
      </c>
      <c r="D797" s="142">
        <v>90654736</v>
      </c>
      <c r="E797" s="143" t="s">
        <v>1275</v>
      </c>
      <c r="F797" s="143" t="s">
        <v>700</v>
      </c>
      <c r="G797" s="143" t="s">
        <v>701</v>
      </c>
      <c r="H797" s="144">
        <v>-3850</v>
      </c>
      <c r="I797" s="143"/>
    </row>
    <row r="798" spans="2:9" s="140" customFormat="1" ht="19.7" customHeight="1" x14ac:dyDescent="0.2">
      <c r="B798" s="142">
        <v>20</v>
      </c>
      <c r="C798" s="143" t="s">
        <v>120</v>
      </c>
      <c r="D798" s="142">
        <v>90654824</v>
      </c>
      <c r="E798" s="143" t="s">
        <v>1276</v>
      </c>
      <c r="F798" s="143" t="s">
        <v>899</v>
      </c>
      <c r="G798" s="143" t="s">
        <v>900</v>
      </c>
      <c r="H798" s="144">
        <v>762.25</v>
      </c>
      <c r="I798" s="143"/>
    </row>
    <row r="799" spans="2:9" s="140" customFormat="1" ht="19.7" customHeight="1" x14ac:dyDescent="0.2">
      <c r="B799" s="142">
        <v>20</v>
      </c>
      <c r="C799" s="143" t="s">
        <v>120</v>
      </c>
      <c r="D799" s="142">
        <v>90654824</v>
      </c>
      <c r="E799" s="143" t="s">
        <v>1277</v>
      </c>
      <c r="F799" s="143" t="s">
        <v>737</v>
      </c>
      <c r="G799" s="143" t="s">
        <v>738</v>
      </c>
      <c r="H799" s="144">
        <v>2500</v>
      </c>
      <c r="I799" s="143"/>
    </row>
    <row r="800" spans="2:9" s="140" customFormat="1" ht="19.7" customHeight="1" x14ac:dyDescent="0.2">
      <c r="B800" s="142">
        <v>20</v>
      </c>
      <c r="C800" s="143" t="s">
        <v>120</v>
      </c>
      <c r="D800" s="142">
        <v>90654824</v>
      </c>
      <c r="E800" s="143" t="s">
        <v>1277</v>
      </c>
      <c r="F800" s="143" t="s">
        <v>737</v>
      </c>
      <c r="G800" s="143" t="s">
        <v>738</v>
      </c>
      <c r="H800" s="144">
        <v>3000</v>
      </c>
      <c r="I800" s="143"/>
    </row>
    <row r="801" spans="2:9" s="140" customFormat="1" ht="19.7" customHeight="1" x14ac:dyDescent="0.2">
      <c r="B801" s="142">
        <v>20</v>
      </c>
      <c r="C801" s="143" t="s">
        <v>120</v>
      </c>
      <c r="D801" s="142">
        <v>90654824</v>
      </c>
      <c r="E801" s="143" t="s">
        <v>1277</v>
      </c>
      <c r="F801" s="143" t="s">
        <v>737</v>
      </c>
      <c r="G801" s="143" t="s">
        <v>738</v>
      </c>
      <c r="H801" s="144">
        <v>500</v>
      </c>
      <c r="I801" s="143"/>
    </row>
    <row r="802" spans="2:9" s="140" customFormat="1" ht="19.7" customHeight="1" x14ac:dyDescent="0.2">
      <c r="B802" s="142">
        <v>20</v>
      </c>
      <c r="C802" s="143" t="s">
        <v>120</v>
      </c>
      <c r="D802" s="142">
        <v>90654824</v>
      </c>
      <c r="E802" s="143" t="s">
        <v>1278</v>
      </c>
      <c r="F802" s="143" t="s">
        <v>700</v>
      </c>
      <c r="G802" s="143" t="s">
        <v>701</v>
      </c>
      <c r="H802" s="144">
        <v>3000</v>
      </c>
      <c r="I802" s="143"/>
    </row>
    <row r="803" spans="2:9" s="140" customFormat="1" ht="19.7" customHeight="1" x14ac:dyDescent="0.2">
      <c r="B803" s="142">
        <v>20</v>
      </c>
      <c r="C803" s="143" t="s">
        <v>120</v>
      </c>
      <c r="D803" s="142">
        <v>90654824</v>
      </c>
      <c r="E803" s="143" t="s">
        <v>1278</v>
      </c>
      <c r="F803" s="143" t="s">
        <v>700</v>
      </c>
      <c r="G803" s="143" t="s">
        <v>701</v>
      </c>
      <c r="H803" s="144">
        <v>15600</v>
      </c>
      <c r="I803" s="143"/>
    </row>
    <row r="804" spans="2:9" s="140" customFormat="1" ht="19.7" customHeight="1" x14ac:dyDescent="0.2">
      <c r="B804" s="142">
        <v>20</v>
      </c>
      <c r="C804" s="143" t="s">
        <v>120</v>
      </c>
      <c r="D804" s="142">
        <v>90654824</v>
      </c>
      <c r="E804" s="143" t="s">
        <v>1278</v>
      </c>
      <c r="F804" s="143" t="s">
        <v>700</v>
      </c>
      <c r="G804" s="143" t="s">
        <v>701</v>
      </c>
      <c r="H804" s="144">
        <v>600</v>
      </c>
      <c r="I804" s="143"/>
    </row>
    <row r="805" spans="2:9" s="140" customFormat="1" ht="19.7" customHeight="1" x14ac:dyDescent="0.2">
      <c r="B805" s="142">
        <v>20</v>
      </c>
      <c r="C805" s="143" t="s">
        <v>120</v>
      </c>
      <c r="D805" s="142">
        <v>90654950</v>
      </c>
      <c r="E805" s="143" t="s">
        <v>9696</v>
      </c>
      <c r="F805" s="143" t="s">
        <v>700</v>
      </c>
      <c r="G805" s="143" t="s">
        <v>701</v>
      </c>
      <c r="H805" s="144">
        <v>-7007.4</v>
      </c>
      <c r="I805" s="143"/>
    </row>
    <row r="806" spans="2:9" s="140" customFormat="1" ht="19.7" customHeight="1" x14ac:dyDescent="0.2">
      <c r="B806" s="142">
        <v>20</v>
      </c>
      <c r="C806" s="143" t="s">
        <v>120</v>
      </c>
      <c r="D806" s="142">
        <v>90655006</v>
      </c>
      <c r="E806" s="143" t="s">
        <v>1279</v>
      </c>
      <c r="F806" s="143" t="s">
        <v>700</v>
      </c>
      <c r="G806" s="143" t="s">
        <v>701</v>
      </c>
      <c r="H806" s="144">
        <v>25000</v>
      </c>
      <c r="I806" s="143"/>
    </row>
    <row r="807" spans="2:9" s="140" customFormat="1" ht="19.7" customHeight="1" x14ac:dyDescent="0.2">
      <c r="B807" s="142">
        <v>20</v>
      </c>
      <c r="C807" s="143" t="s">
        <v>120</v>
      </c>
      <c r="D807" s="142">
        <v>90656455</v>
      </c>
      <c r="E807" s="143" t="s">
        <v>1280</v>
      </c>
      <c r="F807" s="143" t="s">
        <v>700</v>
      </c>
      <c r="G807" s="143" t="s">
        <v>701</v>
      </c>
      <c r="H807" s="144">
        <v>1000</v>
      </c>
      <c r="I807" s="143"/>
    </row>
    <row r="808" spans="2:9" s="140" customFormat="1" ht="19.7" customHeight="1" x14ac:dyDescent="0.2">
      <c r="B808" s="142">
        <v>20</v>
      </c>
      <c r="C808" s="143" t="s">
        <v>120</v>
      </c>
      <c r="D808" s="142">
        <v>90656455</v>
      </c>
      <c r="E808" s="143" t="s">
        <v>1280</v>
      </c>
      <c r="F808" s="143" t="s">
        <v>700</v>
      </c>
      <c r="G808" s="143" t="s">
        <v>701</v>
      </c>
      <c r="H808" s="144">
        <v>1000</v>
      </c>
      <c r="I808" s="143"/>
    </row>
    <row r="809" spans="2:9" s="140" customFormat="1" ht="19.7" customHeight="1" x14ac:dyDescent="0.2">
      <c r="B809" s="142">
        <v>20</v>
      </c>
      <c r="C809" s="143" t="s">
        <v>120</v>
      </c>
      <c r="D809" s="142">
        <v>90656455</v>
      </c>
      <c r="E809" s="143" t="s">
        <v>1280</v>
      </c>
      <c r="F809" s="143" t="s">
        <v>700</v>
      </c>
      <c r="G809" s="143" t="s">
        <v>701</v>
      </c>
      <c r="H809" s="144">
        <v>400</v>
      </c>
      <c r="I809" s="143"/>
    </row>
    <row r="810" spans="2:9" s="140" customFormat="1" ht="19.7" customHeight="1" x14ac:dyDescent="0.2">
      <c r="B810" s="142">
        <v>20</v>
      </c>
      <c r="C810" s="143" t="s">
        <v>120</v>
      </c>
      <c r="D810" s="142">
        <v>90656521</v>
      </c>
      <c r="E810" s="143" t="s">
        <v>1281</v>
      </c>
      <c r="F810" s="143" t="s">
        <v>713</v>
      </c>
      <c r="G810" s="143" t="s">
        <v>714</v>
      </c>
      <c r="H810" s="144">
        <v>305000</v>
      </c>
      <c r="I810" s="143"/>
    </row>
    <row r="811" spans="2:9" s="140" customFormat="1" ht="19.7" customHeight="1" x14ac:dyDescent="0.2">
      <c r="B811" s="142">
        <v>20</v>
      </c>
      <c r="C811" s="143" t="s">
        <v>120</v>
      </c>
      <c r="D811" s="142">
        <v>90662281</v>
      </c>
      <c r="E811" s="143" t="s">
        <v>1282</v>
      </c>
      <c r="F811" s="143" t="s">
        <v>713</v>
      </c>
      <c r="G811" s="143" t="s">
        <v>714</v>
      </c>
      <c r="H811" s="144">
        <v>102000</v>
      </c>
      <c r="I811" s="143"/>
    </row>
    <row r="812" spans="2:9" s="140" customFormat="1" ht="19.7" customHeight="1" x14ac:dyDescent="0.2">
      <c r="B812" s="142">
        <v>20</v>
      </c>
      <c r="C812" s="143" t="s">
        <v>120</v>
      </c>
      <c r="D812" s="142">
        <v>90673249</v>
      </c>
      <c r="E812" s="143" t="s">
        <v>1317</v>
      </c>
      <c r="F812" s="143" t="s">
        <v>713</v>
      </c>
      <c r="G812" s="143" t="s">
        <v>714</v>
      </c>
      <c r="H812" s="144">
        <v>-8665.6</v>
      </c>
      <c r="I812" s="143"/>
    </row>
    <row r="813" spans="2:9" s="140" customFormat="1" ht="19.7" customHeight="1" x14ac:dyDescent="0.2">
      <c r="B813" s="142">
        <v>20</v>
      </c>
      <c r="C813" s="143" t="s">
        <v>120</v>
      </c>
      <c r="D813" s="142">
        <v>90674243</v>
      </c>
      <c r="E813" s="143" t="s">
        <v>1283</v>
      </c>
      <c r="F813" s="143" t="s">
        <v>700</v>
      </c>
      <c r="G813" s="143" t="s">
        <v>701</v>
      </c>
      <c r="H813" s="144">
        <v>17400</v>
      </c>
      <c r="I813" s="143"/>
    </row>
    <row r="814" spans="2:9" s="140" customFormat="1" ht="19.7" customHeight="1" x14ac:dyDescent="0.2">
      <c r="B814" s="142">
        <v>20</v>
      </c>
      <c r="C814" s="143" t="s">
        <v>120</v>
      </c>
      <c r="D814" s="142">
        <v>90674243</v>
      </c>
      <c r="E814" s="143" t="s">
        <v>1283</v>
      </c>
      <c r="F814" s="143" t="s">
        <v>700</v>
      </c>
      <c r="G814" s="143" t="s">
        <v>701</v>
      </c>
      <c r="H814" s="144">
        <v>1200</v>
      </c>
      <c r="I814" s="143"/>
    </row>
    <row r="815" spans="2:9" s="140" customFormat="1" ht="19.7" customHeight="1" x14ac:dyDescent="0.2">
      <c r="B815" s="142">
        <v>20</v>
      </c>
      <c r="C815" s="143" t="s">
        <v>120</v>
      </c>
      <c r="D815" s="142">
        <v>90674243</v>
      </c>
      <c r="E815" s="143" t="s">
        <v>1283</v>
      </c>
      <c r="F815" s="143" t="s">
        <v>700</v>
      </c>
      <c r="G815" s="143" t="s">
        <v>701</v>
      </c>
      <c r="H815" s="144">
        <v>1200</v>
      </c>
      <c r="I815" s="143"/>
    </row>
    <row r="816" spans="2:9" s="140" customFormat="1" ht="19.7" customHeight="1" x14ac:dyDescent="0.2">
      <c r="B816" s="142">
        <v>20</v>
      </c>
      <c r="C816" s="143" t="s">
        <v>120</v>
      </c>
      <c r="D816" s="142">
        <v>90674243</v>
      </c>
      <c r="E816" s="143" t="s">
        <v>1284</v>
      </c>
      <c r="F816" s="143" t="s">
        <v>700</v>
      </c>
      <c r="G816" s="143" t="s">
        <v>701</v>
      </c>
      <c r="H816" s="144">
        <v>-8135.97</v>
      </c>
      <c r="I816" s="143"/>
    </row>
    <row r="817" spans="2:9" s="140" customFormat="1" ht="19.7" customHeight="1" x14ac:dyDescent="0.2">
      <c r="B817" s="142">
        <v>20</v>
      </c>
      <c r="C817" s="143" t="s">
        <v>120</v>
      </c>
      <c r="D817" s="142">
        <v>90674422</v>
      </c>
      <c r="E817" s="143" t="s">
        <v>1285</v>
      </c>
      <c r="F817" s="143" t="s">
        <v>700</v>
      </c>
      <c r="G817" s="143" t="s">
        <v>701</v>
      </c>
      <c r="H817" s="144">
        <v>150000</v>
      </c>
      <c r="I817" s="143"/>
    </row>
    <row r="818" spans="2:9" s="140" customFormat="1" ht="19.7" customHeight="1" x14ac:dyDescent="0.2">
      <c r="B818" s="142">
        <v>20</v>
      </c>
      <c r="C818" s="143" t="s">
        <v>120</v>
      </c>
      <c r="D818" s="142">
        <v>90674422</v>
      </c>
      <c r="E818" s="143" t="s">
        <v>1285</v>
      </c>
      <c r="F818" s="143" t="s">
        <v>700</v>
      </c>
      <c r="G818" s="143" t="s">
        <v>701</v>
      </c>
      <c r="H818" s="144">
        <v>27000</v>
      </c>
      <c r="I818" s="143"/>
    </row>
    <row r="819" spans="2:9" s="140" customFormat="1" ht="19.7" customHeight="1" x14ac:dyDescent="0.2">
      <c r="B819" s="142">
        <v>20</v>
      </c>
      <c r="C819" s="143" t="s">
        <v>120</v>
      </c>
      <c r="D819" s="142">
        <v>90674422</v>
      </c>
      <c r="E819" s="143" t="s">
        <v>1286</v>
      </c>
      <c r="F819" s="143" t="s">
        <v>700</v>
      </c>
      <c r="G819" s="143" t="s">
        <v>701</v>
      </c>
      <c r="H819" s="144">
        <v>1050</v>
      </c>
      <c r="I819" s="143"/>
    </row>
    <row r="820" spans="2:9" s="140" customFormat="1" ht="19.7" customHeight="1" x14ac:dyDescent="0.2">
      <c r="B820" s="142">
        <v>20</v>
      </c>
      <c r="C820" s="143" t="s">
        <v>120</v>
      </c>
      <c r="D820" s="142">
        <v>90674422</v>
      </c>
      <c r="E820" s="143" t="s">
        <v>1286</v>
      </c>
      <c r="F820" s="143" t="s">
        <v>700</v>
      </c>
      <c r="G820" s="143" t="s">
        <v>701</v>
      </c>
      <c r="H820" s="144">
        <v>750</v>
      </c>
      <c r="I820" s="143"/>
    </row>
    <row r="821" spans="2:9" s="140" customFormat="1" ht="19.7" customHeight="1" x14ac:dyDescent="0.2">
      <c r="B821" s="142">
        <v>20</v>
      </c>
      <c r="C821" s="143" t="s">
        <v>120</v>
      </c>
      <c r="D821" s="142">
        <v>90677842</v>
      </c>
      <c r="E821" s="143" t="s">
        <v>1287</v>
      </c>
      <c r="F821" s="143" t="s">
        <v>899</v>
      </c>
      <c r="G821" s="143" t="s">
        <v>900</v>
      </c>
      <c r="H821" s="144">
        <v>762.25</v>
      </c>
      <c r="I821" s="143"/>
    </row>
    <row r="822" spans="2:9" s="140" customFormat="1" ht="19.7" customHeight="1" x14ac:dyDescent="0.2">
      <c r="B822" s="142">
        <v>20</v>
      </c>
      <c r="C822" s="143" t="s">
        <v>120</v>
      </c>
      <c r="D822" s="142">
        <v>90678901</v>
      </c>
      <c r="E822" s="143" t="s">
        <v>1288</v>
      </c>
      <c r="F822" s="143" t="s">
        <v>700</v>
      </c>
      <c r="G822" s="143" t="s">
        <v>701</v>
      </c>
      <c r="H822" s="144">
        <v>750</v>
      </c>
      <c r="I822" s="143"/>
    </row>
    <row r="823" spans="2:9" s="140" customFormat="1" ht="19.7" customHeight="1" x14ac:dyDescent="0.2">
      <c r="B823" s="142">
        <v>20</v>
      </c>
      <c r="C823" s="143" t="s">
        <v>120</v>
      </c>
      <c r="D823" s="142">
        <v>90678901</v>
      </c>
      <c r="E823" s="143" t="s">
        <v>1288</v>
      </c>
      <c r="F823" s="143" t="s">
        <v>700</v>
      </c>
      <c r="G823" s="143" t="s">
        <v>701</v>
      </c>
      <c r="H823" s="144">
        <v>750</v>
      </c>
      <c r="I823" s="143"/>
    </row>
    <row r="824" spans="2:9" s="140" customFormat="1" ht="19.7" customHeight="1" x14ac:dyDescent="0.2">
      <c r="B824" s="142">
        <v>20</v>
      </c>
      <c r="C824" s="143" t="s">
        <v>120</v>
      </c>
      <c r="D824" s="142">
        <v>90678901</v>
      </c>
      <c r="E824" s="143" t="s">
        <v>1288</v>
      </c>
      <c r="F824" s="143" t="s">
        <v>700</v>
      </c>
      <c r="G824" s="143" t="s">
        <v>701</v>
      </c>
      <c r="H824" s="144">
        <v>300</v>
      </c>
      <c r="I824" s="143"/>
    </row>
    <row r="825" spans="2:9" s="140" customFormat="1" ht="19.7" customHeight="1" x14ac:dyDescent="0.2">
      <c r="B825" s="142">
        <v>20</v>
      </c>
      <c r="C825" s="143" t="s">
        <v>120</v>
      </c>
      <c r="D825" s="142">
        <v>90678920</v>
      </c>
      <c r="E825" s="143" t="s">
        <v>1289</v>
      </c>
      <c r="F825" s="143" t="s">
        <v>700</v>
      </c>
      <c r="G825" s="143" t="s">
        <v>701</v>
      </c>
      <c r="H825" s="144">
        <v>750</v>
      </c>
      <c r="I825" s="143"/>
    </row>
    <row r="826" spans="2:9" s="140" customFormat="1" ht="19.7" customHeight="1" x14ac:dyDescent="0.2">
      <c r="B826" s="142">
        <v>20</v>
      </c>
      <c r="C826" s="143" t="s">
        <v>120</v>
      </c>
      <c r="D826" s="142">
        <v>90678920</v>
      </c>
      <c r="E826" s="143" t="s">
        <v>1289</v>
      </c>
      <c r="F826" s="143" t="s">
        <v>700</v>
      </c>
      <c r="G826" s="143" t="s">
        <v>701</v>
      </c>
      <c r="H826" s="144">
        <v>750</v>
      </c>
      <c r="I826" s="143"/>
    </row>
    <row r="827" spans="2:9" s="140" customFormat="1" ht="19.7" customHeight="1" x14ac:dyDescent="0.2">
      <c r="B827" s="142">
        <v>20</v>
      </c>
      <c r="C827" s="143" t="s">
        <v>120</v>
      </c>
      <c r="D827" s="142">
        <v>90678920</v>
      </c>
      <c r="E827" s="143" t="s">
        <v>1289</v>
      </c>
      <c r="F827" s="143" t="s">
        <v>700</v>
      </c>
      <c r="G827" s="143" t="s">
        <v>701</v>
      </c>
      <c r="H827" s="144">
        <v>300</v>
      </c>
      <c r="I827" s="143"/>
    </row>
    <row r="828" spans="2:9" s="140" customFormat="1" ht="19.7" customHeight="1" x14ac:dyDescent="0.2">
      <c r="B828" s="142">
        <v>20</v>
      </c>
      <c r="C828" s="143" t="s">
        <v>120</v>
      </c>
      <c r="D828" s="142">
        <v>90678961</v>
      </c>
      <c r="E828" s="143" t="s">
        <v>1290</v>
      </c>
      <c r="F828" s="143" t="s">
        <v>700</v>
      </c>
      <c r="G828" s="143" t="s">
        <v>701</v>
      </c>
      <c r="H828" s="144">
        <v>1200</v>
      </c>
      <c r="I828" s="143"/>
    </row>
    <row r="829" spans="2:9" s="140" customFormat="1" ht="19.7" customHeight="1" x14ac:dyDescent="0.2">
      <c r="B829" s="142">
        <v>20</v>
      </c>
      <c r="C829" s="143" t="s">
        <v>120</v>
      </c>
      <c r="D829" s="142">
        <v>90679315</v>
      </c>
      <c r="E829" s="143" t="s">
        <v>1291</v>
      </c>
      <c r="F829" s="143" t="s">
        <v>723</v>
      </c>
      <c r="G829" s="143" t="s">
        <v>724</v>
      </c>
      <c r="H829" s="144">
        <v>-10000</v>
      </c>
      <c r="I829" s="143"/>
    </row>
    <row r="830" spans="2:9" s="140" customFormat="1" ht="19.7" customHeight="1" x14ac:dyDescent="0.2">
      <c r="B830" s="142">
        <v>20</v>
      </c>
      <c r="C830" s="143" t="s">
        <v>120</v>
      </c>
      <c r="D830" s="142">
        <v>90688170</v>
      </c>
      <c r="E830" s="143" t="s">
        <v>1292</v>
      </c>
      <c r="F830" s="143" t="s">
        <v>697</v>
      </c>
      <c r="G830" s="143" t="s">
        <v>698</v>
      </c>
      <c r="H830" s="144">
        <v>26000</v>
      </c>
      <c r="I830" s="143"/>
    </row>
    <row r="831" spans="2:9" s="140" customFormat="1" ht="19.7" customHeight="1" x14ac:dyDescent="0.2">
      <c r="B831" s="142">
        <v>20</v>
      </c>
      <c r="C831" s="143" t="s">
        <v>120</v>
      </c>
      <c r="D831" s="142">
        <v>90688170</v>
      </c>
      <c r="E831" s="143" t="s">
        <v>1292</v>
      </c>
      <c r="F831" s="143" t="s">
        <v>697</v>
      </c>
      <c r="G831" s="143" t="s">
        <v>698</v>
      </c>
      <c r="H831" s="144">
        <v>2000</v>
      </c>
      <c r="I831" s="143"/>
    </row>
    <row r="832" spans="2:9" s="140" customFormat="1" ht="19.7" customHeight="1" x14ac:dyDescent="0.2">
      <c r="B832" s="142">
        <v>20</v>
      </c>
      <c r="C832" s="143" t="s">
        <v>120</v>
      </c>
      <c r="D832" s="142">
        <v>90688170</v>
      </c>
      <c r="E832" s="143" t="s">
        <v>1292</v>
      </c>
      <c r="F832" s="143" t="s">
        <v>697</v>
      </c>
      <c r="G832" s="143" t="s">
        <v>698</v>
      </c>
      <c r="H832" s="144">
        <v>1600</v>
      </c>
      <c r="I832" s="143"/>
    </row>
    <row r="833" spans="2:9" s="140" customFormat="1" ht="19.7" customHeight="1" x14ac:dyDescent="0.2">
      <c r="B833" s="142">
        <v>20</v>
      </c>
      <c r="C833" s="143" t="s">
        <v>120</v>
      </c>
      <c r="D833" s="142">
        <v>90688200</v>
      </c>
      <c r="E833" s="143" t="s">
        <v>1293</v>
      </c>
      <c r="F833" s="143" t="s">
        <v>700</v>
      </c>
      <c r="G833" s="143" t="s">
        <v>701</v>
      </c>
      <c r="H833" s="144">
        <v>1050</v>
      </c>
      <c r="I833" s="143"/>
    </row>
    <row r="834" spans="2:9" s="140" customFormat="1" ht="19.7" customHeight="1" x14ac:dyDescent="0.2">
      <c r="B834" s="142">
        <v>20</v>
      </c>
      <c r="C834" s="143" t="s">
        <v>120</v>
      </c>
      <c r="D834" s="142">
        <v>90688200</v>
      </c>
      <c r="E834" s="143" t="s">
        <v>1293</v>
      </c>
      <c r="F834" s="143" t="s">
        <v>700</v>
      </c>
      <c r="G834" s="143" t="s">
        <v>701</v>
      </c>
      <c r="H834" s="144">
        <v>750</v>
      </c>
      <c r="I834" s="143"/>
    </row>
    <row r="835" spans="2:9" s="140" customFormat="1" ht="19.7" customHeight="1" x14ac:dyDescent="0.2">
      <c r="B835" s="142">
        <v>20</v>
      </c>
      <c r="C835" s="143" t="s">
        <v>120</v>
      </c>
      <c r="D835" s="142">
        <v>90690123</v>
      </c>
      <c r="E835" s="143" t="s">
        <v>8973</v>
      </c>
      <c r="F835" s="143" t="s">
        <v>697</v>
      </c>
      <c r="G835" s="143" t="s">
        <v>698</v>
      </c>
      <c r="H835" s="144">
        <v>90000</v>
      </c>
      <c r="I835" s="143"/>
    </row>
    <row r="836" spans="2:9" s="140" customFormat="1" ht="19.7" customHeight="1" x14ac:dyDescent="0.2">
      <c r="B836" s="142">
        <v>20</v>
      </c>
      <c r="C836" s="143" t="s">
        <v>120</v>
      </c>
      <c r="D836" s="142">
        <v>90690254</v>
      </c>
      <c r="E836" s="143" t="s">
        <v>1294</v>
      </c>
      <c r="F836" s="143" t="s">
        <v>700</v>
      </c>
      <c r="G836" s="143" t="s">
        <v>701</v>
      </c>
      <c r="H836" s="144">
        <v>27000</v>
      </c>
      <c r="I836" s="143"/>
    </row>
    <row r="837" spans="2:9" s="140" customFormat="1" ht="19.7" customHeight="1" x14ac:dyDescent="0.2">
      <c r="B837" s="142">
        <v>20</v>
      </c>
      <c r="C837" s="143" t="s">
        <v>120</v>
      </c>
      <c r="D837" s="142">
        <v>90690292</v>
      </c>
      <c r="E837" s="143" t="s">
        <v>1295</v>
      </c>
      <c r="F837" s="143" t="s">
        <v>792</v>
      </c>
      <c r="G837" s="143" t="s">
        <v>793</v>
      </c>
      <c r="H837" s="144">
        <v>0</v>
      </c>
      <c r="I837" s="143"/>
    </row>
    <row r="838" spans="2:9" s="140" customFormat="1" ht="19.7" customHeight="1" x14ac:dyDescent="0.2">
      <c r="B838" s="142">
        <v>20</v>
      </c>
      <c r="C838" s="143" t="s">
        <v>120</v>
      </c>
      <c r="D838" s="142">
        <v>90690292</v>
      </c>
      <c r="E838" s="143" t="s">
        <v>1296</v>
      </c>
      <c r="F838" s="143" t="s">
        <v>700</v>
      </c>
      <c r="G838" s="143" t="s">
        <v>701</v>
      </c>
      <c r="H838" s="144">
        <v>500</v>
      </c>
      <c r="I838" s="143"/>
    </row>
    <row r="839" spans="2:9" s="140" customFormat="1" ht="19.7" customHeight="1" x14ac:dyDescent="0.2">
      <c r="B839" s="142">
        <v>20</v>
      </c>
      <c r="C839" s="143" t="s">
        <v>120</v>
      </c>
      <c r="D839" s="142">
        <v>90690292</v>
      </c>
      <c r="E839" s="143" t="s">
        <v>1296</v>
      </c>
      <c r="F839" s="143" t="s">
        <v>700</v>
      </c>
      <c r="G839" s="143" t="s">
        <v>701</v>
      </c>
      <c r="H839" s="144">
        <v>500</v>
      </c>
      <c r="I839" s="143"/>
    </row>
    <row r="840" spans="2:9" s="140" customFormat="1" ht="19.7" customHeight="1" x14ac:dyDescent="0.2">
      <c r="B840" s="142">
        <v>20</v>
      </c>
      <c r="C840" s="143" t="s">
        <v>120</v>
      </c>
      <c r="D840" s="142">
        <v>90690292</v>
      </c>
      <c r="E840" s="143" t="s">
        <v>1296</v>
      </c>
      <c r="F840" s="143" t="s">
        <v>700</v>
      </c>
      <c r="G840" s="143" t="s">
        <v>701</v>
      </c>
      <c r="H840" s="144">
        <v>200</v>
      </c>
      <c r="I840" s="143"/>
    </row>
    <row r="841" spans="2:9" s="140" customFormat="1" ht="19.7" customHeight="1" x14ac:dyDescent="0.2">
      <c r="B841" s="142">
        <v>20</v>
      </c>
      <c r="C841" s="143" t="s">
        <v>120</v>
      </c>
      <c r="D841" s="142">
        <v>90690292</v>
      </c>
      <c r="E841" s="143" t="s">
        <v>1297</v>
      </c>
      <c r="F841" s="143" t="s">
        <v>697</v>
      </c>
      <c r="G841" s="143" t="s">
        <v>698</v>
      </c>
      <c r="H841" s="144">
        <v>15000</v>
      </c>
      <c r="I841" s="143"/>
    </row>
    <row r="842" spans="2:9" s="140" customFormat="1" ht="19.7" customHeight="1" x14ac:dyDescent="0.2">
      <c r="B842" s="142">
        <v>20</v>
      </c>
      <c r="C842" s="143" t="s">
        <v>120</v>
      </c>
      <c r="D842" s="142">
        <v>90690517</v>
      </c>
      <c r="E842" s="143" t="s">
        <v>9697</v>
      </c>
      <c r="F842" s="143" t="s">
        <v>1675</v>
      </c>
      <c r="G842" s="143" t="s">
        <v>1676</v>
      </c>
      <c r="H842" s="144">
        <v>459</v>
      </c>
      <c r="I842" s="143"/>
    </row>
    <row r="843" spans="2:9" s="140" customFormat="1" ht="19.7" customHeight="1" x14ac:dyDescent="0.2">
      <c r="B843" s="142">
        <v>20</v>
      </c>
      <c r="C843" s="143" t="s">
        <v>120</v>
      </c>
      <c r="D843" s="142">
        <v>90690603</v>
      </c>
      <c r="E843" s="143" t="s">
        <v>1298</v>
      </c>
      <c r="F843" s="143" t="s">
        <v>697</v>
      </c>
      <c r="G843" s="143" t="s">
        <v>698</v>
      </c>
      <c r="H843" s="144">
        <v>40000</v>
      </c>
      <c r="I843" s="143"/>
    </row>
    <row r="844" spans="2:9" s="140" customFormat="1" ht="19.7" customHeight="1" x14ac:dyDescent="0.2">
      <c r="B844" s="142">
        <v>20</v>
      </c>
      <c r="C844" s="143" t="s">
        <v>120</v>
      </c>
      <c r="D844" s="142">
        <v>90690603</v>
      </c>
      <c r="E844" s="143" t="s">
        <v>1299</v>
      </c>
      <c r="F844" s="143" t="s">
        <v>700</v>
      </c>
      <c r="G844" s="143" t="s">
        <v>701</v>
      </c>
      <c r="H844" s="144">
        <v>120</v>
      </c>
      <c r="I844" s="143"/>
    </row>
    <row r="845" spans="2:9" s="140" customFormat="1" ht="19.7" customHeight="1" x14ac:dyDescent="0.2">
      <c r="B845" s="142">
        <v>20</v>
      </c>
      <c r="C845" s="143" t="s">
        <v>120</v>
      </c>
      <c r="D845" s="142">
        <v>90690603</v>
      </c>
      <c r="E845" s="143" t="s">
        <v>1299</v>
      </c>
      <c r="F845" s="143" t="s">
        <v>700</v>
      </c>
      <c r="G845" s="143" t="s">
        <v>701</v>
      </c>
      <c r="H845" s="144">
        <v>240</v>
      </c>
      <c r="I845" s="143"/>
    </row>
    <row r="846" spans="2:9" s="140" customFormat="1" ht="19.7" customHeight="1" x14ac:dyDescent="0.2">
      <c r="B846" s="142">
        <v>20</v>
      </c>
      <c r="C846" s="143" t="s">
        <v>120</v>
      </c>
      <c r="D846" s="142">
        <v>90690759</v>
      </c>
      <c r="E846" s="143" t="s">
        <v>1300</v>
      </c>
      <c r="F846" s="143" t="s">
        <v>700</v>
      </c>
      <c r="G846" s="143" t="s">
        <v>701</v>
      </c>
      <c r="H846" s="144">
        <v>450</v>
      </c>
      <c r="I846" s="143"/>
    </row>
    <row r="847" spans="2:9" s="140" customFormat="1" ht="19.7" customHeight="1" x14ac:dyDescent="0.2">
      <c r="B847" s="142">
        <v>20</v>
      </c>
      <c r="C847" s="143" t="s">
        <v>120</v>
      </c>
      <c r="D847" s="142">
        <v>90690759</v>
      </c>
      <c r="E847" s="143" t="s">
        <v>1300</v>
      </c>
      <c r="F847" s="143" t="s">
        <v>700</v>
      </c>
      <c r="G847" s="143" t="s">
        <v>701</v>
      </c>
      <c r="H847" s="144">
        <v>750</v>
      </c>
      <c r="I847" s="143"/>
    </row>
    <row r="848" spans="2:9" s="140" customFormat="1" ht="19.7" customHeight="1" x14ac:dyDescent="0.2">
      <c r="B848" s="142">
        <v>20</v>
      </c>
      <c r="C848" s="143" t="s">
        <v>120</v>
      </c>
      <c r="D848" s="142">
        <v>90690759</v>
      </c>
      <c r="E848" s="143" t="s">
        <v>1300</v>
      </c>
      <c r="F848" s="143" t="s">
        <v>700</v>
      </c>
      <c r="G848" s="143" t="s">
        <v>701</v>
      </c>
      <c r="H848" s="144">
        <v>600</v>
      </c>
      <c r="I848" s="143"/>
    </row>
    <row r="849" spans="2:9" s="140" customFormat="1" ht="19.7" customHeight="1" x14ac:dyDescent="0.2">
      <c r="B849" s="142">
        <v>20</v>
      </c>
      <c r="C849" s="143" t="s">
        <v>120</v>
      </c>
      <c r="D849" s="142">
        <v>90700500</v>
      </c>
      <c r="E849" s="143" t="s">
        <v>1301</v>
      </c>
      <c r="F849" s="143" t="s">
        <v>700</v>
      </c>
      <c r="G849" s="143" t="s">
        <v>701</v>
      </c>
      <c r="H849" s="144">
        <v>30000</v>
      </c>
      <c r="I849" s="143"/>
    </row>
    <row r="850" spans="2:9" s="140" customFormat="1" ht="19.7" customHeight="1" x14ac:dyDescent="0.2">
      <c r="B850" s="142">
        <v>20</v>
      </c>
      <c r="C850" s="143" t="s">
        <v>120</v>
      </c>
      <c r="D850" s="142">
        <v>90709582</v>
      </c>
      <c r="E850" s="143" t="s">
        <v>1303</v>
      </c>
      <c r="F850" s="143" t="s">
        <v>700</v>
      </c>
      <c r="G850" s="143" t="s">
        <v>701</v>
      </c>
      <c r="H850" s="144">
        <v>900</v>
      </c>
      <c r="I850" s="143"/>
    </row>
    <row r="851" spans="2:9" s="140" customFormat="1" ht="19.7" customHeight="1" x14ac:dyDescent="0.2">
      <c r="B851" s="142">
        <v>20</v>
      </c>
      <c r="C851" s="143" t="s">
        <v>120</v>
      </c>
      <c r="D851" s="142">
        <v>90709582</v>
      </c>
      <c r="E851" s="143" t="s">
        <v>1304</v>
      </c>
      <c r="F851" s="143" t="s">
        <v>778</v>
      </c>
      <c r="G851" s="143" t="s">
        <v>779</v>
      </c>
      <c r="H851" s="144">
        <v>428.4</v>
      </c>
      <c r="I851" s="143"/>
    </row>
    <row r="852" spans="2:9" s="140" customFormat="1" ht="19.7" customHeight="1" x14ac:dyDescent="0.2">
      <c r="B852" s="142">
        <v>20</v>
      </c>
      <c r="C852" s="143" t="s">
        <v>120</v>
      </c>
      <c r="D852" s="142">
        <v>90714894</v>
      </c>
      <c r="E852" s="143" t="s">
        <v>1305</v>
      </c>
      <c r="F852" s="143" t="s">
        <v>700</v>
      </c>
      <c r="G852" s="143" t="s">
        <v>701</v>
      </c>
      <c r="H852" s="144">
        <v>10000</v>
      </c>
      <c r="I852" s="143"/>
    </row>
    <row r="853" spans="2:9" s="140" customFormat="1" ht="19.7" customHeight="1" x14ac:dyDescent="0.2">
      <c r="B853" s="142">
        <v>20</v>
      </c>
      <c r="C853" s="143" t="s">
        <v>120</v>
      </c>
      <c r="D853" s="142">
        <v>90715047</v>
      </c>
      <c r="E853" s="143" t="s">
        <v>1306</v>
      </c>
      <c r="F853" s="143" t="s">
        <v>778</v>
      </c>
      <c r="G853" s="143" t="s">
        <v>779</v>
      </c>
      <c r="H853" s="144">
        <v>185.7</v>
      </c>
      <c r="I853" s="143"/>
    </row>
    <row r="854" spans="2:9" s="140" customFormat="1" ht="19.7" customHeight="1" x14ac:dyDescent="0.2">
      <c r="B854" s="142">
        <v>20</v>
      </c>
      <c r="C854" s="143" t="s">
        <v>120</v>
      </c>
      <c r="D854" s="142">
        <v>90715047</v>
      </c>
      <c r="E854" s="143" t="s">
        <v>1306</v>
      </c>
      <c r="F854" s="143" t="s">
        <v>778</v>
      </c>
      <c r="G854" s="143" t="s">
        <v>779</v>
      </c>
      <c r="H854" s="144">
        <v>309.5</v>
      </c>
      <c r="I854" s="143"/>
    </row>
    <row r="855" spans="2:9" s="140" customFormat="1" ht="19.7" customHeight="1" x14ac:dyDescent="0.2">
      <c r="B855" s="142">
        <v>20</v>
      </c>
      <c r="C855" s="143" t="s">
        <v>120</v>
      </c>
      <c r="D855" s="142">
        <v>90715047</v>
      </c>
      <c r="E855" s="143" t="s">
        <v>1306</v>
      </c>
      <c r="F855" s="143" t="s">
        <v>778</v>
      </c>
      <c r="G855" s="143" t="s">
        <v>779</v>
      </c>
      <c r="H855" s="144">
        <v>247.6</v>
      </c>
      <c r="I855" s="143"/>
    </row>
    <row r="856" spans="2:9" s="140" customFormat="1" ht="19.7" customHeight="1" x14ac:dyDescent="0.2">
      <c r="B856" s="142">
        <v>20</v>
      </c>
      <c r="C856" s="143" t="s">
        <v>120</v>
      </c>
      <c r="D856" s="142">
        <v>90715376</v>
      </c>
      <c r="E856" s="143" t="s">
        <v>1307</v>
      </c>
      <c r="F856" s="143" t="s">
        <v>700</v>
      </c>
      <c r="G856" s="143" t="s">
        <v>701</v>
      </c>
      <c r="H856" s="144">
        <v>1800</v>
      </c>
      <c r="I856" s="143"/>
    </row>
    <row r="857" spans="2:9" s="140" customFormat="1" ht="19.7" customHeight="1" x14ac:dyDescent="0.2">
      <c r="B857" s="142">
        <v>20</v>
      </c>
      <c r="C857" s="143" t="s">
        <v>120</v>
      </c>
      <c r="D857" s="142">
        <v>90715499</v>
      </c>
      <c r="E857" s="143" t="s">
        <v>8668</v>
      </c>
      <c r="F857" s="143" t="s">
        <v>700</v>
      </c>
      <c r="G857" s="143" t="s">
        <v>701</v>
      </c>
      <c r="H857" s="144">
        <v>10000</v>
      </c>
      <c r="I857" s="143"/>
    </row>
    <row r="858" spans="2:9" s="140" customFormat="1" ht="19.7" customHeight="1" x14ac:dyDescent="0.2">
      <c r="B858" s="142">
        <v>20</v>
      </c>
      <c r="C858" s="143" t="s">
        <v>120</v>
      </c>
      <c r="D858" s="142">
        <v>90715499</v>
      </c>
      <c r="E858" s="143" t="s">
        <v>1308</v>
      </c>
      <c r="F858" s="143" t="s">
        <v>706</v>
      </c>
      <c r="G858" s="143" t="s">
        <v>707</v>
      </c>
      <c r="H858" s="144">
        <v>640.29</v>
      </c>
      <c r="I858" s="143"/>
    </row>
    <row r="859" spans="2:9" s="140" customFormat="1" ht="19.7" customHeight="1" x14ac:dyDescent="0.2">
      <c r="B859" s="142">
        <v>20</v>
      </c>
      <c r="C859" s="143" t="s">
        <v>120</v>
      </c>
      <c r="D859" s="142">
        <v>90715499</v>
      </c>
      <c r="E859" s="143" t="s">
        <v>1309</v>
      </c>
      <c r="F859" s="143" t="s">
        <v>697</v>
      </c>
      <c r="G859" s="143" t="s">
        <v>698</v>
      </c>
      <c r="H859" s="144">
        <v>750</v>
      </c>
      <c r="I859" s="143"/>
    </row>
    <row r="860" spans="2:9" s="140" customFormat="1" ht="19.7" customHeight="1" x14ac:dyDescent="0.2">
      <c r="B860" s="142">
        <v>20</v>
      </c>
      <c r="C860" s="143" t="s">
        <v>120</v>
      </c>
      <c r="D860" s="142">
        <v>90715499</v>
      </c>
      <c r="E860" s="143" t="s">
        <v>1309</v>
      </c>
      <c r="F860" s="143" t="s">
        <v>697</v>
      </c>
      <c r="G860" s="143" t="s">
        <v>698</v>
      </c>
      <c r="H860" s="144">
        <v>15750</v>
      </c>
      <c r="I860" s="143"/>
    </row>
    <row r="861" spans="2:9" s="140" customFormat="1" ht="19.7" customHeight="1" x14ac:dyDescent="0.2">
      <c r="B861" s="142">
        <v>20</v>
      </c>
      <c r="C861" s="143" t="s">
        <v>120</v>
      </c>
      <c r="D861" s="142">
        <v>90715499</v>
      </c>
      <c r="E861" s="143" t="s">
        <v>1309</v>
      </c>
      <c r="F861" s="143" t="s">
        <v>697</v>
      </c>
      <c r="G861" s="143" t="s">
        <v>698</v>
      </c>
      <c r="H861" s="144">
        <v>300</v>
      </c>
      <c r="I861" s="143"/>
    </row>
    <row r="862" spans="2:9" s="140" customFormat="1" ht="19.7" customHeight="1" x14ac:dyDescent="0.2">
      <c r="B862" s="142">
        <v>20</v>
      </c>
      <c r="C862" s="143" t="s">
        <v>120</v>
      </c>
      <c r="D862" s="142">
        <v>90715499</v>
      </c>
      <c r="E862" s="143" t="s">
        <v>1310</v>
      </c>
      <c r="F862" s="143" t="s">
        <v>700</v>
      </c>
      <c r="G862" s="143" t="s">
        <v>701</v>
      </c>
      <c r="H862" s="144">
        <v>182.92</v>
      </c>
      <c r="I862" s="143"/>
    </row>
    <row r="863" spans="2:9" s="140" customFormat="1" ht="19.7" customHeight="1" x14ac:dyDescent="0.2">
      <c r="B863" s="142">
        <v>20</v>
      </c>
      <c r="C863" s="143" t="s">
        <v>120</v>
      </c>
      <c r="D863" s="142">
        <v>90715499</v>
      </c>
      <c r="E863" s="143" t="s">
        <v>1310</v>
      </c>
      <c r="F863" s="143" t="s">
        <v>700</v>
      </c>
      <c r="G863" s="143" t="s">
        <v>701</v>
      </c>
      <c r="H863" s="144">
        <v>182.92</v>
      </c>
      <c r="I863" s="143"/>
    </row>
    <row r="864" spans="2:9" s="140" customFormat="1" ht="19.7" customHeight="1" x14ac:dyDescent="0.2">
      <c r="B864" s="142">
        <v>20</v>
      </c>
      <c r="C864" s="143" t="s">
        <v>120</v>
      </c>
      <c r="D864" s="142">
        <v>90715499</v>
      </c>
      <c r="E864" s="143" t="s">
        <v>1310</v>
      </c>
      <c r="F864" s="143" t="s">
        <v>700</v>
      </c>
      <c r="G864" s="143" t="s">
        <v>701</v>
      </c>
      <c r="H864" s="144">
        <v>137.19</v>
      </c>
      <c r="I864" s="143"/>
    </row>
    <row r="865" spans="2:9" s="140" customFormat="1" ht="19.7" customHeight="1" x14ac:dyDescent="0.2">
      <c r="B865" s="142">
        <v>20</v>
      </c>
      <c r="C865" s="143" t="s">
        <v>120</v>
      </c>
      <c r="D865" s="142">
        <v>90716388</v>
      </c>
      <c r="E865" s="143" t="s">
        <v>1311</v>
      </c>
      <c r="F865" s="143" t="s">
        <v>1245</v>
      </c>
      <c r="G865" s="143" t="s">
        <v>1246</v>
      </c>
      <c r="H865" s="144">
        <v>50000</v>
      </c>
      <c r="I865" s="143"/>
    </row>
    <row r="866" spans="2:9" s="140" customFormat="1" ht="19.7" customHeight="1" x14ac:dyDescent="0.2">
      <c r="B866" s="142">
        <v>20</v>
      </c>
      <c r="C866" s="143" t="s">
        <v>120</v>
      </c>
      <c r="D866" s="142">
        <v>90716388</v>
      </c>
      <c r="E866" s="143" t="s">
        <v>1311</v>
      </c>
      <c r="F866" s="143" t="s">
        <v>1245</v>
      </c>
      <c r="G866" s="143" t="s">
        <v>1246</v>
      </c>
      <c r="H866" s="144">
        <v>25000</v>
      </c>
      <c r="I866" s="143"/>
    </row>
    <row r="867" spans="2:9" s="140" customFormat="1" ht="19.7" customHeight="1" x14ac:dyDescent="0.2">
      <c r="B867" s="142">
        <v>20</v>
      </c>
      <c r="C867" s="143" t="s">
        <v>120</v>
      </c>
      <c r="D867" s="142">
        <v>90727243</v>
      </c>
      <c r="E867" s="143" t="s">
        <v>1312</v>
      </c>
      <c r="F867" s="143" t="s">
        <v>700</v>
      </c>
      <c r="G867" s="143" t="s">
        <v>701</v>
      </c>
      <c r="H867" s="144">
        <v>16000</v>
      </c>
      <c r="I867" s="143"/>
    </row>
    <row r="868" spans="2:9" s="140" customFormat="1" ht="19.7" customHeight="1" x14ac:dyDescent="0.2">
      <c r="B868" s="142">
        <v>20</v>
      </c>
      <c r="C868" s="143" t="s">
        <v>120</v>
      </c>
      <c r="D868" s="142">
        <v>90728758</v>
      </c>
      <c r="E868" s="143" t="s">
        <v>1313</v>
      </c>
      <c r="F868" s="143" t="s">
        <v>697</v>
      </c>
      <c r="G868" s="143" t="s">
        <v>698</v>
      </c>
      <c r="H868" s="144">
        <v>450</v>
      </c>
      <c r="I868" s="143"/>
    </row>
    <row r="869" spans="2:9" s="140" customFormat="1" ht="19.7" customHeight="1" x14ac:dyDescent="0.2">
      <c r="B869" s="142">
        <v>20</v>
      </c>
      <c r="C869" s="143" t="s">
        <v>120</v>
      </c>
      <c r="D869" s="142">
        <v>90728758</v>
      </c>
      <c r="E869" s="143" t="s">
        <v>1313</v>
      </c>
      <c r="F869" s="143" t="s">
        <v>697</v>
      </c>
      <c r="G869" s="143" t="s">
        <v>698</v>
      </c>
      <c r="H869" s="144">
        <v>15600</v>
      </c>
      <c r="I869" s="143"/>
    </row>
    <row r="870" spans="2:9" s="140" customFormat="1" ht="19.7" customHeight="1" x14ac:dyDescent="0.2">
      <c r="B870" s="142">
        <v>20</v>
      </c>
      <c r="C870" s="143" t="s">
        <v>120</v>
      </c>
      <c r="D870" s="142">
        <v>90728758</v>
      </c>
      <c r="E870" s="143" t="s">
        <v>1313</v>
      </c>
      <c r="F870" s="143" t="s">
        <v>697</v>
      </c>
      <c r="G870" s="143" t="s">
        <v>698</v>
      </c>
      <c r="H870" s="144">
        <v>600</v>
      </c>
      <c r="I870" s="143"/>
    </row>
    <row r="871" spans="2:9" s="140" customFormat="1" ht="19.7" customHeight="1" x14ac:dyDescent="0.2">
      <c r="B871" s="142">
        <v>20</v>
      </c>
      <c r="C871" s="143" t="s">
        <v>120</v>
      </c>
      <c r="D871" s="142">
        <v>90728758</v>
      </c>
      <c r="E871" s="143" t="s">
        <v>1314</v>
      </c>
      <c r="F871" s="143" t="s">
        <v>700</v>
      </c>
      <c r="G871" s="143" t="s">
        <v>701</v>
      </c>
      <c r="H871" s="144">
        <v>91.46</v>
      </c>
      <c r="I871" s="143"/>
    </row>
    <row r="872" spans="2:9" s="140" customFormat="1" ht="19.7" customHeight="1" x14ac:dyDescent="0.2">
      <c r="B872" s="142">
        <v>20</v>
      </c>
      <c r="C872" s="143" t="s">
        <v>120</v>
      </c>
      <c r="D872" s="142">
        <v>90728758</v>
      </c>
      <c r="E872" s="143" t="s">
        <v>1314</v>
      </c>
      <c r="F872" s="143" t="s">
        <v>700</v>
      </c>
      <c r="G872" s="143" t="s">
        <v>701</v>
      </c>
      <c r="H872" s="144">
        <v>228.65</v>
      </c>
      <c r="I872" s="143"/>
    </row>
    <row r="873" spans="2:9" s="140" customFormat="1" ht="19.7" customHeight="1" x14ac:dyDescent="0.2">
      <c r="B873" s="142">
        <v>20</v>
      </c>
      <c r="C873" s="143" t="s">
        <v>120</v>
      </c>
      <c r="D873" s="142">
        <v>90728758</v>
      </c>
      <c r="E873" s="143" t="s">
        <v>1314</v>
      </c>
      <c r="F873" s="143" t="s">
        <v>700</v>
      </c>
      <c r="G873" s="143" t="s">
        <v>701</v>
      </c>
      <c r="H873" s="144">
        <v>182.92</v>
      </c>
      <c r="I873" s="143"/>
    </row>
    <row r="874" spans="2:9" s="140" customFormat="1" ht="19.7" customHeight="1" x14ac:dyDescent="0.2">
      <c r="B874" s="142">
        <v>20</v>
      </c>
      <c r="C874" s="143" t="s">
        <v>120</v>
      </c>
      <c r="D874" s="142">
        <v>90734486</v>
      </c>
      <c r="E874" s="143" t="s">
        <v>1316</v>
      </c>
      <c r="F874" s="143" t="s">
        <v>700</v>
      </c>
      <c r="G874" s="143" t="s">
        <v>701</v>
      </c>
      <c r="H874" s="144">
        <v>6700</v>
      </c>
      <c r="I874" s="143"/>
    </row>
    <row r="875" spans="2:9" s="140" customFormat="1" ht="19.7" customHeight="1" x14ac:dyDescent="0.2">
      <c r="B875" s="142">
        <v>20</v>
      </c>
      <c r="C875" s="143" t="s">
        <v>120</v>
      </c>
      <c r="D875" s="142">
        <v>90734491</v>
      </c>
      <c r="E875" s="143" t="s">
        <v>8669</v>
      </c>
      <c r="F875" s="143" t="s">
        <v>700</v>
      </c>
      <c r="G875" s="143" t="s">
        <v>701</v>
      </c>
      <c r="H875" s="144">
        <v>-10039.379999999999</v>
      </c>
      <c r="I875" s="143"/>
    </row>
    <row r="876" spans="2:9" s="140" customFormat="1" ht="19.7" customHeight="1" x14ac:dyDescent="0.2">
      <c r="B876" s="142">
        <v>20</v>
      </c>
      <c r="C876" s="143" t="s">
        <v>120</v>
      </c>
      <c r="D876" s="142">
        <v>90737445</v>
      </c>
      <c r="E876" s="143" t="s">
        <v>9698</v>
      </c>
      <c r="F876" s="143" t="s">
        <v>697</v>
      </c>
      <c r="G876" s="143" t="s">
        <v>698</v>
      </c>
      <c r="H876" s="144">
        <v>40000</v>
      </c>
      <c r="I876" s="143"/>
    </row>
    <row r="877" spans="2:9" s="140" customFormat="1" ht="19.7" customHeight="1" x14ac:dyDescent="0.2">
      <c r="B877" s="142">
        <v>20</v>
      </c>
      <c r="C877" s="143" t="s">
        <v>120</v>
      </c>
      <c r="D877" s="142">
        <v>90737491</v>
      </c>
      <c r="E877" s="143" t="s">
        <v>1318</v>
      </c>
      <c r="F877" s="143" t="s">
        <v>778</v>
      </c>
      <c r="G877" s="143" t="s">
        <v>779</v>
      </c>
      <c r="H877" s="144">
        <v>167.13</v>
      </c>
      <c r="I877" s="143"/>
    </row>
    <row r="878" spans="2:9" s="140" customFormat="1" ht="19.7" customHeight="1" x14ac:dyDescent="0.2">
      <c r="B878" s="142">
        <v>20</v>
      </c>
      <c r="C878" s="143" t="s">
        <v>120</v>
      </c>
      <c r="D878" s="142">
        <v>90737491</v>
      </c>
      <c r="E878" s="143" t="s">
        <v>1318</v>
      </c>
      <c r="F878" s="143" t="s">
        <v>778</v>
      </c>
      <c r="G878" s="143" t="s">
        <v>779</v>
      </c>
      <c r="H878" s="144">
        <v>278.55</v>
      </c>
      <c r="I878" s="143"/>
    </row>
    <row r="879" spans="2:9" s="140" customFormat="1" ht="19.7" customHeight="1" x14ac:dyDescent="0.2">
      <c r="B879" s="142">
        <v>20</v>
      </c>
      <c r="C879" s="143" t="s">
        <v>120</v>
      </c>
      <c r="D879" s="142">
        <v>90737491</v>
      </c>
      <c r="E879" s="143" t="s">
        <v>1318</v>
      </c>
      <c r="F879" s="143" t="s">
        <v>778</v>
      </c>
      <c r="G879" s="143" t="s">
        <v>779</v>
      </c>
      <c r="H879" s="144">
        <v>222.84</v>
      </c>
      <c r="I879" s="143"/>
    </row>
    <row r="880" spans="2:9" s="140" customFormat="1" ht="19.7" customHeight="1" x14ac:dyDescent="0.2">
      <c r="B880" s="142">
        <v>20</v>
      </c>
      <c r="C880" s="143" t="s">
        <v>120</v>
      </c>
      <c r="D880" s="142">
        <v>90748534</v>
      </c>
      <c r="E880" s="143" t="s">
        <v>1320</v>
      </c>
      <c r="F880" s="143" t="s">
        <v>700</v>
      </c>
      <c r="G880" s="143" t="s">
        <v>701</v>
      </c>
      <c r="H880" s="144">
        <v>1000</v>
      </c>
      <c r="I880" s="143"/>
    </row>
    <row r="881" spans="2:9" s="140" customFormat="1" ht="19.7" customHeight="1" x14ac:dyDescent="0.2">
      <c r="B881" s="142">
        <v>20</v>
      </c>
      <c r="C881" s="143" t="s">
        <v>120</v>
      </c>
      <c r="D881" s="142">
        <v>90748534</v>
      </c>
      <c r="E881" s="143" t="s">
        <v>1320</v>
      </c>
      <c r="F881" s="143" t="s">
        <v>700</v>
      </c>
      <c r="G881" s="143" t="s">
        <v>701</v>
      </c>
      <c r="H881" s="144">
        <v>1000</v>
      </c>
      <c r="I881" s="143"/>
    </row>
    <row r="882" spans="2:9" s="140" customFormat="1" ht="19.7" customHeight="1" x14ac:dyDescent="0.2">
      <c r="B882" s="142">
        <v>20</v>
      </c>
      <c r="C882" s="143" t="s">
        <v>120</v>
      </c>
      <c r="D882" s="142">
        <v>90748534</v>
      </c>
      <c r="E882" s="143" t="s">
        <v>1320</v>
      </c>
      <c r="F882" s="143" t="s">
        <v>700</v>
      </c>
      <c r="G882" s="143" t="s">
        <v>701</v>
      </c>
      <c r="H882" s="144">
        <v>400</v>
      </c>
      <c r="I882" s="143"/>
    </row>
    <row r="883" spans="2:9" s="140" customFormat="1" ht="19.7" customHeight="1" x14ac:dyDescent="0.2">
      <c r="B883" s="142">
        <v>20</v>
      </c>
      <c r="C883" s="143" t="s">
        <v>120</v>
      </c>
      <c r="D883" s="142">
        <v>90753848</v>
      </c>
      <c r="E883" s="143" t="s">
        <v>1321</v>
      </c>
      <c r="F883" s="143" t="s">
        <v>700</v>
      </c>
      <c r="G883" s="143" t="s">
        <v>701</v>
      </c>
      <c r="H883" s="144">
        <v>533.54</v>
      </c>
      <c r="I883" s="143"/>
    </row>
    <row r="884" spans="2:9" s="140" customFormat="1" ht="19.7" customHeight="1" x14ac:dyDescent="0.2">
      <c r="B884" s="142">
        <v>20</v>
      </c>
      <c r="C884" s="143" t="s">
        <v>120</v>
      </c>
      <c r="D884" s="142">
        <v>90753848</v>
      </c>
      <c r="E884" s="143" t="s">
        <v>1321</v>
      </c>
      <c r="F884" s="143" t="s">
        <v>700</v>
      </c>
      <c r="G884" s="143" t="s">
        <v>701</v>
      </c>
      <c r="H884" s="144">
        <v>304.88</v>
      </c>
      <c r="I884" s="143"/>
    </row>
    <row r="885" spans="2:9" s="140" customFormat="1" ht="19.7" customHeight="1" x14ac:dyDescent="0.2">
      <c r="B885" s="142">
        <v>20</v>
      </c>
      <c r="C885" s="143" t="s">
        <v>120</v>
      </c>
      <c r="D885" s="142">
        <v>90759594</v>
      </c>
      <c r="E885" s="143" t="s">
        <v>1322</v>
      </c>
      <c r="F885" s="143" t="s">
        <v>1226</v>
      </c>
      <c r="G885" s="143" t="s">
        <v>1227</v>
      </c>
      <c r="H885" s="144">
        <v>-29346.06</v>
      </c>
      <c r="I885" s="143"/>
    </row>
    <row r="886" spans="2:9" s="140" customFormat="1" ht="19.7" customHeight="1" x14ac:dyDescent="0.2">
      <c r="B886" s="142">
        <v>20</v>
      </c>
      <c r="C886" s="143" t="s">
        <v>120</v>
      </c>
      <c r="D886" s="142">
        <v>90759594</v>
      </c>
      <c r="E886" s="143" t="s">
        <v>1323</v>
      </c>
      <c r="F886" s="143" t="s">
        <v>697</v>
      </c>
      <c r="G886" s="143" t="s">
        <v>698</v>
      </c>
      <c r="H886" s="144">
        <v>33000</v>
      </c>
      <c r="I886" s="143"/>
    </row>
    <row r="887" spans="2:9" s="140" customFormat="1" ht="19.7" customHeight="1" x14ac:dyDescent="0.2">
      <c r="B887" s="142">
        <v>20</v>
      </c>
      <c r="C887" s="143" t="s">
        <v>120</v>
      </c>
      <c r="D887" s="142">
        <v>90759594</v>
      </c>
      <c r="E887" s="143" t="s">
        <v>1324</v>
      </c>
      <c r="F887" s="143" t="s">
        <v>700</v>
      </c>
      <c r="G887" s="143" t="s">
        <v>701</v>
      </c>
      <c r="H887" s="144">
        <v>29346.06</v>
      </c>
      <c r="I887" s="143"/>
    </row>
    <row r="888" spans="2:9" s="140" customFormat="1" ht="19.7" customHeight="1" x14ac:dyDescent="0.2">
      <c r="B888" s="142">
        <v>20</v>
      </c>
      <c r="C888" s="143" t="s">
        <v>120</v>
      </c>
      <c r="D888" s="142">
        <v>90764997</v>
      </c>
      <c r="E888" s="143" t="s">
        <v>1325</v>
      </c>
      <c r="F888" s="143" t="s">
        <v>697</v>
      </c>
      <c r="G888" s="143" t="s">
        <v>698</v>
      </c>
      <c r="H888" s="144">
        <v>600</v>
      </c>
      <c r="I888" s="143"/>
    </row>
    <row r="889" spans="2:9" s="140" customFormat="1" ht="19.7" customHeight="1" x14ac:dyDescent="0.2">
      <c r="B889" s="142">
        <v>20</v>
      </c>
      <c r="C889" s="143" t="s">
        <v>120</v>
      </c>
      <c r="D889" s="142">
        <v>90764997</v>
      </c>
      <c r="E889" s="143" t="s">
        <v>1325</v>
      </c>
      <c r="F889" s="143" t="s">
        <v>697</v>
      </c>
      <c r="G889" s="143" t="s">
        <v>698</v>
      </c>
      <c r="H889" s="144">
        <v>1000</v>
      </c>
      <c r="I889" s="143"/>
    </row>
    <row r="890" spans="2:9" s="140" customFormat="1" ht="19.7" customHeight="1" x14ac:dyDescent="0.2">
      <c r="B890" s="142">
        <v>20</v>
      </c>
      <c r="C890" s="143" t="s">
        <v>120</v>
      </c>
      <c r="D890" s="142">
        <v>90764997</v>
      </c>
      <c r="E890" s="143" t="s">
        <v>1325</v>
      </c>
      <c r="F890" s="143" t="s">
        <v>697</v>
      </c>
      <c r="G890" s="143" t="s">
        <v>698</v>
      </c>
      <c r="H890" s="144">
        <v>800</v>
      </c>
      <c r="I890" s="143"/>
    </row>
    <row r="891" spans="2:9" s="140" customFormat="1" ht="19.7" customHeight="1" x14ac:dyDescent="0.2">
      <c r="B891" s="142">
        <v>20</v>
      </c>
      <c r="C891" s="143" t="s">
        <v>120</v>
      </c>
      <c r="D891" s="142">
        <v>90861675</v>
      </c>
      <c r="E891" s="143" t="s">
        <v>1326</v>
      </c>
      <c r="F891" s="143" t="s">
        <v>700</v>
      </c>
      <c r="G891" s="143" t="s">
        <v>701</v>
      </c>
      <c r="H891" s="144">
        <v>-11504.48</v>
      </c>
      <c r="I891" s="143"/>
    </row>
    <row r="892" spans="2:9" s="140" customFormat="1" ht="19.7" customHeight="1" x14ac:dyDescent="0.2">
      <c r="B892" s="142">
        <v>20</v>
      </c>
      <c r="C892" s="143" t="s">
        <v>120</v>
      </c>
      <c r="D892" s="142">
        <v>90894892</v>
      </c>
      <c r="E892" s="143" t="s">
        <v>1345</v>
      </c>
      <c r="F892" s="143" t="s">
        <v>697</v>
      </c>
      <c r="G892" s="143" t="s">
        <v>698</v>
      </c>
      <c r="H892" s="144">
        <v>15000</v>
      </c>
      <c r="I892" s="143"/>
    </row>
    <row r="893" spans="2:9" s="140" customFormat="1" ht="19.7" customHeight="1" x14ac:dyDescent="0.2">
      <c r="B893" s="142">
        <v>20</v>
      </c>
      <c r="C893" s="143" t="s">
        <v>120</v>
      </c>
      <c r="D893" s="142">
        <v>90896455</v>
      </c>
      <c r="E893" s="143" t="s">
        <v>1327</v>
      </c>
      <c r="F893" s="143" t="s">
        <v>700</v>
      </c>
      <c r="G893" s="143" t="s">
        <v>701</v>
      </c>
      <c r="H893" s="144">
        <v>1050</v>
      </c>
      <c r="I893" s="143"/>
    </row>
    <row r="894" spans="2:9" s="140" customFormat="1" ht="19.7" customHeight="1" x14ac:dyDescent="0.2">
      <c r="B894" s="142">
        <v>20</v>
      </c>
      <c r="C894" s="143" t="s">
        <v>120</v>
      </c>
      <c r="D894" s="142">
        <v>90896455</v>
      </c>
      <c r="E894" s="143" t="s">
        <v>1327</v>
      </c>
      <c r="F894" s="143" t="s">
        <v>700</v>
      </c>
      <c r="G894" s="143" t="s">
        <v>701</v>
      </c>
      <c r="H894" s="144">
        <v>1150</v>
      </c>
      <c r="I894" s="143"/>
    </row>
    <row r="895" spans="2:9" s="140" customFormat="1" ht="19.7" customHeight="1" x14ac:dyDescent="0.2">
      <c r="B895" s="142">
        <v>20</v>
      </c>
      <c r="C895" s="143" t="s">
        <v>120</v>
      </c>
      <c r="D895" s="142">
        <v>90896455</v>
      </c>
      <c r="E895" s="143" t="s">
        <v>1327</v>
      </c>
      <c r="F895" s="143" t="s">
        <v>700</v>
      </c>
      <c r="G895" s="143" t="s">
        <v>701</v>
      </c>
      <c r="H895" s="144">
        <v>16400</v>
      </c>
      <c r="I895" s="143"/>
    </row>
    <row r="896" spans="2:9" s="140" customFormat="1" ht="19.7" customHeight="1" x14ac:dyDescent="0.2">
      <c r="B896" s="142">
        <v>20</v>
      </c>
      <c r="C896" s="143" t="s">
        <v>120</v>
      </c>
      <c r="D896" s="142">
        <v>90914604</v>
      </c>
      <c r="E896" s="143" t="s">
        <v>1328</v>
      </c>
      <c r="F896" s="143" t="s">
        <v>700</v>
      </c>
      <c r="G896" s="143" t="s">
        <v>701</v>
      </c>
      <c r="H896" s="144">
        <v>11800</v>
      </c>
      <c r="I896" s="143"/>
    </row>
    <row r="897" spans="2:9" s="140" customFormat="1" ht="19.7" customHeight="1" x14ac:dyDescent="0.2">
      <c r="B897" s="142">
        <v>20</v>
      </c>
      <c r="C897" s="143" t="s">
        <v>120</v>
      </c>
      <c r="D897" s="142">
        <v>90919681</v>
      </c>
      <c r="E897" s="143" t="s">
        <v>1329</v>
      </c>
      <c r="F897" s="143" t="s">
        <v>700</v>
      </c>
      <c r="G897" s="143" t="s">
        <v>701</v>
      </c>
      <c r="H897" s="144">
        <v>2400</v>
      </c>
      <c r="I897" s="143"/>
    </row>
    <row r="898" spans="2:9" s="140" customFormat="1" ht="19.7" customHeight="1" x14ac:dyDescent="0.2">
      <c r="B898" s="142">
        <v>20</v>
      </c>
      <c r="C898" s="143" t="s">
        <v>120</v>
      </c>
      <c r="D898" s="142">
        <v>90919681</v>
      </c>
      <c r="E898" s="143" t="s">
        <v>1329</v>
      </c>
      <c r="F898" s="143" t="s">
        <v>700</v>
      </c>
      <c r="G898" s="143" t="s">
        <v>701</v>
      </c>
      <c r="H898" s="144">
        <v>4000</v>
      </c>
      <c r="I898" s="143"/>
    </row>
    <row r="899" spans="2:9" s="140" customFormat="1" ht="19.7" customHeight="1" x14ac:dyDescent="0.2">
      <c r="B899" s="142">
        <v>20</v>
      </c>
      <c r="C899" s="143" t="s">
        <v>120</v>
      </c>
      <c r="D899" s="142">
        <v>90919681</v>
      </c>
      <c r="E899" s="143" t="s">
        <v>1329</v>
      </c>
      <c r="F899" s="143" t="s">
        <v>700</v>
      </c>
      <c r="G899" s="143" t="s">
        <v>701</v>
      </c>
      <c r="H899" s="144">
        <v>3200</v>
      </c>
      <c r="I899" s="143"/>
    </row>
    <row r="900" spans="2:9" s="140" customFormat="1" ht="19.7" customHeight="1" x14ac:dyDescent="0.2">
      <c r="B900" s="142">
        <v>20</v>
      </c>
      <c r="C900" s="143" t="s">
        <v>120</v>
      </c>
      <c r="D900" s="142">
        <v>90932700</v>
      </c>
      <c r="E900" s="143" t="s">
        <v>1330</v>
      </c>
      <c r="F900" s="143" t="s">
        <v>700</v>
      </c>
      <c r="G900" s="143" t="s">
        <v>701</v>
      </c>
      <c r="H900" s="144">
        <v>150</v>
      </c>
      <c r="I900" s="143"/>
    </row>
    <row r="901" spans="2:9" s="140" customFormat="1" ht="19.7" customHeight="1" x14ac:dyDescent="0.2">
      <c r="B901" s="142">
        <v>20</v>
      </c>
      <c r="C901" s="143" t="s">
        <v>120</v>
      </c>
      <c r="D901" s="142">
        <v>90932700</v>
      </c>
      <c r="E901" s="143" t="s">
        <v>1330</v>
      </c>
      <c r="F901" s="143" t="s">
        <v>700</v>
      </c>
      <c r="G901" s="143" t="s">
        <v>701</v>
      </c>
      <c r="H901" s="144">
        <v>250</v>
      </c>
      <c r="I901" s="143"/>
    </row>
    <row r="902" spans="2:9" s="140" customFormat="1" ht="19.7" customHeight="1" x14ac:dyDescent="0.2">
      <c r="B902" s="142">
        <v>20</v>
      </c>
      <c r="C902" s="143" t="s">
        <v>120</v>
      </c>
      <c r="D902" s="142">
        <v>90932700</v>
      </c>
      <c r="E902" s="143" t="s">
        <v>1330</v>
      </c>
      <c r="F902" s="143" t="s">
        <v>700</v>
      </c>
      <c r="G902" s="143" t="s">
        <v>701</v>
      </c>
      <c r="H902" s="144">
        <v>200</v>
      </c>
      <c r="I902" s="143"/>
    </row>
    <row r="903" spans="2:9" s="140" customFormat="1" ht="19.7" customHeight="1" x14ac:dyDescent="0.2">
      <c r="B903" s="142">
        <v>20</v>
      </c>
      <c r="C903" s="143" t="s">
        <v>120</v>
      </c>
      <c r="D903" s="142">
        <v>90958138</v>
      </c>
      <c r="E903" s="143" t="s">
        <v>9699</v>
      </c>
      <c r="F903" s="143" t="s">
        <v>700</v>
      </c>
      <c r="G903" s="143" t="s">
        <v>701</v>
      </c>
      <c r="H903" s="144">
        <v>-34500</v>
      </c>
      <c r="I903" s="143"/>
    </row>
    <row r="904" spans="2:9" s="140" customFormat="1" ht="19.7" customHeight="1" x14ac:dyDescent="0.2">
      <c r="B904" s="142">
        <v>20</v>
      </c>
      <c r="C904" s="143" t="s">
        <v>120</v>
      </c>
      <c r="D904" s="142">
        <v>90968854</v>
      </c>
      <c r="E904" s="143" t="s">
        <v>9700</v>
      </c>
      <c r="F904" s="143" t="s">
        <v>700</v>
      </c>
      <c r="G904" s="143" t="s">
        <v>701</v>
      </c>
      <c r="H904" s="144">
        <v>-83496.710000000006</v>
      </c>
      <c r="I904" s="143"/>
    </row>
    <row r="905" spans="2:9" s="140" customFormat="1" ht="19.7" customHeight="1" x14ac:dyDescent="0.2">
      <c r="B905" s="142">
        <v>20</v>
      </c>
      <c r="C905" s="143" t="s">
        <v>120</v>
      </c>
      <c r="D905" s="142">
        <v>90987363</v>
      </c>
      <c r="E905" s="143" t="s">
        <v>8974</v>
      </c>
      <c r="F905" s="143" t="s">
        <v>700</v>
      </c>
      <c r="G905" s="143" t="s">
        <v>701</v>
      </c>
      <c r="H905" s="144">
        <v>-48105.05</v>
      </c>
      <c r="I905" s="143"/>
    </row>
    <row r="906" spans="2:9" s="140" customFormat="1" ht="19.7" customHeight="1" x14ac:dyDescent="0.2">
      <c r="B906" s="142">
        <v>20</v>
      </c>
      <c r="C906" s="143" t="s">
        <v>120</v>
      </c>
      <c r="D906" s="142">
        <v>91025840</v>
      </c>
      <c r="E906" s="143" t="s">
        <v>8670</v>
      </c>
      <c r="F906" s="143" t="s">
        <v>998</v>
      </c>
      <c r="G906" s="143" t="s">
        <v>999</v>
      </c>
      <c r="H906" s="144">
        <v>2800</v>
      </c>
      <c r="I906" s="143"/>
    </row>
    <row r="907" spans="2:9" s="140" customFormat="1" ht="19.7" customHeight="1" x14ac:dyDescent="0.2">
      <c r="B907" s="142">
        <v>20</v>
      </c>
      <c r="C907" s="143" t="s">
        <v>120</v>
      </c>
      <c r="D907" s="142">
        <v>91025840</v>
      </c>
      <c r="E907" s="143" t="s">
        <v>8671</v>
      </c>
      <c r="F907" s="143" t="s">
        <v>697</v>
      </c>
      <c r="G907" s="143" t="s">
        <v>698</v>
      </c>
      <c r="H907" s="144">
        <v>450</v>
      </c>
      <c r="I907" s="143"/>
    </row>
    <row r="908" spans="2:9" s="140" customFormat="1" ht="19.7" customHeight="1" x14ac:dyDescent="0.2">
      <c r="B908" s="142">
        <v>20</v>
      </c>
      <c r="C908" s="143" t="s">
        <v>120</v>
      </c>
      <c r="D908" s="142">
        <v>91064648</v>
      </c>
      <c r="E908" s="143" t="s">
        <v>1331</v>
      </c>
      <c r="F908" s="143" t="s">
        <v>778</v>
      </c>
      <c r="G908" s="143" t="s">
        <v>779</v>
      </c>
      <c r="H908" s="144">
        <v>289.2</v>
      </c>
      <c r="I908" s="143"/>
    </row>
    <row r="909" spans="2:9" s="140" customFormat="1" ht="19.7" customHeight="1" x14ac:dyDescent="0.2">
      <c r="B909" s="142">
        <v>20</v>
      </c>
      <c r="C909" s="143" t="s">
        <v>120</v>
      </c>
      <c r="D909" s="142">
        <v>91064648</v>
      </c>
      <c r="E909" s="143" t="s">
        <v>1331</v>
      </c>
      <c r="F909" s="143" t="s">
        <v>778</v>
      </c>
      <c r="G909" s="143" t="s">
        <v>779</v>
      </c>
      <c r="H909" s="144">
        <v>192.8</v>
      </c>
      <c r="I909" s="143"/>
    </row>
    <row r="910" spans="2:9" s="140" customFormat="1" ht="19.7" customHeight="1" x14ac:dyDescent="0.2">
      <c r="B910" s="142">
        <v>20</v>
      </c>
      <c r="C910" s="143" t="s">
        <v>120</v>
      </c>
      <c r="D910" s="142">
        <v>91064648</v>
      </c>
      <c r="E910" s="143" t="s">
        <v>1331</v>
      </c>
      <c r="F910" s="143" t="s">
        <v>778</v>
      </c>
      <c r="G910" s="143" t="s">
        <v>779</v>
      </c>
      <c r="H910" s="144">
        <v>289.2</v>
      </c>
      <c r="I910" s="143"/>
    </row>
    <row r="911" spans="2:9" s="140" customFormat="1" ht="19.7" customHeight="1" x14ac:dyDescent="0.2">
      <c r="B911" s="142">
        <v>20</v>
      </c>
      <c r="C911" s="143" t="s">
        <v>120</v>
      </c>
      <c r="D911" s="142">
        <v>91064648</v>
      </c>
      <c r="E911" s="143" t="s">
        <v>1331</v>
      </c>
      <c r="F911" s="143" t="s">
        <v>778</v>
      </c>
      <c r="G911" s="143" t="s">
        <v>779</v>
      </c>
      <c r="H911" s="144">
        <v>96.4</v>
      </c>
      <c r="I911" s="143"/>
    </row>
    <row r="912" spans="2:9" s="140" customFormat="1" ht="19.7" customHeight="1" x14ac:dyDescent="0.2">
      <c r="B912" s="142">
        <v>20</v>
      </c>
      <c r="C912" s="143" t="s">
        <v>120</v>
      </c>
      <c r="D912" s="142">
        <v>91064648</v>
      </c>
      <c r="E912" s="143" t="s">
        <v>1332</v>
      </c>
      <c r="F912" s="143" t="s">
        <v>700</v>
      </c>
      <c r="G912" s="143" t="s">
        <v>701</v>
      </c>
      <c r="H912" s="144">
        <v>-70722.38</v>
      </c>
      <c r="I912" s="143"/>
    </row>
    <row r="913" spans="2:9" s="140" customFormat="1" ht="19.7" customHeight="1" x14ac:dyDescent="0.2">
      <c r="B913" s="142">
        <v>20</v>
      </c>
      <c r="C913" s="143" t="s">
        <v>120</v>
      </c>
      <c r="D913" s="142">
        <v>91064648</v>
      </c>
      <c r="E913" s="143" t="s">
        <v>1344</v>
      </c>
      <c r="F913" s="143" t="s">
        <v>697</v>
      </c>
      <c r="G913" s="143" t="s">
        <v>698</v>
      </c>
      <c r="H913" s="144">
        <v>70000</v>
      </c>
      <c r="I913" s="143"/>
    </row>
    <row r="914" spans="2:9" s="140" customFormat="1" ht="19.7" customHeight="1" x14ac:dyDescent="0.2">
      <c r="B914" s="142">
        <v>20</v>
      </c>
      <c r="C914" s="143" t="s">
        <v>120</v>
      </c>
      <c r="D914" s="142">
        <v>91073417</v>
      </c>
      <c r="E914" s="143" t="s">
        <v>1333</v>
      </c>
      <c r="F914" s="143" t="s">
        <v>697</v>
      </c>
      <c r="G914" s="143" t="s">
        <v>698</v>
      </c>
      <c r="H914" s="144">
        <v>60000</v>
      </c>
      <c r="I914" s="143"/>
    </row>
    <row r="915" spans="2:9" s="140" customFormat="1" ht="19.7" customHeight="1" x14ac:dyDescent="0.2">
      <c r="B915" s="142">
        <v>20</v>
      </c>
      <c r="C915" s="143" t="s">
        <v>120</v>
      </c>
      <c r="D915" s="142">
        <v>91085087</v>
      </c>
      <c r="E915" s="143" t="s">
        <v>1334</v>
      </c>
      <c r="F915" s="143" t="s">
        <v>697</v>
      </c>
      <c r="G915" s="143" t="s">
        <v>698</v>
      </c>
      <c r="H915" s="144">
        <v>11362.8</v>
      </c>
      <c r="I915" s="143"/>
    </row>
    <row r="916" spans="2:9" s="140" customFormat="1" ht="19.7" customHeight="1" x14ac:dyDescent="0.2">
      <c r="B916" s="142">
        <v>20</v>
      </c>
      <c r="C916" s="143" t="s">
        <v>120</v>
      </c>
      <c r="D916" s="142">
        <v>91088750</v>
      </c>
      <c r="E916" s="143" t="s">
        <v>1335</v>
      </c>
      <c r="F916" s="143" t="s">
        <v>697</v>
      </c>
      <c r="G916" s="143" t="s">
        <v>698</v>
      </c>
      <c r="H916" s="144">
        <v>1600</v>
      </c>
      <c r="I916" s="143"/>
    </row>
    <row r="917" spans="2:9" s="140" customFormat="1" ht="19.7" customHeight="1" x14ac:dyDescent="0.2">
      <c r="B917" s="142">
        <v>20</v>
      </c>
      <c r="C917" s="143" t="s">
        <v>120</v>
      </c>
      <c r="D917" s="142">
        <v>91088750</v>
      </c>
      <c r="E917" s="143" t="s">
        <v>1335</v>
      </c>
      <c r="F917" s="143" t="s">
        <v>697</v>
      </c>
      <c r="G917" s="143" t="s">
        <v>698</v>
      </c>
      <c r="H917" s="144">
        <v>600</v>
      </c>
      <c r="I917" s="143"/>
    </row>
    <row r="918" spans="2:9" s="140" customFormat="1" ht="19.7" customHeight="1" x14ac:dyDescent="0.2">
      <c r="B918" s="142">
        <v>20</v>
      </c>
      <c r="C918" s="143" t="s">
        <v>120</v>
      </c>
      <c r="D918" s="142">
        <v>91088750</v>
      </c>
      <c r="E918" s="143" t="s">
        <v>1335</v>
      </c>
      <c r="F918" s="143" t="s">
        <v>697</v>
      </c>
      <c r="G918" s="143" t="s">
        <v>698</v>
      </c>
      <c r="H918" s="144">
        <v>200</v>
      </c>
      <c r="I918" s="143"/>
    </row>
    <row r="919" spans="2:9" s="140" customFormat="1" ht="19.7" customHeight="1" x14ac:dyDescent="0.2">
      <c r="B919" s="142">
        <v>20</v>
      </c>
      <c r="C919" s="143" t="s">
        <v>120</v>
      </c>
      <c r="D919" s="142">
        <v>91107028</v>
      </c>
      <c r="E919" s="143" t="s">
        <v>1302</v>
      </c>
      <c r="F919" s="143" t="s">
        <v>700</v>
      </c>
      <c r="G919" s="143" t="s">
        <v>701</v>
      </c>
      <c r="H919" s="144">
        <v>-10332.370000000001</v>
      </c>
      <c r="I919" s="143"/>
    </row>
    <row r="920" spans="2:9" s="140" customFormat="1" ht="19.7" customHeight="1" x14ac:dyDescent="0.2">
      <c r="B920" s="142">
        <v>20</v>
      </c>
      <c r="C920" s="143" t="s">
        <v>120</v>
      </c>
      <c r="D920" s="142">
        <v>91107028</v>
      </c>
      <c r="E920" s="143" t="s">
        <v>1302</v>
      </c>
      <c r="F920" s="143" t="s">
        <v>700</v>
      </c>
      <c r="G920" s="143" t="s">
        <v>701</v>
      </c>
      <c r="H920" s="144">
        <v>-30498.3</v>
      </c>
      <c r="I920" s="143"/>
    </row>
    <row r="921" spans="2:9" s="140" customFormat="1" ht="19.7" customHeight="1" x14ac:dyDescent="0.2">
      <c r="B921" s="142">
        <v>20</v>
      </c>
      <c r="C921" s="143" t="s">
        <v>120</v>
      </c>
      <c r="D921" s="142">
        <v>91119690</v>
      </c>
      <c r="E921" s="143" t="s">
        <v>1336</v>
      </c>
      <c r="F921" s="143" t="s">
        <v>700</v>
      </c>
      <c r="G921" s="143" t="s">
        <v>701</v>
      </c>
      <c r="H921" s="144">
        <v>-50880</v>
      </c>
      <c r="I921" s="143"/>
    </row>
    <row r="922" spans="2:9" s="140" customFormat="1" ht="19.7" customHeight="1" x14ac:dyDescent="0.2">
      <c r="B922" s="142">
        <v>20</v>
      </c>
      <c r="C922" s="143" t="s">
        <v>120</v>
      </c>
      <c r="D922" s="142">
        <v>91119690</v>
      </c>
      <c r="E922" s="143" t="s">
        <v>1336</v>
      </c>
      <c r="F922" s="143" t="s">
        <v>700</v>
      </c>
      <c r="G922" s="143" t="s">
        <v>701</v>
      </c>
      <c r="H922" s="144">
        <v>120</v>
      </c>
      <c r="I922" s="143"/>
    </row>
    <row r="923" spans="2:9" s="140" customFormat="1" ht="19.7" customHeight="1" x14ac:dyDescent="0.2">
      <c r="B923" s="142">
        <v>20</v>
      </c>
      <c r="C923" s="143" t="s">
        <v>120</v>
      </c>
      <c r="D923" s="142">
        <v>91119690</v>
      </c>
      <c r="E923" s="143" t="s">
        <v>1336</v>
      </c>
      <c r="F923" s="143" t="s">
        <v>700</v>
      </c>
      <c r="G923" s="143" t="s">
        <v>701</v>
      </c>
      <c r="H923" s="144">
        <v>90</v>
      </c>
      <c r="I923" s="143"/>
    </row>
    <row r="924" spans="2:9" s="140" customFormat="1" ht="19.7" customHeight="1" x14ac:dyDescent="0.2">
      <c r="B924" s="142">
        <v>20</v>
      </c>
      <c r="C924" s="143" t="s">
        <v>120</v>
      </c>
      <c r="D924" s="142">
        <v>91120973</v>
      </c>
      <c r="E924" s="143" t="s">
        <v>1337</v>
      </c>
      <c r="F924" s="143" t="s">
        <v>700</v>
      </c>
      <c r="G924" s="143" t="s">
        <v>701</v>
      </c>
      <c r="H924" s="144">
        <v>-15400</v>
      </c>
      <c r="I924" s="143"/>
    </row>
    <row r="925" spans="2:9" s="140" customFormat="1" ht="19.7" customHeight="1" x14ac:dyDescent="0.2">
      <c r="B925" s="142">
        <v>20</v>
      </c>
      <c r="C925" s="143" t="s">
        <v>120</v>
      </c>
      <c r="D925" s="142">
        <v>91121994</v>
      </c>
      <c r="E925" s="143" t="s">
        <v>1338</v>
      </c>
      <c r="F925" s="143" t="s">
        <v>700</v>
      </c>
      <c r="G925" s="143" t="s">
        <v>701</v>
      </c>
      <c r="H925" s="144">
        <v>450</v>
      </c>
      <c r="I925" s="143"/>
    </row>
    <row r="926" spans="2:9" s="140" customFormat="1" ht="19.7" customHeight="1" x14ac:dyDescent="0.2">
      <c r="B926" s="142">
        <v>20</v>
      </c>
      <c r="C926" s="143" t="s">
        <v>120</v>
      </c>
      <c r="D926" s="142">
        <v>91121994</v>
      </c>
      <c r="E926" s="143" t="s">
        <v>1338</v>
      </c>
      <c r="F926" s="143" t="s">
        <v>700</v>
      </c>
      <c r="G926" s="143" t="s">
        <v>701</v>
      </c>
      <c r="H926" s="144">
        <v>750</v>
      </c>
      <c r="I926" s="143"/>
    </row>
    <row r="927" spans="2:9" s="140" customFormat="1" ht="19.7" customHeight="1" x14ac:dyDescent="0.2">
      <c r="B927" s="142">
        <v>20</v>
      </c>
      <c r="C927" s="143" t="s">
        <v>120</v>
      </c>
      <c r="D927" s="142">
        <v>91121994</v>
      </c>
      <c r="E927" s="143" t="s">
        <v>1338</v>
      </c>
      <c r="F927" s="143" t="s">
        <v>700</v>
      </c>
      <c r="G927" s="143" t="s">
        <v>701</v>
      </c>
      <c r="H927" s="144">
        <v>600</v>
      </c>
      <c r="I927" s="143"/>
    </row>
    <row r="928" spans="2:9" s="140" customFormat="1" ht="19.7" customHeight="1" x14ac:dyDescent="0.2">
      <c r="B928" s="142">
        <v>20</v>
      </c>
      <c r="C928" s="143" t="s">
        <v>120</v>
      </c>
      <c r="D928" s="142">
        <v>91130747</v>
      </c>
      <c r="E928" s="143" t="s">
        <v>1221</v>
      </c>
      <c r="F928" s="143" t="s">
        <v>700</v>
      </c>
      <c r="G928" s="143" t="s">
        <v>701</v>
      </c>
      <c r="H928" s="144">
        <v>-59721.88</v>
      </c>
      <c r="I928" s="143"/>
    </row>
    <row r="929" spans="2:9" s="140" customFormat="1" ht="19.7" customHeight="1" x14ac:dyDescent="0.2">
      <c r="B929" s="142">
        <v>20</v>
      </c>
      <c r="C929" s="143" t="s">
        <v>120</v>
      </c>
      <c r="D929" s="142">
        <v>98659293</v>
      </c>
      <c r="E929" s="143" t="s">
        <v>1315</v>
      </c>
      <c r="F929" s="143" t="s">
        <v>700</v>
      </c>
      <c r="G929" s="143" t="s">
        <v>701</v>
      </c>
      <c r="H929" s="144">
        <v>15000</v>
      </c>
      <c r="I929" s="143"/>
    </row>
    <row r="930" spans="2:9" s="140" customFormat="1" ht="19.7" customHeight="1" x14ac:dyDescent="0.2">
      <c r="B930" s="142">
        <v>20</v>
      </c>
      <c r="C930" s="143" t="s">
        <v>120</v>
      </c>
      <c r="D930" s="142">
        <v>98672076</v>
      </c>
      <c r="E930" s="143" t="s">
        <v>1220</v>
      </c>
      <c r="F930" s="143" t="s">
        <v>700</v>
      </c>
      <c r="G930" s="143" t="s">
        <v>701</v>
      </c>
      <c r="H930" s="144">
        <v>24000</v>
      </c>
      <c r="I930" s="143"/>
    </row>
    <row r="931" spans="2:9" s="140" customFormat="1" ht="19.7" customHeight="1" x14ac:dyDescent="0.2">
      <c r="B931" s="142">
        <v>20</v>
      </c>
      <c r="C931" s="143" t="s">
        <v>120</v>
      </c>
      <c r="D931" s="142">
        <v>99532642</v>
      </c>
      <c r="E931" s="143" t="s">
        <v>1212</v>
      </c>
      <c r="F931" s="143" t="s">
        <v>700</v>
      </c>
      <c r="G931" s="143" t="s">
        <v>701</v>
      </c>
      <c r="H931" s="144">
        <v>100000</v>
      </c>
      <c r="I931" s="143"/>
    </row>
    <row r="932" spans="2:9" s="140" customFormat="1" ht="19.7" customHeight="1" x14ac:dyDescent="0.2">
      <c r="B932" s="142">
        <v>20</v>
      </c>
      <c r="C932" s="143" t="s">
        <v>120</v>
      </c>
      <c r="D932" s="142">
        <v>99708556</v>
      </c>
      <c r="E932" s="143" t="s">
        <v>1339</v>
      </c>
      <c r="F932" s="143" t="s">
        <v>697</v>
      </c>
      <c r="G932" s="143" t="s">
        <v>698</v>
      </c>
      <c r="H932" s="144">
        <v>45000</v>
      </c>
      <c r="I932" s="143"/>
    </row>
    <row r="933" spans="2:9" s="140" customFormat="1" ht="19.7" customHeight="1" x14ac:dyDescent="0.2">
      <c r="B933" s="142">
        <v>20</v>
      </c>
      <c r="C933" s="143" t="s">
        <v>120</v>
      </c>
      <c r="D933" s="142">
        <v>100146165</v>
      </c>
      <c r="E933" s="143" t="s">
        <v>1340</v>
      </c>
      <c r="F933" s="143" t="s">
        <v>697</v>
      </c>
      <c r="G933" s="143" t="s">
        <v>698</v>
      </c>
      <c r="H933" s="144">
        <v>15900</v>
      </c>
      <c r="I933" s="143"/>
    </row>
    <row r="934" spans="2:9" s="140" customFormat="1" ht="19.7" customHeight="1" x14ac:dyDescent="0.2">
      <c r="B934" s="142">
        <v>20</v>
      </c>
      <c r="C934" s="143" t="s">
        <v>120</v>
      </c>
      <c r="D934" s="142">
        <v>100687871</v>
      </c>
      <c r="E934" s="143" t="s">
        <v>1341</v>
      </c>
      <c r="F934" s="143" t="s">
        <v>697</v>
      </c>
      <c r="G934" s="143" t="s">
        <v>698</v>
      </c>
      <c r="H934" s="144">
        <v>6000</v>
      </c>
      <c r="I934" s="143"/>
    </row>
    <row r="935" spans="2:9" s="140" customFormat="1" ht="19.7" customHeight="1" x14ac:dyDescent="0.2">
      <c r="B935" s="142">
        <v>20</v>
      </c>
      <c r="C935" s="143" t="s">
        <v>120</v>
      </c>
      <c r="D935" s="142">
        <v>101139155</v>
      </c>
      <c r="E935" s="143" t="s">
        <v>1238</v>
      </c>
      <c r="F935" s="143" t="s">
        <v>713</v>
      </c>
      <c r="G935" s="143" t="s">
        <v>714</v>
      </c>
      <c r="H935" s="144">
        <v>100000</v>
      </c>
      <c r="I935" s="143"/>
    </row>
    <row r="936" spans="2:9" s="140" customFormat="1" ht="19.7" customHeight="1" x14ac:dyDescent="0.2">
      <c r="B936" s="142">
        <v>20</v>
      </c>
      <c r="C936" s="143" t="s">
        <v>120</v>
      </c>
      <c r="D936" s="142">
        <v>101167452</v>
      </c>
      <c r="E936" s="143" t="s">
        <v>1342</v>
      </c>
      <c r="F936" s="143" t="s">
        <v>697</v>
      </c>
      <c r="G936" s="143" t="s">
        <v>698</v>
      </c>
      <c r="H936" s="144">
        <v>3500</v>
      </c>
      <c r="I936" s="143"/>
    </row>
    <row r="937" spans="2:9" s="140" customFormat="1" ht="19.7" customHeight="1" x14ac:dyDescent="0.2">
      <c r="B937" s="142">
        <v>20</v>
      </c>
      <c r="C937" s="143" t="s">
        <v>120</v>
      </c>
      <c r="D937" s="142">
        <v>101167452</v>
      </c>
      <c r="E937" s="143" t="s">
        <v>1342</v>
      </c>
      <c r="F937" s="143" t="s">
        <v>697</v>
      </c>
      <c r="G937" s="143" t="s">
        <v>698</v>
      </c>
      <c r="H937" s="144">
        <v>1000</v>
      </c>
      <c r="I937" s="143"/>
    </row>
    <row r="938" spans="2:9" s="140" customFormat="1" ht="19.7" customHeight="1" x14ac:dyDescent="0.2">
      <c r="B938" s="142">
        <v>20</v>
      </c>
      <c r="C938" s="143" t="s">
        <v>120</v>
      </c>
      <c r="D938" s="142">
        <v>101430589</v>
      </c>
      <c r="E938" s="143" t="s">
        <v>8975</v>
      </c>
      <c r="F938" s="143" t="s">
        <v>713</v>
      </c>
      <c r="G938" s="143" t="s">
        <v>714</v>
      </c>
      <c r="H938" s="144">
        <v>100000</v>
      </c>
      <c r="I938" s="143"/>
    </row>
    <row r="939" spans="2:9" s="140" customFormat="1" ht="19.7" customHeight="1" x14ac:dyDescent="0.2">
      <c r="B939" s="142">
        <v>20</v>
      </c>
      <c r="C939" s="143" t="s">
        <v>120</v>
      </c>
      <c r="D939" s="142">
        <v>101445956</v>
      </c>
      <c r="E939" s="143" t="s">
        <v>1343</v>
      </c>
      <c r="F939" s="143" t="s">
        <v>729</v>
      </c>
      <c r="G939" s="143" t="s">
        <v>730</v>
      </c>
      <c r="H939" s="144">
        <v>500</v>
      </c>
      <c r="I939" s="143"/>
    </row>
    <row r="940" spans="2:9" s="140" customFormat="1" ht="19.7" customHeight="1" x14ac:dyDescent="0.2">
      <c r="B940" s="142">
        <v>20</v>
      </c>
      <c r="C940" s="143" t="s">
        <v>120</v>
      </c>
      <c r="D940" s="142">
        <v>101445956</v>
      </c>
      <c r="E940" s="143" t="s">
        <v>1346</v>
      </c>
      <c r="F940" s="143" t="s">
        <v>697</v>
      </c>
      <c r="G940" s="143" t="s">
        <v>698</v>
      </c>
      <c r="H940" s="144">
        <v>60000</v>
      </c>
      <c r="I940" s="143"/>
    </row>
    <row r="941" spans="2:9" s="140" customFormat="1" ht="19.7" customHeight="1" x14ac:dyDescent="0.2">
      <c r="B941" s="142">
        <v>23</v>
      </c>
      <c r="C941" s="143" t="s">
        <v>123</v>
      </c>
      <c r="D941" s="142">
        <v>90188668</v>
      </c>
      <c r="E941" s="143" t="s">
        <v>1165</v>
      </c>
      <c r="F941" s="143" t="s">
        <v>700</v>
      </c>
      <c r="G941" s="143" t="s">
        <v>701</v>
      </c>
      <c r="H941" s="144">
        <v>1284</v>
      </c>
      <c r="I941" s="143"/>
    </row>
    <row r="942" spans="2:9" s="140" customFormat="1" ht="19.7" customHeight="1" x14ac:dyDescent="0.2">
      <c r="B942" s="142">
        <v>23</v>
      </c>
      <c r="C942" s="143" t="s">
        <v>123</v>
      </c>
      <c r="D942" s="142">
        <v>90189392</v>
      </c>
      <c r="E942" s="143" t="s">
        <v>1170</v>
      </c>
      <c r="F942" s="143" t="s">
        <v>787</v>
      </c>
      <c r="G942" s="143" t="s">
        <v>788</v>
      </c>
      <c r="H942" s="144">
        <v>50</v>
      </c>
      <c r="I942" s="143"/>
    </row>
    <row r="943" spans="2:9" s="140" customFormat="1" ht="19.7" customHeight="1" x14ac:dyDescent="0.2">
      <c r="B943" s="142">
        <v>23</v>
      </c>
      <c r="C943" s="143" t="s">
        <v>123</v>
      </c>
      <c r="D943" s="142">
        <v>90192324</v>
      </c>
      <c r="E943" s="143" t="s">
        <v>9701</v>
      </c>
      <c r="F943" s="143" t="s">
        <v>713</v>
      </c>
      <c r="G943" s="143" t="s">
        <v>714</v>
      </c>
      <c r="H943" s="144">
        <v>180000</v>
      </c>
      <c r="I943" s="143"/>
    </row>
    <row r="944" spans="2:9" s="140" customFormat="1" ht="19.7" customHeight="1" x14ac:dyDescent="0.2">
      <c r="B944" s="142">
        <v>23</v>
      </c>
      <c r="C944" s="143" t="s">
        <v>123</v>
      </c>
      <c r="D944" s="142">
        <v>90192324</v>
      </c>
      <c r="E944" s="143" t="s">
        <v>9702</v>
      </c>
      <c r="F944" s="143" t="s">
        <v>697</v>
      </c>
      <c r="G944" s="143" t="s">
        <v>698</v>
      </c>
      <c r="H944" s="144">
        <v>1710.54</v>
      </c>
      <c r="I944" s="143"/>
    </row>
    <row r="945" spans="2:9" s="140" customFormat="1" ht="19.7" customHeight="1" x14ac:dyDescent="0.2">
      <c r="B945" s="142">
        <v>23</v>
      </c>
      <c r="C945" s="143" t="s">
        <v>123</v>
      </c>
      <c r="D945" s="142">
        <v>90581947</v>
      </c>
      <c r="E945" s="143" t="s">
        <v>1347</v>
      </c>
      <c r="F945" s="143" t="s">
        <v>706</v>
      </c>
      <c r="G945" s="143" t="s">
        <v>707</v>
      </c>
      <c r="H945" s="144">
        <v>528.11</v>
      </c>
      <c r="I945" s="143"/>
    </row>
    <row r="946" spans="2:9" s="140" customFormat="1" ht="19.7" customHeight="1" x14ac:dyDescent="0.2">
      <c r="B946" s="142">
        <v>23</v>
      </c>
      <c r="C946" s="143" t="s">
        <v>123</v>
      </c>
      <c r="D946" s="142">
        <v>90581947</v>
      </c>
      <c r="E946" s="143" t="s">
        <v>1348</v>
      </c>
      <c r="F946" s="143" t="s">
        <v>729</v>
      </c>
      <c r="G946" s="143" t="s">
        <v>730</v>
      </c>
      <c r="H946" s="144">
        <v>370.25</v>
      </c>
      <c r="I946" s="143"/>
    </row>
    <row r="947" spans="2:9" s="140" customFormat="1" ht="19.7" customHeight="1" x14ac:dyDescent="0.2">
      <c r="B947" s="142">
        <v>23</v>
      </c>
      <c r="C947" s="143" t="s">
        <v>123</v>
      </c>
      <c r="D947" s="142">
        <v>90581947</v>
      </c>
      <c r="E947" s="143" t="s">
        <v>1349</v>
      </c>
      <c r="F947" s="143" t="s">
        <v>700</v>
      </c>
      <c r="G947" s="143" t="s">
        <v>701</v>
      </c>
      <c r="H947" s="144">
        <v>360</v>
      </c>
      <c r="I947" s="143"/>
    </row>
    <row r="948" spans="2:9" s="140" customFormat="1" ht="19.7" customHeight="1" x14ac:dyDescent="0.2">
      <c r="B948" s="142">
        <v>23</v>
      </c>
      <c r="C948" s="143" t="s">
        <v>123</v>
      </c>
      <c r="D948" s="142">
        <v>90581947</v>
      </c>
      <c r="E948" s="143" t="s">
        <v>1350</v>
      </c>
      <c r="F948" s="143" t="s">
        <v>700</v>
      </c>
      <c r="G948" s="143" t="s">
        <v>701</v>
      </c>
      <c r="H948" s="144">
        <v>360</v>
      </c>
      <c r="I948" s="143"/>
    </row>
    <row r="949" spans="2:9" s="140" customFormat="1" ht="19.7" customHeight="1" x14ac:dyDescent="0.2">
      <c r="B949" s="142">
        <v>23</v>
      </c>
      <c r="C949" s="143" t="s">
        <v>123</v>
      </c>
      <c r="D949" s="142">
        <v>90581947</v>
      </c>
      <c r="E949" s="143" t="s">
        <v>1351</v>
      </c>
      <c r="F949" s="143" t="s">
        <v>700</v>
      </c>
      <c r="G949" s="143" t="s">
        <v>701</v>
      </c>
      <c r="H949" s="144">
        <v>360</v>
      </c>
      <c r="I949" s="143"/>
    </row>
    <row r="950" spans="2:9" s="140" customFormat="1" ht="19.7" customHeight="1" x14ac:dyDescent="0.2">
      <c r="B950" s="142">
        <v>23</v>
      </c>
      <c r="C950" s="143" t="s">
        <v>123</v>
      </c>
      <c r="D950" s="142">
        <v>90585784</v>
      </c>
      <c r="E950" s="143" t="s">
        <v>1352</v>
      </c>
      <c r="F950" s="143" t="s">
        <v>706</v>
      </c>
      <c r="G950" s="143" t="s">
        <v>707</v>
      </c>
      <c r="H950" s="144">
        <v>528.22</v>
      </c>
      <c r="I950" s="143"/>
    </row>
    <row r="951" spans="2:9" s="140" customFormat="1" ht="19.7" customHeight="1" x14ac:dyDescent="0.2">
      <c r="B951" s="142">
        <v>23</v>
      </c>
      <c r="C951" s="143" t="s">
        <v>123</v>
      </c>
      <c r="D951" s="142">
        <v>90607452</v>
      </c>
      <c r="E951" s="143" t="s">
        <v>1353</v>
      </c>
      <c r="F951" s="143" t="s">
        <v>713</v>
      </c>
      <c r="G951" s="143" t="s">
        <v>714</v>
      </c>
      <c r="H951" s="144">
        <v>30000</v>
      </c>
      <c r="I951" s="143"/>
    </row>
    <row r="952" spans="2:9" s="140" customFormat="1" ht="19.7" customHeight="1" x14ac:dyDescent="0.2">
      <c r="B952" s="142">
        <v>23</v>
      </c>
      <c r="C952" s="143" t="s">
        <v>123</v>
      </c>
      <c r="D952" s="142">
        <v>90607887</v>
      </c>
      <c r="E952" s="143" t="s">
        <v>1354</v>
      </c>
      <c r="F952" s="143" t="s">
        <v>700</v>
      </c>
      <c r="G952" s="143" t="s">
        <v>701</v>
      </c>
      <c r="H952" s="144">
        <v>-5999.47</v>
      </c>
      <c r="I952" s="143"/>
    </row>
    <row r="953" spans="2:9" s="140" customFormat="1" ht="19.7" customHeight="1" x14ac:dyDescent="0.2">
      <c r="B953" s="142">
        <v>23</v>
      </c>
      <c r="C953" s="143" t="s">
        <v>123</v>
      </c>
      <c r="D953" s="142">
        <v>90607887</v>
      </c>
      <c r="E953" s="143" t="s">
        <v>1354</v>
      </c>
      <c r="F953" s="143" t="s">
        <v>700</v>
      </c>
      <c r="G953" s="143" t="s">
        <v>701</v>
      </c>
      <c r="H953" s="144">
        <v>-6920</v>
      </c>
      <c r="I953" s="143"/>
    </row>
    <row r="954" spans="2:9" s="140" customFormat="1" ht="19.7" customHeight="1" x14ac:dyDescent="0.2">
      <c r="B954" s="142">
        <v>23</v>
      </c>
      <c r="C954" s="143" t="s">
        <v>123</v>
      </c>
      <c r="D954" s="142">
        <v>90609096</v>
      </c>
      <c r="E954" s="143" t="s">
        <v>1355</v>
      </c>
      <c r="F954" s="143" t="s">
        <v>891</v>
      </c>
      <c r="G954" s="143" t="s">
        <v>892</v>
      </c>
      <c r="H954" s="144">
        <v>692</v>
      </c>
      <c r="I954" s="143"/>
    </row>
    <row r="955" spans="2:9" s="140" customFormat="1" ht="19.7" customHeight="1" x14ac:dyDescent="0.2">
      <c r="B955" s="142">
        <v>23</v>
      </c>
      <c r="C955" s="143" t="s">
        <v>123</v>
      </c>
      <c r="D955" s="142">
        <v>90609096</v>
      </c>
      <c r="E955" s="143" t="s">
        <v>1355</v>
      </c>
      <c r="F955" s="143" t="s">
        <v>891</v>
      </c>
      <c r="G955" s="143" t="s">
        <v>892</v>
      </c>
      <c r="H955" s="144">
        <v>1384</v>
      </c>
      <c r="I955" s="143"/>
    </row>
    <row r="956" spans="2:9" s="140" customFormat="1" ht="19.7" customHeight="1" x14ac:dyDescent="0.2">
      <c r="B956" s="142">
        <v>23</v>
      </c>
      <c r="C956" s="143" t="s">
        <v>123</v>
      </c>
      <c r="D956" s="142">
        <v>90611834</v>
      </c>
      <c r="E956" s="143" t="s">
        <v>1356</v>
      </c>
      <c r="F956" s="143" t="s">
        <v>700</v>
      </c>
      <c r="G956" s="143" t="s">
        <v>701</v>
      </c>
      <c r="H956" s="144">
        <v>600</v>
      </c>
      <c r="I956" s="143"/>
    </row>
    <row r="957" spans="2:9" s="140" customFormat="1" ht="19.7" customHeight="1" x14ac:dyDescent="0.2">
      <c r="B957" s="142">
        <v>23</v>
      </c>
      <c r="C957" s="143" t="s">
        <v>123</v>
      </c>
      <c r="D957" s="142">
        <v>90624255</v>
      </c>
      <c r="E957" s="143" t="s">
        <v>1357</v>
      </c>
      <c r="F957" s="143" t="s">
        <v>700</v>
      </c>
      <c r="G957" s="143" t="s">
        <v>701</v>
      </c>
      <c r="H957" s="144">
        <v>1200</v>
      </c>
      <c r="I957" s="143"/>
    </row>
    <row r="958" spans="2:9" s="140" customFormat="1" ht="19.7" customHeight="1" x14ac:dyDescent="0.2">
      <c r="B958" s="142">
        <v>23</v>
      </c>
      <c r="C958" s="143" t="s">
        <v>123</v>
      </c>
      <c r="D958" s="142">
        <v>90624255</v>
      </c>
      <c r="E958" s="143" t="s">
        <v>1358</v>
      </c>
      <c r="F958" s="143" t="s">
        <v>706</v>
      </c>
      <c r="G958" s="143" t="s">
        <v>707</v>
      </c>
      <c r="H958" s="144">
        <v>528.22</v>
      </c>
      <c r="I958" s="143"/>
    </row>
    <row r="959" spans="2:9" s="140" customFormat="1" ht="19.7" customHeight="1" x14ac:dyDescent="0.2">
      <c r="B959" s="142">
        <v>23</v>
      </c>
      <c r="C959" s="143" t="s">
        <v>123</v>
      </c>
      <c r="D959" s="142">
        <v>90624255</v>
      </c>
      <c r="E959" s="143" t="s">
        <v>1359</v>
      </c>
      <c r="F959" s="143" t="s">
        <v>778</v>
      </c>
      <c r="G959" s="143" t="s">
        <v>779</v>
      </c>
      <c r="H959" s="144">
        <v>302.39999999999998</v>
      </c>
      <c r="I959" s="143"/>
    </row>
    <row r="960" spans="2:9" s="140" customFormat="1" ht="19.7" customHeight="1" x14ac:dyDescent="0.2">
      <c r="B960" s="142">
        <v>23</v>
      </c>
      <c r="C960" s="143" t="s">
        <v>123</v>
      </c>
      <c r="D960" s="142">
        <v>90643957</v>
      </c>
      <c r="E960" s="143" t="s">
        <v>1360</v>
      </c>
      <c r="F960" s="143" t="s">
        <v>706</v>
      </c>
      <c r="G960" s="143" t="s">
        <v>707</v>
      </c>
      <c r="H960" s="144">
        <v>528.22</v>
      </c>
      <c r="I960" s="143"/>
    </row>
    <row r="961" spans="2:9" s="140" customFormat="1" ht="19.7" customHeight="1" x14ac:dyDescent="0.2">
      <c r="B961" s="142">
        <v>23</v>
      </c>
      <c r="C961" s="143" t="s">
        <v>123</v>
      </c>
      <c r="D961" s="142">
        <v>90651257</v>
      </c>
      <c r="E961" s="143" t="s">
        <v>8672</v>
      </c>
      <c r="F961" s="143" t="s">
        <v>700</v>
      </c>
      <c r="G961" s="143" t="s">
        <v>701</v>
      </c>
      <c r="H961" s="144">
        <v>15000</v>
      </c>
      <c r="I961" s="143"/>
    </row>
    <row r="962" spans="2:9" s="140" customFormat="1" ht="19.7" customHeight="1" x14ac:dyDescent="0.2">
      <c r="B962" s="142">
        <v>23</v>
      </c>
      <c r="C962" s="143" t="s">
        <v>123</v>
      </c>
      <c r="D962" s="142">
        <v>90659043</v>
      </c>
      <c r="E962" s="143" t="s">
        <v>1361</v>
      </c>
      <c r="F962" s="143" t="s">
        <v>700</v>
      </c>
      <c r="G962" s="143" t="s">
        <v>701</v>
      </c>
      <c r="H962" s="144">
        <v>1600</v>
      </c>
      <c r="I962" s="143"/>
    </row>
    <row r="963" spans="2:9" s="140" customFormat="1" ht="19.7" customHeight="1" x14ac:dyDescent="0.2">
      <c r="B963" s="142">
        <v>23</v>
      </c>
      <c r="C963" s="143" t="s">
        <v>123</v>
      </c>
      <c r="D963" s="142">
        <v>90659043</v>
      </c>
      <c r="E963" s="143" t="s">
        <v>1362</v>
      </c>
      <c r="F963" s="143" t="s">
        <v>737</v>
      </c>
      <c r="G963" s="143" t="s">
        <v>738</v>
      </c>
      <c r="H963" s="144">
        <v>300</v>
      </c>
      <c r="I963" s="143"/>
    </row>
    <row r="964" spans="2:9" s="140" customFormat="1" ht="19.7" customHeight="1" x14ac:dyDescent="0.2">
      <c r="B964" s="142">
        <v>23</v>
      </c>
      <c r="C964" s="143" t="s">
        <v>123</v>
      </c>
      <c r="D964" s="142">
        <v>90659043</v>
      </c>
      <c r="E964" s="143" t="s">
        <v>1362</v>
      </c>
      <c r="F964" s="143" t="s">
        <v>737</v>
      </c>
      <c r="G964" s="143" t="s">
        <v>738</v>
      </c>
      <c r="H964" s="144">
        <v>60</v>
      </c>
      <c r="I964" s="143"/>
    </row>
    <row r="965" spans="2:9" s="140" customFormat="1" ht="19.7" customHeight="1" x14ac:dyDescent="0.2">
      <c r="B965" s="142">
        <v>23</v>
      </c>
      <c r="C965" s="143" t="s">
        <v>123</v>
      </c>
      <c r="D965" s="142">
        <v>90686861</v>
      </c>
      <c r="E965" s="143" t="s">
        <v>1363</v>
      </c>
      <c r="F965" s="143" t="s">
        <v>700</v>
      </c>
      <c r="G965" s="143" t="s">
        <v>701</v>
      </c>
      <c r="H965" s="144">
        <v>50</v>
      </c>
      <c r="I965" s="143"/>
    </row>
    <row r="966" spans="2:9" s="140" customFormat="1" ht="19.7" customHeight="1" x14ac:dyDescent="0.2">
      <c r="B966" s="142">
        <v>23</v>
      </c>
      <c r="C966" s="143" t="s">
        <v>123</v>
      </c>
      <c r="D966" s="142">
        <v>90686861</v>
      </c>
      <c r="E966" s="143" t="s">
        <v>1363</v>
      </c>
      <c r="F966" s="143" t="s">
        <v>700</v>
      </c>
      <c r="G966" s="143" t="s">
        <v>701</v>
      </c>
      <c r="H966" s="144">
        <v>170</v>
      </c>
      <c r="I966" s="143"/>
    </row>
    <row r="967" spans="2:9" s="140" customFormat="1" ht="19.7" customHeight="1" x14ac:dyDescent="0.2">
      <c r="B967" s="142">
        <v>23</v>
      </c>
      <c r="C967" s="143" t="s">
        <v>123</v>
      </c>
      <c r="D967" s="142">
        <v>90693580</v>
      </c>
      <c r="E967" s="143" t="s">
        <v>9703</v>
      </c>
      <c r="F967" s="143" t="s">
        <v>769</v>
      </c>
      <c r="G967" s="143" t="s">
        <v>770</v>
      </c>
      <c r="H967" s="144">
        <v>-15640.9</v>
      </c>
      <c r="I967" s="143"/>
    </row>
    <row r="968" spans="2:9" s="140" customFormat="1" ht="19.7" customHeight="1" x14ac:dyDescent="0.2">
      <c r="B968" s="142">
        <v>23</v>
      </c>
      <c r="C968" s="143" t="s">
        <v>123</v>
      </c>
      <c r="D968" s="142">
        <v>90693580</v>
      </c>
      <c r="E968" s="143" t="s">
        <v>9704</v>
      </c>
      <c r="F968" s="143" t="s">
        <v>1675</v>
      </c>
      <c r="G968" s="143" t="s">
        <v>1676</v>
      </c>
      <c r="H968" s="144">
        <v>-34273.18</v>
      </c>
      <c r="I968" s="143"/>
    </row>
    <row r="969" spans="2:9" s="140" customFormat="1" ht="19.7" customHeight="1" x14ac:dyDescent="0.2">
      <c r="B969" s="142">
        <v>23</v>
      </c>
      <c r="C969" s="143" t="s">
        <v>123</v>
      </c>
      <c r="D969" s="142">
        <v>90700857</v>
      </c>
      <c r="E969" s="143" t="s">
        <v>1366</v>
      </c>
      <c r="F969" s="143" t="s">
        <v>697</v>
      </c>
      <c r="G969" s="143" t="s">
        <v>698</v>
      </c>
      <c r="H969" s="144">
        <v>-78768.95</v>
      </c>
      <c r="I969" s="143"/>
    </row>
    <row r="970" spans="2:9" s="140" customFormat="1" ht="19.7" customHeight="1" x14ac:dyDescent="0.2">
      <c r="B970" s="142">
        <v>23</v>
      </c>
      <c r="C970" s="143" t="s">
        <v>123</v>
      </c>
      <c r="D970" s="142">
        <v>90701481</v>
      </c>
      <c r="E970" s="143" t="s">
        <v>1367</v>
      </c>
      <c r="F970" s="143" t="s">
        <v>787</v>
      </c>
      <c r="G970" s="143" t="s">
        <v>788</v>
      </c>
      <c r="H970" s="144">
        <v>90</v>
      </c>
      <c r="I970" s="143"/>
    </row>
    <row r="971" spans="2:9" s="140" customFormat="1" ht="19.7" customHeight="1" x14ac:dyDescent="0.2">
      <c r="B971" s="142">
        <v>23</v>
      </c>
      <c r="C971" s="143" t="s">
        <v>123</v>
      </c>
      <c r="D971" s="142">
        <v>90701481</v>
      </c>
      <c r="E971" s="143" t="s">
        <v>1367</v>
      </c>
      <c r="F971" s="143" t="s">
        <v>787</v>
      </c>
      <c r="G971" s="143" t="s">
        <v>788</v>
      </c>
      <c r="H971" s="144">
        <v>210</v>
      </c>
      <c r="I971" s="143"/>
    </row>
    <row r="972" spans="2:9" s="140" customFormat="1" ht="19.7" customHeight="1" x14ac:dyDescent="0.2">
      <c r="B972" s="142">
        <v>23</v>
      </c>
      <c r="C972" s="143" t="s">
        <v>123</v>
      </c>
      <c r="D972" s="142">
        <v>90701481</v>
      </c>
      <c r="E972" s="143" t="s">
        <v>1367</v>
      </c>
      <c r="F972" s="143" t="s">
        <v>787</v>
      </c>
      <c r="G972" s="143" t="s">
        <v>788</v>
      </c>
      <c r="H972" s="144">
        <v>30</v>
      </c>
      <c r="I972" s="143"/>
    </row>
    <row r="973" spans="2:9" s="140" customFormat="1" ht="19.7" customHeight="1" x14ac:dyDescent="0.2">
      <c r="B973" s="142">
        <v>23</v>
      </c>
      <c r="C973" s="143" t="s">
        <v>123</v>
      </c>
      <c r="D973" s="142">
        <v>90712518</v>
      </c>
      <c r="E973" s="143" t="s">
        <v>9705</v>
      </c>
      <c r="F973" s="143" t="s">
        <v>713</v>
      </c>
      <c r="G973" s="143" t="s">
        <v>714</v>
      </c>
      <c r="H973" s="144">
        <v>100000</v>
      </c>
      <c r="I973" s="143"/>
    </row>
    <row r="974" spans="2:9" s="140" customFormat="1" ht="19.7" customHeight="1" x14ac:dyDescent="0.2">
      <c r="B974" s="142">
        <v>23</v>
      </c>
      <c r="C974" s="143" t="s">
        <v>123</v>
      </c>
      <c r="D974" s="142">
        <v>90712518</v>
      </c>
      <c r="E974" s="143" t="s">
        <v>1689</v>
      </c>
      <c r="F974" s="143" t="s">
        <v>700</v>
      </c>
      <c r="G974" s="143" t="s">
        <v>701</v>
      </c>
      <c r="H974" s="144">
        <v>600</v>
      </c>
      <c r="I974" s="143"/>
    </row>
    <row r="975" spans="2:9" s="140" customFormat="1" ht="19.7" customHeight="1" x14ac:dyDescent="0.2">
      <c r="B975" s="142">
        <v>23</v>
      </c>
      <c r="C975" s="143" t="s">
        <v>123</v>
      </c>
      <c r="D975" s="142">
        <v>90720558</v>
      </c>
      <c r="E975" s="143" t="s">
        <v>1368</v>
      </c>
      <c r="F975" s="143" t="s">
        <v>700</v>
      </c>
      <c r="G975" s="143" t="s">
        <v>701</v>
      </c>
      <c r="H975" s="144">
        <v>-8000</v>
      </c>
      <c r="I975" s="143"/>
    </row>
    <row r="976" spans="2:9" s="140" customFormat="1" ht="19.7" customHeight="1" x14ac:dyDescent="0.2">
      <c r="B976" s="142">
        <v>23</v>
      </c>
      <c r="C976" s="143" t="s">
        <v>123</v>
      </c>
      <c r="D976" s="142">
        <v>90720558</v>
      </c>
      <c r="E976" s="143" t="s">
        <v>1368</v>
      </c>
      <c r="F976" s="143" t="s">
        <v>700</v>
      </c>
      <c r="G976" s="143" t="s">
        <v>701</v>
      </c>
      <c r="H976" s="144">
        <v>-4000</v>
      </c>
      <c r="I976" s="143"/>
    </row>
    <row r="977" spans="2:9" s="140" customFormat="1" ht="19.7" customHeight="1" x14ac:dyDescent="0.2">
      <c r="B977" s="142">
        <v>23</v>
      </c>
      <c r="C977" s="143" t="s">
        <v>123</v>
      </c>
      <c r="D977" s="142">
        <v>90726793</v>
      </c>
      <c r="E977" s="143" t="s">
        <v>1369</v>
      </c>
      <c r="F977" s="143" t="s">
        <v>729</v>
      </c>
      <c r="G977" s="143" t="s">
        <v>730</v>
      </c>
      <c r="H977" s="144">
        <v>1220</v>
      </c>
      <c r="I977" s="143"/>
    </row>
    <row r="978" spans="2:9" s="140" customFormat="1" ht="19.7" customHeight="1" x14ac:dyDescent="0.2">
      <c r="B978" s="142">
        <v>23</v>
      </c>
      <c r="C978" s="143" t="s">
        <v>123</v>
      </c>
      <c r="D978" s="142">
        <v>90737357</v>
      </c>
      <c r="E978" s="143" t="s">
        <v>1370</v>
      </c>
      <c r="F978" s="143" t="s">
        <v>697</v>
      </c>
      <c r="G978" s="143" t="s">
        <v>698</v>
      </c>
      <c r="H978" s="144">
        <v>15000</v>
      </c>
      <c r="I978" s="143"/>
    </row>
    <row r="979" spans="2:9" s="140" customFormat="1" ht="19.7" customHeight="1" x14ac:dyDescent="0.2">
      <c r="B979" s="142">
        <v>23</v>
      </c>
      <c r="C979" s="143" t="s">
        <v>123</v>
      </c>
      <c r="D979" s="142">
        <v>90737357</v>
      </c>
      <c r="E979" s="143" t="s">
        <v>1370</v>
      </c>
      <c r="F979" s="143" t="s">
        <v>697</v>
      </c>
      <c r="G979" s="143" t="s">
        <v>698</v>
      </c>
      <c r="H979" s="144">
        <v>20000</v>
      </c>
      <c r="I979" s="143"/>
    </row>
    <row r="980" spans="2:9" s="140" customFormat="1" ht="19.7" customHeight="1" x14ac:dyDescent="0.2">
      <c r="B980" s="142">
        <v>23</v>
      </c>
      <c r="C980" s="143" t="s">
        <v>123</v>
      </c>
      <c r="D980" s="142">
        <v>90737399</v>
      </c>
      <c r="E980" s="143" t="s">
        <v>1371</v>
      </c>
      <c r="F980" s="143" t="s">
        <v>716</v>
      </c>
      <c r="G980" s="143" t="s">
        <v>717</v>
      </c>
      <c r="H980" s="144">
        <v>300000</v>
      </c>
      <c r="I980" s="143"/>
    </row>
    <row r="981" spans="2:9" s="140" customFormat="1" ht="19.7" customHeight="1" x14ac:dyDescent="0.2">
      <c r="B981" s="142">
        <v>23</v>
      </c>
      <c r="C981" s="143" t="s">
        <v>123</v>
      </c>
      <c r="D981" s="142">
        <v>90737399</v>
      </c>
      <c r="E981" s="143" t="s">
        <v>9706</v>
      </c>
      <c r="F981" s="143" t="s">
        <v>700</v>
      </c>
      <c r="G981" s="143" t="s">
        <v>701</v>
      </c>
      <c r="H981" s="144">
        <v>249999</v>
      </c>
      <c r="I981" s="143"/>
    </row>
    <row r="982" spans="2:9" s="140" customFormat="1" ht="19.7" customHeight="1" x14ac:dyDescent="0.2">
      <c r="B982" s="142">
        <v>23</v>
      </c>
      <c r="C982" s="143" t="s">
        <v>123</v>
      </c>
      <c r="D982" s="142">
        <v>90757497</v>
      </c>
      <c r="E982" s="143" t="s">
        <v>1372</v>
      </c>
      <c r="F982" s="143" t="s">
        <v>697</v>
      </c>
      <c r="G982" s="143" t="s">
        <v>698</v>
      </c>
      <c r="H982" s="144">
        <v>600</v>
      </c>
      <c r="I982" s="143"/>
    </row>
    <row r="983" spans="2:9" s="140" customFormat="1" ht="19.7" customHeight="1" x14ac:dyDescent="0.2">
      <c r="B983" s="142">
        <v>23</v>
      </c>
      <c r="C983" s="143" t="s">
        <v>123</v>
      </c>
      <c r="D983" s="142">
        <v>90757497</v>
      </c>
      <c r="E983" s="143" t="s">
        <v>1372</v>
      </c>
      <c r="F983" s="143" t="s">
        <v>697</v>
      </c>
      <c r="G983" s="143" t="s">
        <v>698</v>
      </c>
      <c r="H983" s="144">
        <v>1200</v>
      </c>
      <c r="I983" s="143"/>
    </row>
    <row r="984" spans="2:9" s="140" customFormat="1" ht="19.7" customHeight="1" x14ac:dyDescent="0.2">
      <c r="B984" s="142">
        <v>23</v>
      </c>
      <c r="C984" s="143" t="s">
        <v>123</v>
      </c>
      <c r="D984" s="142">
        <v>90759576</v>
      </c>
      <c r="E984" s="143" t="s">
        <v>1373</v>
      </c>
      <c r="F984" s="143" t="s">
        <v>697</v>
      </c>
      <c r="G984" s="143" t="s">
        <v>698</v>
      </c>
      <c r="H984" s="144">
        <v>1800</v>
      </c>
      <c r="I984" s="143"/>
    </row>
    <row r="985" spans="2:9" s="140" customFormat="1" ht="19.7" customHeight="1" x14ac:dyDescent="0.2">
      <c r="B985" s="142">
        <v>23</v>
      </c>
      <c r="C985" s="143" t="s">
        <v>123</v>
      </c>
      <c r="D985" s="142">
        <v>90761259</v>
      </c>
      <c r="E985" s="143" t="s">
        <v>1374</v>
      </c>
      <c r="F985" s="143" t="s">
        <v>716</v>
      </c>
      <c r="G985" s="143" t="s">
        <v>717</v>
      </c>
      <c r="H985" s="144">
        <v>200000</v>
      </c>
      <c r="I985" s="143"/>
    </row>
    <row r="986" spans="2:9" s="140" customFormat="1" ht="19.7" customHeight="1" x14ac:dyDescent="0.2">
      <c r="B986" s="142">
        <v>23</v>
      </c>
      <c r="C986" s="143" t="s">
        <v>123</v>
      </c>
      <c r="D986" s="142">
        <v>90761259</v>
      </c>
      <c r="E986" s="143" t="s">
        <v>1375</v>
      </c>
      <c r="F986" s="143" t="s">
        <v>716</v>
      </c>
      <c r="G986" s="143" t="s">
        <v>717</v>
      </c>
      <c r="H986" s="144">
        <v>200000</v>
      </c>
      <c r="I986" s="143"/>
    </row>
    <row r="987" spans="2:9" s="140" customFormat="1" ht="19.7" customHeight="1" x14ac:dyDescent="0.2">
      <c r="B987" s="142">
        <v>23</v>
      </c>
      <c r="C987" s="143" t="s">
        <v>123</v>
      </c>
      <c r="D987" s="142">
        <v>90827501</v>
      </c>
      <c r="E987" s="143" t="s">
        <v>1376</v>
      </c>
      <c r="F987" s="143" t="s">
        <v>700</v>
      </c>
      <c r="G987" s="143" t="s">
        <v>701</v>
      </c>
      <c r="H987" s="144">
        <v>1000</v>
      </c>
      <c r="I987" s="143"/>
    </row>
    <row r="988" spans="2:9" s="140" customFormat="1" ht="19.7" customHeight="1" x14ac:dyDescent="0.2">
      <c r="B988" s="142">
        <v>23</v>
      </c>
      <c r="C988" s="143" t="s">
        <v>123</v>
      </c>
      <c r="D988" s="142">
        <v>90827501</v>
      </c>
      <c r="E988" s="143" t="s">
        <v>1376</v>
      </c>
      <c r="F988" s="143" t="s">
        <v>700</v>
      </c>
      <c r="G988" s="143" t="s">
        <v>701</v>
      </c>
      <c r="H988" s="144">
        <v>200</v>
      </c>
      <c r="I988" s="143"/>
    </row>
    <row r="989" spans="2:9" s="140" customFormat="1" ht="19.7" customHeight="1" x14ac:dyDescent="0.2">
      <c r="B989" s="142">
        <v>23</v>
      </c>
      <c r="C989" s="143" t="s">
        <v>123</v>
      </c>
      <c r="D989" s="142">
        <v>90889905</v>
      </c>
      <c r="E989" s="143" t="s">
        <v>1377</v>
      </c>
      <c r="F989" s="143" t="s">
        <v>697</v>
      </c>
      <c r="G989" s="143" t="s">
        <v>698</v>
      </c>
      <c r="H989" s="144">
        <v>25000</v>
      </c>
      <c r="I989" s="143"/>
    </row>
    <row r="990" spans="2:9" s="140" customFormat="1" ht="19.7" customHeight="1" x14ac:dyDescent="0.2">
      <c r="B990" s="142">
        <v>23</v>
      </c>
      <c r="C990" s="143" t="s">
        <v>123</v>
      </c>
      <c r="D990" s="142">
        <v>90961485</v>
      </c>
      <c r="E990" s="143" t="s">
        <v>8976</v>
      </c>
      <c r="F990" s="143" t="s">
        <v>713</v>
      </c>
      <c r="G990" s="143" t="s">
        <v>714</v>
      </c>
      <c r="H990" s="144">
        <v>220000</v>
      </c>
      <c r="I990" s="143"/>
    </row>
    <row r="991" spans="2:9" s="140" customFormat="1" ht="19.7" customHeight="1" x14ac:dyDescent="0.2">
      <c r="B991" s="142">
        <v>23</v>
      </c>
      <c r="C991" s="143" t="s">
        <v>123</v>
      </c>
      <c r="D991" s="142">
        <v>91066809</v>
      </c>
      <c r="E991" s="143" t="s">
        <v>1378</v>
      </c>
      <c r="F991" s="143" t="s">
        <v>713</v>
      </c>
      <c r="G991" s="143" t="s">
        <v>714</v>
      </c>
      <c r="H991" s="144">
        <v>24500</v>
      </c>
      <c r="I991" s="143"/>
    </row>
    <row r="992" spans="2:9" s="140" customFormat="1" ht="19.7" customHeight="1" x14ac:dyDescent="0.2">
      <c r="B992" s="142">
        <v>23</v>
      </c>
      <c r="C992" s="143" t="s">
        <v>123</v>
      </c>
      <c r="D992" s="142">
        <v>91066809</v>
      </c>
      <c r="E992" s="143" t="s">
        <v>1378</v>
      </c>
      <c r="F992" s="143" t="s">
        <v>713</v>
      </c>
      <c r="G992" s="143" t="s">
        <v>714</v>
      </c>
      <c r="H992" s="144">
        <v>1000</v>
      </c>
      <c r="I992" s="143"/>
    </row>
    <row r="993" spans="2:9" s="140" customFormat="1" ht="19.7" customHeight="1" x14ac:dyDescent="0.2">
      <c r="B993" s="142">
        <v>23</v>
      </c>
      <c r="C993" s="143" t="s">
        <v>123</v>
      </c>
      <c r="D993" s="142">
        <v>91091694</v>
      </c>
      <c r="E993" s="143" t="s">
        <v>1379</v>
      </c>
      <c r="F993" s="143" t="s">
        <v>700</v>
      </c>
      <c r="G993" s="143" t="s">
        <v>701</v>
      </c>
      <c r="H993" s="144">
        <v>-14075.54</v>
      </c>
      <c r="I993" s="143"/>
    </row>
    <row r="994" spans="2:9" s="140" customFormat="1" ht="19.7" customHeight="1" x14ac:dyDescent="0.2">
      <c r="B994" s="142">
        <v>23</v>
      </c>
      <c r="C994" s="143" t="s">
        <v>123</v>
      </c>
      <c r="D994" s="142">
        <v>91091694</v>
      </c>
      <c r="E994" s="143" t="s">
        <v>1379</v>
      </c>
      <c r="F994" s="143" t="s">
        <v>700</v>
      </c>
      <c r="G994" s="143" t="s">
        <v>701</v>
      </c>
      <c r="H994" s="144">
        <v>-1004.5</v>
      </c>
      <c r="I994" s="143"/>
    </row>
    <row r="995" spans="2:9" s="140" customFormat="1" ht="19.7" customHeight="1" x14ac:dyDescent="0.2">
      <c r="B995" s="142">
        <v>23</v>
      </c>
      <c r="C995" s="143" t="s">
        <v>123</v>
      </c>
      <c r="D995" s="142">
        <v>91095173</v>
      </c>
      <c r="E995" s="143" t="s">
        <v>1364</v>
      </c>
      <c r="F995" s="143" t="s">
        <v>716</v>
      </c>
      <c r="G995" s="143" t="s">
        <v>717</v>
      </c>
      <c r="H995" s="144">
        <v>100000</v>
      </c>
      <c r="I995" s="143"/>
    </row>
    <row r="996" spans="2:9" s="140" customFormat="1" ht="19.7" customHeight="1" x14ac:dyDescent="0.2">
      <c r="B996" s="142">
        <v>23</v>
      </c>
      <c r="C996" s="143" t="s">
        <v>123</v>
      </c>
      <c r="D996" s="142">
        <v>91095173</v>
      </c>
      <c r="E996" s="143" t="s">
        <v>1365</v>
      </c>
      <c r="F996" s="143" t="s">
        <v>700</v>
      </c>
      <c r="G996" s="143" t="s">
        <v>701</v>
      </c>
      <c r="H996" s="144">
        <v>500</v>
      </c>
      <c r="I996" s="143"/>
    </row>
    <row r="997" spans="2:9" s="140" customFormat="1" ht="19.7" customHeight="1" x14ac:dyDescent="0.2">
      <c r="B997" s="142">
        <v>23</v>
      </c>
      <c r="C997" s="143" t="s">
        <v>123</v>
      </c>
      <c r="D997" s="142">
        <v>91095173</v>
      </c>
      <c r="E997" s="143" t="s">
        <v>1365</v>
      </c>
      <c r="F997" s="143" t="s">
        <v>700</v>
      </c>
      <c r="G997" s="143" t="s">
        <v>701</v>
      </c>
      <c r="H997" s="144">
        <v>100</v>
      </c>
      <c r="I997" s="143"/>
    </row>
    <row r="998" spans="2:9" s="140" customFormat="1" ht="19.7" customHeight="1" x14ac:dyDescent="0.2">
      <c r="B998" s="142">
        <v>23</v>
      </c>
      <c r="C998" s="143" t="s">
        <v>123</v>
      </c>
      <c r="D998" s="142">
        <v>98716600</v>
      </c>
      <c r="E998" s="143" t="s">
        <v>1380</v>
      </c>
      <c r="F998" s="143" t="s">
        <v>700</v>
      </c>
      <c r="G998" s="143" t="s">
        <v>701</v>
      </c>
      <c r="H998" s="144">
        <v>18000</v>
      </c>
      <c r="I998" s="143"/>
    </row>
    <row r="999" spans="2:9" s="140" customFormat="1" ht="19.7" customHeight="1" x14ac:dyDescent="0.2">
      <c r="B999" s="142">
        <v>23</v>
      </c>
      <c r="C999" s="143" t="s">
        <v>123</v>
      </c>
      <c r="D999" s="142">
        <v>101130456</v>
      </c>
      <c r="E999" s="143" t="s">
        <v>1381</v>
      </c>
      <c r="F999" s="143" t="s">
        <v>713</v>
      </c>
      <c r="G999" s="143" t="s">
        <v>714</v>
      </c>
      <c r="H999" s="144">
        <v>-214411.5</v>
      </c>
      <c r="I999" s="143"/>
    </row>
    <row r="1000" spans="2:9" s="140" customFormat="1" ht="19.7" customHeight="1" x14ac:dyDescent="0.2">
      <c r="B1000" s="142">
        <v>23</v>
      </c>
      <c r="C1000" s="143" t="s">
        <v>123</v>
      </c>
      <c r="D1000" s="142">
        <v>102013328</v>
      </c>
      <c r="E1000" s="143" t="s">
        <v>9707</v>
      </c>
      <c r="F1000" s="143" t="s">
        <v>713</v>
      </c>
      <c r="G1000" s="143" t="s">
        <v>714</v>
      </c>
      <c r="H1000" s="144">
        <v>180000</v>
      </c>
      <c r="I1000" s="143"/>
    </row>
    <row r="1001" spans="2:9" s="140" customFormat="1" ht="19.7" customHeight="1" x14ac:dyDescent="0.2">
      <c r="B1001" s="142">
        <v>24</v>
      </c>
      <c r="C1001" s="143" t="s">
        <v>434</v>
      </c>
      <c r="D1001" s="142">
        <v>90140913</v>
      </c>
      <c r="E1001" s="143" t="s">
        <v>8673</v>
      </c>
      <c r="F1001" s="143" t="s">
        <v>700</v>
      </c>
      <c r="G1001" s="143" t="s">
        <v>701</v>
      </c>
      <c r="H1001" s="144">
        <v>25000</v>
      </c>
      <c r="I1001" s="143"/>
    </row>
    <row r="1002" spans="2:9" s="140" customFormat="1" ht="19.7" customHeight="1" x14ac:dyDescent="0.2">
      <c r="B1002" s="142">
        <v>24</v>
      </c>
      <c r="C1002" s="143" t="s">
        <v>434</v>
      </c>
      <c r="D1002" s="142">
        <v>90179692</v>
      </c>
      <c r="E1002" s="143" t="s">
        <v>1383</v>
      </c>
      <c r="F1002" s="143" t="s">
        <v>729</v>
      </c>
      <c r="G1002" s="143" t="s">
        <v>730</v>
      </c>
      <c r="H1002" s="144">
        <v>7500</v>
      </c>
      <c r="I1002" s="143"/>
    </row>
    <row r="1003" spans="2:9" s="140" customFormat="1" ht="19.7" customHeight="1" x14ac:dyDescent="0.2">
      <c r="B1003" s="142">
        <v>24</v>
      </c>
      <c r="C1003" s="143" t="s">
        <v>434</v>
      </c>
      <c r="D1003" s="142">
        <v>90193463</v>
      </c>
      <c r="E1003" s="143" t="s">
        <v>9708</v>
      </c>
      <c r="F1003" s="143" t="s">
        <v>697</v>
      </c>
      <c r="G1003" s="143" t="s">
        <v>698</v>
      </c>
      <c r="H1003" s="144">
        <v>-10000</v>
      </c>
      <c r="I1003" s="143"/>
    </row>
    <row r="1004" spans="2:9" s="140" customFormat="1" ht="19.7" customHeight="1" x14ac:dyDescent="0.2">
      <c r="B1004" s="142">
        <v>24</v>
      </c>
      <c r="C1004" s="143" t="s">
        <v>434</v>
      </c>
      <c r="D1004" s="142">
        <v>90395786</v>
      </c>
      <c r="E1004" s="143" t="s">
        <v>1384</v>
      </c>
      <c r="F1004" s="143" t="s">
        <v>697</v>
      </c>
      <c r="G1004" s="143" t="s">
        <v>698</v>
      </c>
      <c r="H1004" s="144">
        <v>-12400</v>
      </c>
      <c r="I1004" s="143"/>
    </row>
    <row r="1005" spans="2:9" s="140" customFormat="1" ht="19.7" customHeight="1" x14ac:dyDescent="0.2">
      <c r="B1005" s="142">
        <v>24</v>
      </c>
      <c r="C1005" s="143" t="s">
        <v>434</v>
      </c>
      <c r="D1005" s="142">
        <v>90495429</v>
      </c>
      <c r="E1005" s="143" t="s">
        <v>1385</v>
      </c>
      <c r="F1005" s="143" t="s">
        <v>716</v>
      </c>
      <c r="G1005" s="143" t="s">
        <v>717</v>
      </c>
      <c r="H1005" s="144">
        <v>110000</v>
      </c>
      <c r="I1005" s="143"/>
    </row>
    <row r="1006" spans="2:9" s="140" customFormat="1" ht="19.7" customHeight="1" x14ac:dyDescent="0.2">
      <c r="B1006" s="142">
        <v>24</v>
      </c>
      <c r="C1006" s="143" t="s">
        <v>434</v>
      </c>
      <c r="D1006" s="142">
        <v>90579542</v>
      </c>
      <c r="E1006" s="143" t="s">
        <v>1386</v>
      </c>
      <c r="F1006" s="143" t="s">
        <v>700</v>
      </c>
      <c r="G1006" s="143" t="s">
        <v>701</v>
      </c>
      <c r="H1006" s="144">
        <v>5000</v>
      </c>
      <c r="I1006" s="143"/>
    </row>
    <row r="1007" spans="2:9" s="140" customFormat="1" ht="19.7" customHeight="1" x14ac:dyDescent="0.2">
      <c r="B1007" s="142">
        <v>24</v>
      </c>
      <c r="C1007" s="143" t="s">
        <v>434</v>
      </c>
      <c r="D1007" s="142">
        <v>90606043</v>
      </c>
      <c r="E1007" s="143" t="s">
        <v>1387</v>
      </c>
      <c r="F1007" s="143" t="s">
        <v>1121</v>
      </c>
      <c r="G1007" s="143" t="s">
        <v>1122</v>
      </c>
      <c r="H1007" s="144">
        <v>503.03</v>
      </c>
      <c r="I1007" s="143"/>
    </row>
    <row r="1008" spans="2:9" s="140" customFormat="1" ht="19.7" customHeight="1" x14ac:dyDescent="0.2">
      <c r="B1008" s="142">
        <v>24</v>
      </c>
      <c r="C1008" s="143" t="s">
        <v>434</v>
      </c>
      <c r="D1008" s="142">
        <v>90609681</v>
      </c>
      <c r="E1008" s="143" t="s">
        <v>1388</v>
      </c>
      <c r="F1008" s="143" t="s">
        <v>700</v>
      </c>
      <c r="G1008" s="143" t="s">
        <v>701</v>
      </c>
      <c r="H1008" s="144">
        <v>4200</v>
      </c>
      <c r="I1008" s="143"/>
    </row>
    <row r="1009" spans="2:9" s="140" customFormat="1" ht="19.7" customHeight="1" x14ac:dyDescent="0.2">
      <c r="B1009" s="142">
        <v>24</v>
      </c>
      <c r="C1009" s="143" t="s">
        <v>434</v>
      </c>
      <c r="D1009" s="142">
        <v>90611002</v>
      </c>
      <c r="E1009" s="143" t="s">
        <v>1389</v>
      </c>
      <c r="F1009" s="143" t="s">
        <v>700</v>
      </c>
      <c r="G1009" s="143" t="s">
        <v>701</v>
      </c>
      <c r="H1009" s="144">
        <v>3600</v>
      </c>
      <c r="I1009" s="143"/>
    </row>
    <row r="1010" spans="2:9" s="140" customFormat="1" ht="19.7" customHeight="1" x14ac:dyDescent="0.2">
      <c r="B1010" s="142">
        <v>24</v>
      </c>
      <c r="C1010" s="143" t="s">
        <v>434</v>
      </c>
      <c r="D1010" s="142">
        <v>90618937</v>
      </c>
      <c r="E1010" s="143" t="s">
        <v>1390</v>
      </c>
      <c r="F1010" s="143" t="s">
        <v>700</v>
      </c>
      <c r="G1010" s="143" t="s">
        <v>701</v>
      </c>
      <c r="H1010" s="144">
        <v>65000</v>
      </c>
      <c r="I1010" s="143"/>
    </row>
    <row r="1011" spans="2:9" s="140" customFormat="1" ht="19.7" customHeight="1" x14ac:dyDescent="0.2">
      <c r="B1011" s="142">
        <v>24</v>
      </c>
      <c r="C1011" s="143" t="s">
        <v>434</v>
      </c>
      <c r="D1011" s="142">
        <v>90619234</v>
      </c>
      <c r="E1011" s="143" t="s">
        <v>9709</v>
      </c>
      <c r="F1011" s="143" t="s">
        <v>700</v>
      </c>
      <c r="G1011" s="143" t="s">
        <v>701</v>
      </c>
      <c r="H1011" s="144">
        <v>5000</v>
      </c>
      <c r="I1011" s="143"/>
    </row>
    <row r="1012" spans="2:9" s="140" customFormat="1" ht="19.7" customHeight="1" x14ac:dyDescent="0.2">
      <c r="B1012" s="142">
        <v>24</v>
      </c>
      <c r="C1012" s="143" t="s">
        <v>434</v>
      </c>
      <c r="D1012" s="142">
        <v>90619236</v>
      </c>
      <c r="E1012" s="143" t="s">
        <v>1391</v>
      </c>
      <c r="F1012" s="143" t="s">
        <v>700</v>
      </c>
      <c r="G1012" s="143" t="s">
        <v>701</v>
      </c>
      <c r="H1012" s="144">
        <v>1200</v>
      </c>
      <c r="I1012" s="143"/>
    </row>
    <row r="1013" spans="2:9" s="140" customFormat="1" ht="19.7" customHeight="1" x14ac:dyDescent="0.2">
      <c r="B1013" s="142">
        <v>24</v>
      </c>
      <c r="C1013" s="143" t="s">
        <v>434</v>
      </c>
      <c r="D1013" s="142">
        <v>90619311</v>
      </c>
      <c r="E1013" s="143" t="s">
        <v>1392</v>
      </c>
      <c r="F1013" s="143" t="s">
        <v>700</v>
      </c>
      <c r="G1013" s="143" t="s">
        <v>701</v>
      </c>
      <c r="H1013" s="144">
        <v>720</v>
      </c>
      <c r="I1013" s="143"/>
    </row>
    <row r="1014" spans="2:9" s="140" customFormat="1" ht="19.7" customHeight="1" x14ac:dyDescent="0.2">
      <c r="B1014" s="142">
        <v>24</v>
      </c>
      <c r="C1014" s="143" t="s">
        <v>434</v>
      </c>
      <c r="D1014" s="142">
        <v>90619529</v>
      </c>
      <c r="E1014" s="143" t="s">
        <v>1393</v>
      </c>
      <c r="F1014" s="143" t="s">
        <v>700</v>
      </c>
      <c r="G1014" s="143" t="s">
        <v>701</v>
      </c>
      <c r="H1014" s="144">
        <v>1800</v>
      </c>
      <c r="I1014" s="143"/>
    </row>
    <row r="1015" spans="2:9" s="140" customFormat="1" ht="19.7" customHeight="1" x14ac:dyDescent="0.2">
      <c r="B1015" s="142">
        <v>24</v>
      </c>
      <c r="C1015" s="143" t="s">
        <v>434</v>
      </c>
      <c r="D1015" s="142">
        <v>90619529</v>
      </c>
      <c r="E1015" s="143" t="s">
        <v>1394</v>
      </c>
      <c r="F1015" s="143" t="s">
        <v>700</v>
      </c>
      <c r="G1015" s="143" t="s">
        <v>701</v>
      </c>
      <c r="H1015" s="144">
        <v>-97460.82</v>
      </c>
      <c r="I1015" s="143"/>
    </row>
    <row r="1016" spans="2:9" s="140" customFormat="1" ht="19.7" customHeight="1" x14ac:dyDescent="0.2">
      <c r="B1016" s="142">
        <v>24</v>
      </c>
      <c r="C1016" s="143" t="s">
        <v>434</v>
      </c>
      <c r="D1016" s="142">
        <v>90619845</v>
      </c>
      <c r="E1016" s="143" t="s">
        <v>1395</v>
      </c>
      <c r="F1016" s="143" t="s">
        <v>778</v>
      </c>
      <c r="G1016" s="143" t="s">
        <v>779</v>
      </c>
      <c r="H1016" s="144">
        <v>169</v>
      </c>
      <c r="I1016" s="143"/>
    </row>
    <row r="1017" spans="2:9" s="140" customFormat="1" ht="19.7" customHeight="1" x14ac:dyDescent="0.2">
      <c r="B1017" s="142">
        <v>24</v>
      </c>
      <c r="C1017" s="143" t="s">
        <v>434</v>
      </c>
      <c r="D1017" s="142">
        <v>90619845</v>
      </c>
      <c r="E1017" s="143" t="s">
        <v>1395</v>
      </c>
      <c r="F1017" s="143" t="s">
        <v>778</v>
      </c>
      <c r="G1017" s="143" t="s">
        <v>779</v>
      </c>
      <c r="H1017" s="144">
        <v>236.6</v>
      </c>
      <c r="I1017" s="143"/>
    </row>
    <row r="1018" spans="2:9" s="140" customFormat="1" ht="19.7" customHeight="1" x14ac:dyDescent="0.2">
      <c r="B1018" s="142">
        <v>24</v>
      </c>
      <c r="C1018" s="143" t="s">
        <v>434</v>
      </c>
      <c r="D1018" s="142">
        <v>90636707</v>
      </c>
      <c r="E1018" s="143" t="s">
        <v>1396</v>
      </c>
      <c r="F1018" s="143" t="s">
        <v>700</v>
      </c>
      <c r="G1018" s="143" t="s">
        <v>701</v>
      </c>
      <c r="H1018" s="144">
        <v>-54712.959999999999</v>
      </c>
      <c r="I1018" s="143"/>
    </row>
    <row r="1019" spans="2:9" s="140" customFormat="1" ht="19.7" customHeight="1" x14ac:dyDescent="0.2">
      <c r="B1019" s="142">
        <v>24</v>
      </c>
      <c r="C1019" s="143" t="s">
        <v>434</v>
      </c>
      <c r="D1019" s="142">
        <v>90637832</v>
      </c>
      <c r="E1019" s="143" t="s">
        <v>1397</v>
      </c>
      <c r="F1019" s="143" t="s">
        <v>700</v>
      </c>
      <c r="G1019" s="143" t="s">
        <v>701</v>
      </c>
      <c r="H1019" s="144">
        <v>360</v>
      </c>
      <c r="I1019" s="143"/>
    </row>
    <row r="1020" spans="2:9" s="140" customFormat="1" ht="19.7" customHeight="1" x14ac:dyDescent="0.2">
      <c r="B1020" s="142">
        <v>24</v>
      </c>
      <c r="C1020" s="143" t="s">
        <v>434</v>
      </c>
      <c r="D1020" s="142">
        <v>90638671</v>
      </c>
      <c r="E1020" s="143" t="s">
        <v>1398</v>
      </c>
      <c r="F1020" s="143" t="s">
        <v>716</v>
      </c>
      <c r="G1020" s="143" t="s">
        <v>717</v>
      </c>
      <c r="H1020" s="144">
        <v>15000</v>
      </c>
      <c r="I1020" s="143"/>
    </row>
    <row r="1021" spans="2:9" s="140" customFormat="1" ht="19.7" customHeight="1" x14ac:dyDescent="0.2">
      <c r="B1021" s="142">
        <v>24</v>
      </c>
      <c r="C1021" s="143" t="s">
        <v>434</v>
      </c>
      <c r="D1021" s="142">
        <v>90638671</v>
      </c>
      <c r="E1021" s="143" t="s">
        <v>8674</v>
      </c>
      <c r="F1021" s="143" t="s">
        <v>700</v>
      </c>
      <c r="G1021" s="143" t="s">
        <v>701</v>
      </c>
      <c r="H1021" s="144">
        <v>84744.75</v>
      </c>
      <c r="I1021" s="143"/>
    </row>
    <row r="1022" spans="2:9" s="140" customFormat="1" ht="19.7" customHeight="1" x14ac:dyDescent="0.2">
      <c r="B1022" s="142">
        <v>24</v>
      </c>
      <c r="C1022" s="143" t="s">
        <v>434</v>
      </c>
      <c r="D1022" s="142">
        <v>90638671</v>
      </c>
      <c r="E1022" s="143" t="s">
        <v>8977</v>
      </c>
      <c r="F1022" s="143" t="s">
        <v>723</v>
      </c>
      <c r="G1022" s="143" t="s">
        <v>724</v>
      </c>
      <c r="H1022" s="144">
        <v>-84744.75</v>
      </c>
      <c r="I1022" s="143"/>
    </row>
    <row r="1023" spans="2:9" s="140" customFormat="1" ht="19.7" customHeight="1" x14ac:dyDescent="0.2">
      <c r="B1023" s="142">
        <v>24</v>
      </c>
      <c r="C1023" s="143" t="s">
        <v>434</v>
      </c>
      <c r="D1023" s="142">
        <v>90638671</v>
      </c>
      <c r="E1023" s="143" t="s">
        <v>8675</v>
      </c>
      <c r="F1023" s="143" t="s">
        <v>998</v>
      </c>
      <c r="G1023" s="143" t="s">
        <v>999</v>
      </c>
      <c r="H1023" s="144">
        <v>15000</v>
      </c>
      <c r="I1023" s="143"/>
    </row>
    <row r="1024" spans="2:9" s="140" customFormat="1" ht="19.7" customHeight="1" x14ac:dyDescent="0.2">
      <c r="B1024" s="142">
        <v>24</v>
      </c>
      <c r="C1024" s="143" t="s">
        <v>434</v>
      </c>
      <c r="D1024" s="142">
        <v>90638671</v>
      </c>
      <c r="E1024" s="143" t="s">
        <v>1399</v>
      </c>
      <c r="F1024" s="143" t="s">
        <v>697</v>
      </c>
      <c r="G1024" s="143" t="s">
        <v>698</v>
      </c>
      <c r="H1024" s="144">
        <v>20000</v>
      </c>
      <c r="I1024" s="143"/>
    </row>
    <row r="1025" spans="2:9" s="140" customFormat="1" ht="19.7" customHeight="1" x14ac:dyDescent="0.2">
      <c r="B1025" s="142">
        <v>24</v>
      </c>
      <c r="C1025" s="143" t="s">
        <v>434</v>
      </c>
      <c r="D1025" s="142">
        <v>90638671</v>
      </c>
      <c r="E1025" s="143" t="s">
        <v>1400</v>
      </c>
      <c r="F1025" s="143" t="s">
        <v>700</v>
      </c>
      <c r="G1025" s="143" t="s">
        <v>701</v>
      </c>
      <c r="H1025" s="144">
        <v>15000</v>
      </c>
      <c r="I1025" s="143"/>
    </row>
    <row r="1026" spans="2:9" s="140" customFormat="1" ht="19.7" customHeight="1" x14ac:dyDescent="0.2">
      <c r="B1026" s="142">
        <v>24</v>
      </c>
      <c r="C1026" s="143" t="s">
        <v>434</v>
      </c>
      <c r="D1026" s="142">
        <v>90639411</v>
      </c>
      <c r="E1026" s="143" t="s">
        <v>1401</v>
      </c>
      <c r="F1026" s="143" t="s">
        <v>700</v>
      </c>
      <c r="G1026" s="143" t="s">
        <v>701</v>
      </c>
      <c r="H1026" s="144">
        <v>7200</v>
      </c>
      <c r="I1026" s="143"/>
    </row>
    <row r="1027" spans="2:9" s="140" customFormat="1" ht="19.7" customHeight="1" x14ac:dyDescent="0.2">
      <c r="B1027" s="142">
        <v>24</v>
      </c>
      <c r="C1027" s="143" t="s">
        <v>434</v>
      </c>
      <c r="D1027" s="142">
        <v>90648217</v>
      </c>
      <c r="E1027" s="143" t="s">
        <v>8676</v>
      </c>
      <c r="F1027" s="143" t="s">
        <v>700</v>
      </c>
      <c r="G1027" s="143" t="s">
        <v>701</v>
      </c>
      <c r="H1027" s="144">
        <v>-10020.48</v>
      </c>
      <c r="I1027" s="143"/>
    </row>
    <row r="1028" spans="2:9" s="140" customFormat="1" ht="19.7" customHeight="1" x14ac:dyDescent="0.2">
      <c r="B1028" s="142">
        <v>24</v>
      </c>
      <c r="C1028" s="143" t="s">
        <v>434</v>
      </c>
      <c r="D1028" s="142">
        <v>90690911</v>
      </c>
      <c r="E1028" s="143" t="s">
        <v>1403</v>
      </c>
      <c r="F1028" s="143" t="s">
        <v>700</v>
      </c>
      <c r="G1028" s="143" t="s">
        <v>701</v>
      </c>
      <c r="H1028" s="144">
        <v>1250</v>
      </c>
      <c r="I1028" s="143"/>
    </row>
    <row r="1029" spans="2:9" s="140" customFormat="1" ht="19.7" customHeight="1" x14ac:dyDescent="0.2">
      <c r="B1029" s="142">
        <v>24</v>
      </c>
      <c r="C1029" s="143" t="s">
        <v>434</v>
      </c>
      <c r="D1029" s="142">
        <v>90690911</v>
      </c>
      <c r="E1029" s="143" t="s">
        <v>1403</v>
      </c>
      <c r="F1029" s="143" t="s">
        <v>700</v>
      </c>
      <c r="G1029" s="143" t="s">
        <v>701</v>
      </c>
      <c r="H1029" s="144">
        <v>1750</v>
      </c>
      <c r="I1029" s="143"/>
    </row>
    <row r="1030" spans="2:9" s="140" customFormat="1" ht="19.7" customHeight="1" x14ac:dyDescent="0.2">
      <c r="B1030" s="142">
        <v>24</v>
      </c>
      <c r="C1030" s="143" t="s">
        <v>434</v>
      </c>
      <c r="D1030" s="142">
        <v>90691182</v>
      </c>
      <c r="E1030" s="143" t="s">
        <v>1404</v>
      </c>
      <c r="F1030" s="143" t="s">
        <v>1245</v>
      </c>
      <c r="G1030" s="143" t="s">
        <v>1246</v>
      </c>
      <c r="H1030" s="144">
        <v>-256766.51</v>
      </c>
      <c r="I1030" s="143"/>
    </row>
    <row r="1031" spans="2:9" s="140" customFormat="1" ht="19.7" customHeight="1" x14ac:dyDescent="0.2">
      <c r="B1031" s="142">
        <v>24</v>
      </c>
      <c r="C1031" s="143" t="s">
        <v>434</v>
      </c>
      <c r="D1031" s="142">
        <v>90691182</v>
      </c>
      <c r="E1031" s="143" t="s">
        <v>1405</v>
      </c>
      <c r="F1031" s="143" t="s">
        <v>713</v>
      </c>
      <c r="G1031" s="143" t="s">
        <v>714</v>
      </c>
      <c r="H1031" s="144">
        <v>115000</v>
      </c>
      <c r="I1031" s="143"/>
    </row>
    <row r="1032" spans="2:9" s="140" customFormat="1" ht="19.7" customHeight="1" x14ac:dyDescent="0.2">
      <c r="B1032" s="142">
        <v>24</v>
      </c>
      <c r="C1032" s="143" t="s">
        <v>434</v>
      </c>
      <c r="D1032" s="142">
        <v>90692033</v>
      </c>
      <c r="E1032" s="143" t="s">
        <v>1406</v>
      </c>
      <c r="F1032" s="143" t="s">
        <v>700</v>
      </c>
      <c r="G1032" s="143" t="s">
        <v>701</v>
      </c>
      <c r="H1032" s="144">
        <v>800</v>
      </c>
      <c r="I1032" s="143"/>
    </row>
    <row r="1033" spans="2:9" s="140" customFormat="1" ht="19.7" customHeight="1" x14ac:dyDescent="0.2">
      <c r="B1033" s="142">
        <v>24</v>
      </c>
      <c r="C1033" s="143" t="s">
        <v>434</v>
      </c>
      <c r="D1033" s="142">
        <v>90726041</v>
      </c>
      <c r="E1033" s="143" t="s">
        <v>8978</v>
      </c>
      <c r="F1033" s="143" t="s">
        <v>713</v>
      </c>
      <c r="G1033" s="143" t="s">
        <v>714</v>
      </c>
      <c r="H1033" s="144">
        <v>-2000</v>
      </c>
      <c r="I1033" s="143"/>
    </row>
    <row r="1034" spans="2:9" s="140" customFormat="1" ht="19.7" customHeight="1" x14ac:dyDescent="0.2">
      <c r="B1034" s="142">
        <v>24</v>
      </c>
      <c r="C1034" s="143" t="s">
        <v>434</v>
      </c>
      <c r="D1034" s="142">
        <v>90726041</v>
      </c>
      <c r="E1034" s="143" t="s">
        <v>1407</v>
      </c>
      <c r="F1034" s="143" t="s">
        <v>706</v>
      </c>
      <c r="G1034" s="143" t="s">
        <v>707</v>
      </c>
      <c r="H1034" s="144">
        <v>1056.1099999999999</v>
      </c>
      <c r="I1034" s="143"/>
    </row>
    <row r="1035" spans="2:9" s="140" customFormat="1" ht="19.7" customHeight="1" x14ac:dyDescent="0.2">
      <c r="B1035" s="142">
        <v>24</v>
      </c>
      <c r="C1035" s="143" t="s">
        <v>434</v>
      </c>
      <c r="D1035" s="142">
        <v>90740207</v>
      </c>
      <c r="E1035" s="143" t="s">
        <v>1408</v>
      </c>
      <c r="F1035" s="143" t="s">
        <v>716</v>
      </c>
      <c r="G1035" s="143" t="s">
        <v>717</v>
      </c>
      <c r="H1035" s="144">
        <v>100000</v>
      </c>
      <c r="I1035" s="143"/>
    </row>
    <row r="1036" spans="2:9" s="140" customFormat="1" ht="19.7" customHeight="1" x14ac:dyDescent="0.2">
      <c r="B1036" s="142">
        <v>24</v>
      </c>
      <c r="C1036" s="143" t="s">
        <v>434</v>
      </c>
      <c r="D1036" s="142">
        <v>90764971</v>
      </c>
      <c r="E1036" s="143" t="s">
        <v>1409</v>
      </c>
      <c r="F1036" s="143" t="s">
        <v>700</v>
      </c>
      <c r="G1036" s="143" t="s">
        <v>701</v>
      </c>
      <c r="H1036" s="144">
        <v>360</v>
      </c>
      <c r="I1036" s="143"/>
    </row>
    <row r="1037" spans="2:9" s="140" customFormat="1" ht="19.7" customHeight="1" x14ac:dyDescent="0.2">
      <c r="B1037" s="142">
        <v>24</v>
      </c>
      <c r="C1037" s="143" t="s">
        <v>434</v>
      </c>
      <c r="D1037" s="142">
        <v>90764971</v>
      </c>
      <c r="E1037" s="143" t="s">
        <v>1410</v>
      </c>
      <c r="F1037" s="143" t="s">
        <v>700</v>
      </c>
      <c r="G1037" s="143" t="s">
        <v>701</v>
      </c>
      <c r="H1037" s="144">
        <v>720</v>
      </c>
      <c r="I1037" s="143"/>
    </row>
    <row r="1038" spans="2:9" s="140" customFormat="1" ht="19.7" customHeight="1" x14ac:dyDescent="0.2">
      <c r="B1038" s="142">
        <v>24</v>
      </c>
      <c r="C1038" s="143" t="s">
        <v>434</v>
      </c>
      <c r="D1038" s="142">
        <v>90764971</v>
      </c>
      <c r="E1038" s="143" t="s">
        <v>1411</v>
      </c>
      <c r="F1038" s="143" t="s">
        <v>700</v>
      </c>
      <c r="G1038" s="143" t="s">
        <v>701</v>
      </c>
      <c r="H1038" s="144">
        <v>360</v>
      </c>
      <c r="I1038" s="143"/>
    </row>
    <row r="1039" spans="2:9" s="140" customFormat="1" ht="19.7" customHeight="1" x14ac:dyDescent="0.2">
      <c r="B1039" s="142">
        <v>24</v>
      </c>
      <c r="C1039" s="143" t="s">
        <v>434</v>
      </c>
      <c r="D1039" s="142">
        <v>90764971</v>
      </c>
      <c r="E1039" s="143" t="s">
        <v>1412</v>
      </c>
      <c r="F1039" s="143" t="s">
        <v>737</v>
      </c>
      <c r="G1039" s="143" t="s">
        <v>738</v>
      </c>
      <c r="H1039" s="144">
        <v>480</v>
      </c>
      <c r="I1039" s="143"/>
    </row>
    <row r="1040" spans="2:9" s="140" customFormat="1" ht="19.7" customHeight="1" x14ac:dyDescent="0.2">
      <c r="B1040" s="142">
        <v>24</v>
      </c>
      <c r="C1040" s="143" t="s">
        <v>434</v>
      </c>
      <c r="D1040" s="142">
        <v>90764971</v>
      </c>
      <c r="E1040" s="143" t="s">
        <v>1413</v>
      </c>
      <c r="F1040" s="143" t="s">
        <v>700</v>
      </c>
      <c r="G1040" s="143" t="s">
        <v>701</v>
      </c>
      <c r="H1040" s="144">
        <v>360</v>
      </c>
      <c r="I1040" s="143"/>
    </row>
    <row r="1041" spans="2:9" s="140" customFormat="1" ht="19.7" customHeight="1" x14ac:dyDescent="0.2">
      <c r="B1041" s="142">
        <v>24</v>
      </c>
      <c r="C1041" s="143" t="s">
        <v>434</v>
      </c>
      <c r="D1041" s="142">
        <v>90876907</v>
      </c>
      <c r="E1041" s="143" t="s">
        <v>1414</v>
      </c>
      <c r="F1041" s="143" t="s">
        <v>700</v>
      </c>
      <c r="G1041" s="143" t="s">
        <v>701</v>
      </c>
      <c r="H1041" s="144">
        <v>-3191.02</v>
      </c>
      <c r="I1041" s="143"/>
    </row>
    <row r="1042" spans="2:9" s="140" customFormat="1" ht="19.7" customHeight="1" x14ac:dyDescent="0.2">
      <c r="B1042" s="142">
        <v>24</v>
      </c>
      <c r="C1042" s="143" t="s">
        <v>434</v>
      </c>
      <c r="D1042" s="142">
        <v>90876907</v>
      </c>
      <c r="E1042" s="143" t="s">
        <v>1415</v>
      </c>
      <c r="F1042" s="143" t="s">
        <v>769</v>
      </c>
      <c r="G1042" s="143" t="s">
        <v>770</v>
      </c>
      <c r="H1042" s="144">
        <v>-17250</v>
      </c>
      <c r="I1042" s="143"/>
    </row>
    <row r="1043" spans="2:9" s="140" customFormat="1" ht="19.7" customHeight="1" x14ac:dyDescent="0.2">
      <c r="B1043" s="142">
        <v>24</v>
      </c>
      <c r="C1043" s="143" t="s">
        <v>434</v>
      </c>
      <c r="D1043" s="142">
        <v>90924250</v>
      </c>
      <c r="E1043" s="143" t="s">
        <v>1416</v>
      </c>
      <c r="F1043" s="143" t="s">
        <v>700</v>
      </c>
      <c r="G1043" s="143" t="s">
        <v>701</v>
      </c>
      <c r="H1043" s="144">
        <v>360</v>
      </c>
      <c r="I1043" s="143"/>
    </row>
    <row r="1044" spans="2:9" s="140" customFormat="1" ht="19.7" customHeight="1" x14ac:dyDescent="0.2">
      <c r="B1044" s="142">
        <v>24</v>
      </c>
      <c r="C1044" s="143" t="s">
        <v>434</v>
      </c>
      <c r="D1044" s="142">
        <v>90927347</v>
      </c>
      <c r="E1044" s="143" t="s">
        <v>8979</v>
      </c>
      <c r="F1044" s="143" t="s">
        <v>713</v>
      </c>
      <c r="G1044" s="143" t="s">
        <v>714</v>
      </c>
      <c r="H1044" s="144">
        <v>100000</v>
      </c>
      <c r="I1044" s="143"/>
    </row>
    <row r="1045" spans="2:9" s="140" customFormat="1" ht="19.7" customHeight="1" x14ac:dyDescent="0.2">
      <c r="B1045" s="142">
        <v>24</v>
      </c>
      <c r="C1045" s="143" t="s">
        <v>434</v>
      </c>
      <c r="D1045" s="142">
        <v>90960370</v>
      </c>
      <c r="E1045" s="143" t="s">
        <v>1417</v>
      </c>
      <c r="F1045" s="143" t="s">
        <v>700</v>
      </c>
      <c r="G1045" s="143" t="s">
        <v>701</v>
      </c>
      <c r="H1045" s="144">
        <v>1320</v>
      </c>
      <c r="I1045" s="143"/>
    </row>
    <row r="1046" spans="2:9" s="140" customFormat="1" ht="19.7" customHeight="1" x14ac:dyDescent="0.2">
      <c r="B1046" s="142">
        <v>24</v>
      </c>
      <c r="C1046" s="143" t="s">
        <v>434</v>
      </c>
      <c r="D1046" s="142">
        <v>91006958</v>
      </c>
      <c r="E1046" s="143" t="s">
        <v>1418</v>
      </c>
      <c r="F1046" s="143" t="s">
        <v>697</v>
      </c>
      <c r="G1046" s="143" t="s">
        <v>698</v>
      </c>
      <c r="H1046" s="144">
        <v>30000</v>
      </c>
      <c r="I1046" s="143"/>
    </row>
    <row r="1047" spans="2:9" s="140" customFormat="1" ht="19.7" customHeight="1" x14ac:dyDescent="0.2">
      <c r="B1047" s="142">
        <v>24</v>
      </c>
      <c r="C1047" s="143" t="s">
        <v>434</v>
      </c>
      <c r="D1047" s="142">
        <v>99062129</v>
      </c>
      <c r="E1047" s="143" t="s">
        <v>1419</v>
      </c>
      <c r="F1047" s="143" t="s">
        <v>697</v>
      </c>
      <c r="G1047" s="143" t="s">
        <v>698</v>
      </c>
      <c r="H1047" s="144">
        <v>94400</v>
      </c>
      <c r="I1047" s="143"/>
    </row>
    <row r="1048" spans="2:9" s="140" customFormat="1" ht="19.7" customHeight="1" x14ac:dyDescent="0.2">
      <c r="B1048" s="142">
        <v>24</v>
      </c>
      <c r="C1048" s="143" t="s">
        <v>434</v>
      </c>
      <c r="D1048" s="142">
        <v>101462861</v>
      </c>
      <c r="E1048" s="143" t="s">
        <v>1382</v>
      </c>
      <c r="F1048" s="143" t="s">
        <v>716</v>
      </c>
      <c r="G1048" s="143" t="s">
        <v>717</v>
      </c>
      <c r="H1048" s="144">
        <v>220300</v>
      </c>
      <c r="I1048" s="143"/>
    </row>
    <row r="1049" spans="2:9" s="140" customFormat="1" ht="19.7" customHeight="1" x14ac:dyDescent="0.2">
      <c r="B1049" s="142">
        <v>24</v>
      </c>
      <c r="C1049" s="143" t="s">
        <v>434</v>
      </c>
      <c r="D1049" s="142">
        <v>101563206</v>
      </c>
      <c r="E1049" s="143" t="s">
        <v>1402</v>
      </c>
      <c r="F1049" s="143" t="s">
        <v>697</v>
      </c>
      <c r="G1049" s="143" t="s">
        <v>698</v>
      </c>
      <c r="H1049" s="144">
        <v>70000</v>
      </c>
      <c r="I1049" s="143"/>
    </row>
    <row r="1050" spans="2:9" s="140" customFormat="1" ht="19.7" customHeight="1" x14ac:dyDescent="0.2">
      <c r="B1050" s="142">
        <v>25</v>
      </c>
      <c r="C1050" s="143" t="s">
        <v>110</v>
      </c>
      <c r="D1050" s="142">
        <v>65013956</v>
      </c>
      <c r="E1050" s="143" t="s">
        <v>1490</v>
      </c>
      <c r="F1050" s="143" t="s">
        <v>700</v>
      </c>
      <c r="G1050" s="143" t="s">
        <v>701</v>
      </c>
      <c r="H1050" s="144">
        <v>64000</v>
      </c>
      <c r="I1050" s="143"/>
    </row>
    <row r="1051" spans="2:9" s="140" customFormat="1" ht="19.7" customHeight="1" x14ac:dyDescent="0.2">
      <c r="B1051" s="142">
        <v>25</v>
      </c>
      <c r="C1051" s="143" t="s">
        <v>110</v>
      </c>
      <c r="D1051" s="142">
        <v>90153176</v>
      </c>
      <c r="E1051" s="143" t="s">
        <v>1420</v>
      </c>
      <c r="F1051" s="143" t="s">
        <v>737</v>
      </c>
      <c r="G1051" s="143" t="s">
        <v>738</v>
      </c>
      <c r="H1051" s="144">
        <v>360</v>
      </c>
      <c r="I1051" s="143"/>
    </row>
    <row r="1052" spans="2:9" s="140" customFormat="1" ht="19.7" customHeight="1" x14ac:dyDescent="0.2">
      <c r="B1052" s="142">
        <v>25</v>
      </c>
      <c r="C1052" s="143" t="s">
        <v>110</v>
      </c>
      <c r="D1052" s="142">
        <v>90175634</v>
      </c>
      <c r="E1052" s="143" t="s">
        <v>1421</v>
      </c>
      <c r="F1052" s="143" t="s">
        <v>697</v>
      </c>
      <c r="G1052" s="143" t="s">
        <v>698</v>
      </c>
      <c r="H1052" s="144">
        <v>-4000</v>
      </c>
      <c r="I1052" s="143"/>
    </row>
    <row r="1053" spans="2:9" s="140" customFormat="1" ht="19.7" customHeight="1" x14ac:dyDescent="0.2">
      <c r="B1053" s="142">
        <v>25</v>
      </c>
      <c r="C1053" s="143" t="s">
        <v>110</v>
      </c>
      <c r="D1053" s="142">
        <v>90175634</v>
      </c>
      <c r="E1053" s="143" t="s">
        <v>1421</v>
      </c>
      <c r="F1053" s="143" t="s">
        <v>697</v>
      </c>
      <c r="G1053" s="143" t="s">
        <v>698</v>
      </c>
      <c r="H1053" s="144">
        <v>-6000</v>
      </c>
      <c r="I1053" s="143"/>
    </row>
    <row r="1054" spans="2:9" s="140" customFormat="1" ht="19.7" customHeight="1" x14ac:dyDescent="0.2">
      <c r="B1054" s="142">
        <v>25</v>
      </c>
      <c r="C1054" s="143" t="s">
        <v>110</v>
      </c>
      <c r="D1054" s="142">
        <v>90175634</v>
      </c>
      <c r="E1054" s="143" t="s">
        <v>1421</v>
      </c>
      <c r="F1054" s="143" t="s">
        <v>697</v>
      </c>
      <c r="G1054" s="143" t="s">
        <v>698</v>
      </c>
      <c r="H1054" s="144">
        <v>-600</v>
      </c>
      <c r="I1054" s="143"/>
    </row>
    <row r="1055" spans="2:9" s="140" customFormat="1" ht="19.7" customHeight="1" x14ac:dyDescent="0.2">
      <c r="B1055" s="142">
        <v>25</v>
      </c>
      <c r="C1055" s="143" t="s">
        <v>110</v>
      </c>
      <c r="D1055" s="142">
        <v>90175634</v>
      </c>
      <c r="E1055" s="143" t="s">
        <v>1422</v>
      </c>
      <c r="F1055" s="143" t="s">
        <v>700</v>
      </c>
      <c r="G1055" s="143" t="s">
        <v>701</v>
      </c>
      <c r="H1055" s="144">
        <v>-2480</v>
      </c>
      <c r="I1055" s="143"/>
    </row>
    <row r="1056" spans="2:9" s="140" customFormat="1" ht="19.7" customHeight="1" x14ac:dyDescent="0.2">
      <c r="B1056" s="142">
        <v>25</v>
      </c>
      <c r="C1056" s="143" t="s">
        <v>110</v>
      </c>
      <c r="D1056" s="142">
        <v>90205610</v>
      </c>
      <c r="E1056" s="143" t="s">
        <v>1423</v>
      </c>
      <c r="F1056" s="143" t="s">
        <v>700</v>
      </c>
      <c r="G1056" s="143" t="s">
        <v>701</v>
      </c>
      <c r="H1056" s="144">
        <v>750</v>
      </c>
      <c r="I1056" s="143"/>
    </row>
    <row r="1057" spans="2:9" s="140" customFormat="1" ht="19.7" customHeight="1" x14ac:dyDescent="0.2">
      <c r="B1057" s="142">
        <v>25</v>
      </c>
      <c r="C1057" s="143" t="s">
        <v>110</v>
      </c>
      <c r="D1057" s="142">
        <v>90205610</v>
      </c>
      <c r="E1057" s="143" t="s">
        <v>1423</v>
      </c>
      <c r="F1057" s="143" t="s">
        <v>700</v>
      </c>
      <c r="G1057" s="143" t="s">
        <v>701</v>
      </c>
      <c r="H1057" s="144">
        <v>300</v>
      </c>
      <c r="I1057" s="143"/>
    </row>
    <row r="1058" spans="2:9" s="140" customFormat="1" ht="19.7" customHeight="1" x14ac:dyDescent="0.2">
      <c r="B1058" s="142">
        <v>25</v>
      </c>
      <c r="C1058" s="143" t="s">
        <v>110</v>
      </c>
      <c r="D1058" s="142">
        <v>90206760</v>
      </c>
      <c r="E1058" s="143" t="s">
        <v>1424</v>
      </c>
      <c r="F1058" s="143" t="s">
        <v>778</v>
      </c>
      <c r="G1058" s="143" t="s">
        <v>779</v>
      </c>
      <c r="H1058" s="144">
        <v>69.7</v>
      </c>
      <c r="I1058" s="143"/>
    </row>
    <row r="1059" spans="2:9" s="140" customFormat="1" ht="19.7" customHeight="1" x14ac:dyDescent="0.2">
      <c r="B1059" s="142">
        <v>25</v>
      </c>
      <c r="C1059" s="143" t="s">
        <v>110</v>
      </c>
      <c r="D1059" s="142">
        <v>90206760</v>
      </c>
      <c r="E1059" s="143" t="s">
        <v>1424</v>
      </c>
      <c r="F1059" s="143" t="s">
        <v>778</v>
      </c>
      <c r="G1059" s="143" t="s">
        <v>779</v>
      </c>
      <c r="H1059" s="144">
        <v>69.7</v>
      </c>
      <c r="I1059" s="143"/>
    </row>
    <row r="1060" spans="2:9" s="140" customFormat="1" ht="19.7" customHeight="1" x14ac:dyDescent="0.2">
      <c r="B1060" s="142">
        <v>25</v>
      </c>
      <c r="C1060" s="143" t="s">
        <v>110</v>
      </c>
      <c r="D1060" s="142">
        <v>90206760</v>
      </c>
      <c r="E1060" s="143" t="s">
        <v>1424</v>
      </c>
      <c r="F1060" s="143" t="s">
        <v>778</v>
      </c>
      <c r="G1060" s="143" t="s">
        <v>779</v>
      </c>
      <c r="H1060" s="144">
        <v>627.29999999999995</v>
      </c>
      <c r="I1060" s="143"/>
    </row>
    <row r="1061" spans="2:9" s="140" customFormat="1" ht="19.7" customHeight="1" x14ac:dyDescent="0.2">
      <c r="B1061" s="142">
        <v>25</v>
      </c>
      <c r="C1061" s="143" t="s">
        <v>110</v>
      </c>
      <c r="D1061" s="142">
        <v>90206760</v>
      </c>
      <c r="E1061" s="143" t="s">
        <v>1424</v>
      </c>
      <c r="F1061" s="143" t="s">
        <v>778</v>
      </c>
      <c r="G1061" s="143" t="s">
        <v>779</v>
      </c>
      <c r="H1061" s="144">
        <v>69.7</v>
      </c>
      <c r="I1061" s="143"/>
    </row>
    <row r="1062" spans="2:9" s="140" customFormat="1" ht="19.7" customHeight="1" x14ac:dyDescent="0.2">
      <c r="B1062" s="142">
        <v>25</v>
      </c>
      <c r="C1062" s="143" t="s">
        <v>110</v>
      </c>
      <c r="D1062" s="142">
        <v>90206760</v>
      </c>
      <c r="E1062" s="143" t="s">
        <v>1425</v>
      </c>
      <c r="F1062" s="143" t="s">
        <v>700</v>
      </c>
      <c r="G1062" s="143" t="s">
        <v>701</v>
      </c>
      <c r="H1062" s="144">
        <v>-800.13</v>
      </c>
      <c r="I1062" s="143"/>
    </row>
    <row r="1063" spans="2:9" s="140" customFormat="1" ht="19.7" customHeight="1" x14ac:dyDescent="0.2">
      <c r="B1063" s="142">
        <v>25</v>
      </c>
      <c r="C1063" s="143" t="s">
        <v>110</v>
      </c>
      <c r="D1063" s="142">
        <v>90206760</v>
      </c>
      <c r="E1063" s="143" t="s">
        <v>1425</v>
      </c>
      <c r="F1063" s="143" t="s">
        <v>700</v>
      </c>
      <c r="G1063" s="143" t="s">
        <v>701</v>
      </c>
      <c r="H1063" s="144">
        <v>-400</v>
      </c>
      <c r="I1063" s="143"/>
    </row>
    <row r="1064" spans="2:9" s="140" customFormat="1" ht="19.7" customHeight="1" x14ac:dyDescent="0.2">
      <c r="B1064" s="142">
        <v>25</v>
      </c>
      <c r="C1064" s="143" t="s">
        <v>110</v>
      </c>
      <c r="D1064" s="142">
        <v>90263969</v>
      </c>
      <c r="E1064" s="143" t="s">
        <v>1426</v>
      </c>
      <c r="F1064" s="143" t="s">
        <v>737</v>
      </c>
      <c r="G1064" s="143" t="s">
        <v>738</v>
      </c>
      <c r="H1064" s="144">
        <v>270</v>
      </c>
      <c r="I1064" s="143"/>
    </row>
    <row r="1065" spans="2:9" s="140" customFormat="1" ht="19.7" customHeight="1" x14ac:dyDescent="0.2">
      <c r="B1065" s="142">
        <v>25</v>
      </c>
      <c r="C1065" s="143" t="s">
        <v>110</v>
      </c>
      <c r="D1065" s="142">
        <v>90263969</v>
      </c>
      <c r="E1065" s="143" t="s">
        <v>1426</v>
      </c>
      <c r="F1065" s="143" t="s">
        <v>737</v>
      </c>
      <c r="G1065" s="143" t="s">
        <v>738</v>
      </c>
      <c r="H1065" s="144">
        <v>30</v>
      </c>
      <c r="I1065" s="143"/>
    </row>
    <row r="1066" spans="2:9" s="140" customFormat="1" ht="19.7" customHeight="1" x14ac:dyDescent="0.2">
      <c r="B1066" s="142">
        <v>25</v>
      </c>
      <c r="C1066" s="143" t="s">
        <v>110</v>
      </c>
      <c r="D1066" s="142">
        <v>90263969</v>
      </c>
      <c r="E1066" s="143" t="s">
        <v>1426</v>
      </c>
      <c r="F1066" s="143" t="s">
        <v>737</v>
      </c>
      <c r="G1066" s="143" t="s">
        <v>738</v>
      </c>
      <c r="H1066" s="144">
        <v>30</v>
      </c>
      <c r="I1066" s="143"/>
    </row>
    <row r="1067" spans="2:9" s="140" customFormat="1" ht="19.7" customHeight="1" x14ac:dyDescent="0.2">
      <c r="B1067" s="142">
        <v>25</v>
      </c>
      <c r="C1067" s="143" t="s">
        <v>110</v>
      </c>
      <c r="D1067" s="142">
        <v>90263969</v>
      </c>
      <c r="E1067" s="143" t="s">
        <v>1426</v>
      </c>
      <c r="F1067" s="143" t="s">
        <v>737</v>
      </c>
      <c r="G1067" s="143" t="s">
        <v>738</v>
      </c>
      <c r="H1067" s="144">
        <v>30</v>
      </c>
      <c r="I1067" s="143"/>
    </row>
    <row r="1068" spans="2:9" s="140" customFormat="1" ht="19.7" customHeight="1" x14ac:dyDescent="0.2">
      <c r="B1068" s="142">
        <v>25</v>
      </c>
      <c r="C1068" s="143" t="s">
        <v>110</v>
      </c>
      <c r="D1068" s="142">
        <v>90411684</v>
      </c>
      <c r="E1068" s="143" t="s">
        <v>1427</v>
      </c>
      <c r="F1068" s="143" t="s">
        <v>700</v>
      </c>
      <c r="G1068" s="143" t="s">
        <v>701</v>
      </c>
      <c r="H1068" s="144">
        <v>750</v>
      </c>
      <c r="I1068" s="143"/>
    </row>
    <row r="1069" spans="2:9" s="140" customFormat="1" ht="19.7" customHeight="1" x14ac:dyDescent="0.2">
      <c r="B1069" s="142">
        <v>25</v>
      </c>
      <c r="C1069" s="143" t="s">
        <v>110</v>
      </c>
      <c r="D1069" s="142">
        <v>90411684</v>
      </c>
      <c r="E1069" s="143" t="s">
        <v>1427</v>
      </c>
      <c r="F1069" s="143" t="s">
        <v>700</v>
      </c>
      <c r="G1069" s="143" t="s">
        <v>701</v>
      </c>
      <c r="H1069" s="144">
        <v>300</v>
      </c>
      <c r="I1069" s="143"/>
    </row>
    <row r="1070" spans="2:9" s="140" customFormat="1" ht="19.7" customHeight="1" x14ac:dyDescent="0.2">
      <c r="B1070" s="142">
        <v>25</v>
      </c>
      <c r="C1070" s="143" t="s">
        <v>110</v>
      </c>
      <c r="D1070" s="142">
        <v>90430748</v>
      </c>
      <c r="E1070" s="143" t="s">
        <v>1428</v>
      </c>
      <c r="F1070" s="143" t="s">
        <v>700</v>
      </c>
      <c r="G1070" s="143" t="s">
        <v>701</v>
      </c>
      <c r="H1070" s="144">
        <v>5000</v>
      </c>
      <c r="I1070" s="143"/>
    </row>
    <row r="1071" spans="2:9" s="140" customFormat="1" ht="19.7" customHeight="1" x14ac:dyDescent="0.2">
      <c r="B1071" s="142">
        <v>25</v>
      </c>
      <c r="C1071" s="143" t="s">
        <v>110</v>
      </c>
      <c r="D1071" s="142">
        <v>90430748</v>
      </c>
      <c r="E1071" s="143" t="s">
        <v>1429</v>
      </c>
      <c r="F1071" s="143" t="s">
        <v>697</v>
      </c>
      <c r="G1071" s="143" t="s">
        <v>698</v>
      </c>
      <c r="H1071" s="144">
        <v>20000</v>
      </c>
      <c r="I1071" s="143"/>
    </row>
    <row r="1072" spans="2:9" s="140" customFormat="1" ht="19.7" customHeight="1" x14ac:dyDescent="0.2">
      <c r="B1072" s="142">
        <v>25</v>
      </c>
      <c r="C1072" s="143" t="s">
        <v>110</v>
      </c>
      <c r="D1072" s="142">
        <v>90475985</v>
      </c>
      <c r="E1072" s="143" t="s">
        <v>1430</v>
      </c>
      <c r="F1072" s="143" t="s">
        <v>716</v>
      </c>
      <c r="G1072" s="143" t="s">
        <v>717</v>
      </c>
      <c r="H1072" s="144">
        <v>-654.57000000000005</v>
      </c>
      <c r="I1072" s="143"/>
    </row>
    <row r="1073" spans="2:9" s="140" customFormat="1" ht="19.7" customHeight="1" x14ac:dyDescent="0.2">
      <c r="B1073" s="142">
        <v>25</v>
      </c>
      <c r="C1073" s="143" t="s">
        <v>110</v>
      </c>
      <c r="D1073" s="142">
        <v>90475985</v>
      </c>
      <c r="E1073" s="143" t="s">
        <v>1430</v>
      </c>
      <c r="F1073" s="143" t="s">
        <v>716</v>
      </c>
      <c r="G1073" s="143" t="s">
        <v>717</v>
      </c>
      <c r="H1073" s="144">
        <v>-1314.05</v>
      </c>
      <c r="I1073" s="143"/>
    </row>
    <row r="1074" spans="2:9" s="140" customFormat="1" ht="19.7" customHeight="1" x14ac:dyDescent="0.2">
      <c r="B1074" s="142">
        <v>25</v>
      </c>
      <c r="C1074" s="143" t="s">
        <v>110</v>
      </c>
      <c r="D1074" s="142">
        <v>90501201</v>
      </c>
      <c r="E1074" s="143" t="s">
        <v>1431</v>
      </c>
      <c r="F1074" s="143" t="s">
        <v>700</v>
      </c>
      <c r="G1074" s="143" t="s">
        <v>701</v>
      </c>
      <c r="H1074" s="144">
        <v>3660</v>
      </c>
      <c r="I1074" s="143"/>
    </row>
    <row r="1075" spans="2:9" s="140" customFormat="1" ht="19.7" customHeight="1" x14ac:dyDescent="0.2">
      <c r="B1075" s="142">
        <v>25</v>
      </c>
      <c r="C1075" s="143" t="s">
        <v>110</v>
      </c>
      <c r="D1075" s="142">
        <v>90501201</v>
      </c>
      <c r="E1075" s="143" t="s">
        <v>1432</v>
      </c>
      <c r="F1075" s="143" t="s">
        <v>778</v>
      </c>
      <c r="G1075" s="143" t="s">
        <v>779</v>
      </c>
      <c r="H1075" s="144">
        <v>672</v>
      </c>
      <c r="I1075" s="143"/>
    </row>
    <row r="1076" spans="2:9" s="140" customFormat="1" ht="19.7" customHeight="1" x14ac:dyDescent="0.2">
      <c r="B1076" s="142">
        <v>25</v>
      </c>
      <c r="C1076" s="143" t="s">
        <v>110</v>
      </c>
      <c r="D1076" s="142">
        <v>90533714</v>
      </c>
      <c r="E1076" s="143" t="s">
        <v>1433</v>
      </c>
      <c r="F1076" s="143" t="s">
        <v>700</v>
      </c>
      <c r="G1076" s="143" t="s">
        <v>701</v>
      </c>
      <c r="H1076" s="144">
        <v>1800</v>
      </c>
      <c r="I1076" s="143"/>
    </row>
    <row r="1077" spans="2:9" s="140" customFormat="1" ht="19.7" customHeight="1" x14ac:dyDescent="0.2">
      <c r="B1077" s="142">
        <v>25</v>
      </c>
      <c r="C1077" s="143" t="s">
        <v>110</v>
      </c>
      <c r="D1077" s="142">
        <v>90547631</v>
      </c>
      <c r="E1077" s="143" t="s">
        <v>1434</v>
      </c>
      <c r="F1077" s="143" t="s">
        <v>697</v>
      </c>
      <c r="G1077" s="143" t="s">
        <v>698</v>
      </c>
      <c r="H1077" s="144">
        <v>13500</v>
      </c>
      <c r="I1077" s="143"/>
    </row>
    <row r="1078" spans="2:9" s="140" customFormat="1" ht="19.7" customHeight="1" x14ac:dyDescent="0.2">
      <c r="B1078" s="142">
        <v>25</v>
      </c>
      <c r="C1078" s="143" t="s">
        <v>110</v>
      </c>
      <c r="D1078" s="142">
        <v>90547631</v>
      </c>
      <c r="E1078" s="143" t="s">
        <v>1435</v>
      </c>
      <c r="F1078" s="143" t="s">
        <v>700</v>
      </c>
      <c r="G1078" s="143" t="s">
        <v>701</v>
      </c>
      <c r="H1078" s="144">
        <v>35000</v>
      </c>
      <c r="I1078" s="143"/>
    </row>
    <row r="1079" spans="2:9" s="140" customFormat="1" ht="19.7" customHeight="1" x14ac:dyDescent="0.2">
      <c r="B1079" s="142">
        <v>25</v>
      </c>
      <c r="C1079" s="143" t="s">
        <v>110</v>
      </c>
      <c r="D1079" s="142">
        <v>90562138</v>
      </c>
      <c r="E1079" s="143" t="s">
        <v>9710</v>
      </c>
      <c r="F1079" s="143" t="s">
        <v>700</v>
      </c>
      <c r="G1079" s="143" t="s">
        <v>701</v>
      </c>
      <c r="H1079" s="144">
        <v>7800</v>
      </c>
      <c r="I1079" s="143"/>
    </row>
    <row r="1080" spans="2:9" s="140" customFormat="1" ht="19.7" customHeight="1" x14ac:dyDescent="0.2">
      <c r="B1080" s="142">
        <v>25</v>
      </c>
      <c r="C1080" s="143" t="s">
        <v>110</v>
      </c>
      <c r="D1080" s="142">
        <v>90604345</v>
      </c>
      <c r="E1080" s="143" t="s">
        <v>1582</v>
      </c>
      <c r="F1080" s="143" t="s">
        <v>1121</v>
      </c>
      <c r="G1080" s="143" t="s">
        <v>1122</v>
      </c>
      <c r="H1080" s="144">
        <v>45</v>
      </c>
      <c r="I1080" s="143"/>
    </row>
    <row r="1081" spans="2:9" s="140" customFormat="1" ht="19.7" customHeight="1" x14ac:dyDescent="0.2">
      <c r="B1081" s="142">
        <v>25</v>
      </c>
      <c r="C1081" s="143" t="s">
        <v>110</v>
      </c>
      <c r="D1081" s="142">
        <v>90607012</v>
      </c>
      <c r="E1081" s="143" t="s">
        <v>1436</v>
      </c>
      <c r="F1081" s="143" t="s">
        <v>697</v>
      </c>
      <c r="G1081" s="143" t="s">
        <v>698</v>
      </c>
      <c r="H1081" s="144">
        <v>10000</v>
      </c>
      <c r="I1081" s="143"/>
    </row>
    <row r="1082" spans="2:9" s="140" customFormat="1" ht="19.7" customHeight="1" x14ac:dyDescent="0.2">
      <c r="B1082" s="142">
        <v>25</v>
      </c>
      <c r="C1082" s="143" t="s">
        <v>110</v>
      </c>
      <c r="D1082" s="142">
        <v>90608309</v>
      </c>
      <c r="E1082" s="143" t="s">
        <v>1437</v>
      </c>
      <c r="F1082" s="143" t="s">
        <v>697</v>
      </c>
      <c r="G1082" s="143" t="s">
        <v>698</v>
      </c>
      <c r="H1082" s="144">
        <v>180</v>
      </c>
      <c r="I1082" s="143"/>
    </row>
    <row r="1083" spans="2:9" s="140" customFormat="1" ht="19.7" customHeight="1" x14ac:dyDescent="0.2">
      <c r="B1083" s="142">
        <v>25</v>
      </c>
      <c r="C1083" s="143" t="s">
        <v>110</v>
      </c>
      <c r="D1083" s="142">
        <v>90608309</v>
      </c>
      <c r="E1083" s="143" t="s">
        <v>1437</v>
      </c>
      <c r="F1083" s="143" t="s">
        <v>697</v>
      </c>
      <c r="G1083" s="143" t="s">
        <v>698</v>
      </c>
      <c r="H1083" s="144">
        <v>1620</v>
      </c>
      <c r="I1083" s="143"/>
    </row>
    <row r="1084" spans="2:9" s="140" customFormat="1" ht="19.7" customHeight="1" x14ac:dyDescent="0.2">
      <c r="B1084" s="142">
        <v>25</v>
      </c>
      <c r="C1084" s="143" t="s">
        <v>110</v>
      </c>
      <c r="D1084" s="142">
        <v>90608309</v>
      </c>
      <c r="E1084" s="143" t="s">
        <v>1437</v>
      </c>
      <c r="F1084" s="143" t="s">
        <v>697</v>
      </c>
      <c r="G1084" s="143" t="s">
        <v>698</v>
      </c>
      <c r="H1084" s="144">
        <v>15000</v>
      </c>
      <c r="I1084" s="143"/>
    </row>
    <row r="1085" spans="2:9" s="140" customFormat="1" ht="19.7" customHeight="1" x14ac:dyDescent="0.2">
      <c r="B1085" s="142">
        <v>25</v>
      </c>
      <c r="C1085" s="143" t="s">
        <v>110</v>
      </c>
      <c r="D1085" s="142">
        <v>90608309</v>
      </c>
      <c r="E1085" s="143" t="s">
        <v>1438</v>
      </c>
      <c r="F1085" s="143" t="s">
        <v>700</v>
      </c>
      <c r="G1085" s="143" t="s">
        <v>701</v>
      </c>
      <c r="H1085" s="144">
        <v>360</v>
      </c>
      <c r="I1085" s="143"/>
    </row>
    <row r="1086" spans="2:9" s="140" customFormat="1" ht="19.7" customHeight="1" x14ac:dyDescent="0.2">
      <c r="B1086" s="142">
        <v>25</v>
      </c>
      <c r="C1086" s="143" t="s">
        <v>110</v>
      </c>
      <c r="D1086" s="142">
        <v>90608322</v>
      </c>
      <c r="E1086" s="143" t="s">
        <v>1439</v>
      </c>
      <c r="F1086" s="143" t="s">
        <v>769</v>
      </c>
      <c r="G1086" s="143" t="s">
        <v>770</v>
      </c>
      <c r="H1086" s="144">
        <v>-3000</v>
      </c>
      <c r="I1086" s="143"/>
    </row>
    <row r="1087" spans="2:9" s="140" customFormat="1" ht="19.7" customHeight="1" x14ac:dyDescent="0.2">
      <c r="B1087" s="142">
        <v>25</v>
      </c>
      <c r="C1087" s="143" t="s">
        <v>110</v>
      </c>
      <c r="D1087" s="142">
        <v>90608322</v>
      </c>
      <c r="E1087" s="143" t="s">
        <v>8677</v>
      </c>
      <c r="F1087" s="143" t="s">
        <v>1226</v>
      </c>
      <c r="G1087" s="143" t="s">
        <v>1227</v>
      </c>
      <c r="H1087" s="144">
        <v>-31687.91</v>
      </c>
      <c r="I1087" s="143"/>
    </row>
    <row r="1088" spans="2:9" s="140" customFormat="1" ht="19.7" customHeight="1" x14ac:dyDescent="0.2">
      <c r="B1088" s="142">
        <v>25</v>
      </c>
      <c r="C1088" s="143" t="s">
        <v>110</v>
      </c>
      <c r="D1088" s="142">
        <v>90608322</v>
      </c>
      <c r="E1088" s="143" t="s">
        <v>1440</v>
      </c>
      <c r="F1088" s="143" t="s">
        <v>700</v>
      </c>
      <c r="G1088" s="143" t="s">
        <v>701</v>
      </c>
      <c r="H1088" s="144">
        <v>31687.91</v>
      </c>
      <c r="I1088" s="143"/>
    </row>
    <row r="1089" spans="2:9" s="140" customFormat="1" ht="19.7" customHeight="1" x14ac:dyDescent="0.2">
      <c r="B1089" s="142">
        <v>25</v>
      </c>
      <c r="C1089" s="143" t="s">
        <v>110</v>
      </c>
      <c r="D1089" s="142">
        <v>90608451</v>
      </c>
      <c r="E1089" s="143" t="s">
        <v>1441</v>
      </c>
      <c r="F1089" s="143" t="s">
        <v>1245</v>
      </c>
      <c r="G1089" s="143" t="s">
        <v>1246</v>
      </c>
      <c r="H1089" s="144">
        <v>123000</v>
      </c>
      <c r="I1089" s="143"/>
    </row>
    <row r="1090" spans="2:9" s="140" customFormat="1" ht="19.7" customHeight="1" x14ac:dyDescent="0.2">
      <c r="B1090" s="142">
        <v>25</v>
      </c>
      <c r="C1090" s="143" t="s">
        <v>110</v>
      </c>
      <c r="D1090" s="142">
        <v>90610724</v>
      </c>
      <c r="E1090" s="143" t="s">
        <v>1442</v>
      </c>
      <c r="F1090" s="143" t="s">
        <v>716</v>
      </c>
      <c r="G1090" s="143" t="s">
        <v>717</v>
      </c>
      <c r="H1090" s="144">
        <v>50000</v>
      </c>
      <c r="I1090" s="143"/>
    </row>
    <row r="1091" spans="2:9" s="140" customFormat="1" ht="19.7" customHeight="1" x14ac:dyDescent="0.2">
      <c r="B1091" s="142">
        <v>25</v>
      </c>
      <c r="C1091" s="143" t="s">
        <v>110</v>
      </c>
      <c r="D1091" s="142">
        <v>90610724</v>
      </c>
      <c r="E1091" s="143" t="s">
        <v>1443</v>
      </c>
      <c r="F1091" s="143" t="s">
        <v>716</v>
      </c>
      <c r="G1091" s="143" t="s">
        <v>717</v>
      </c>
      <c r="H1091" s="144">
        <v>50000</v>
      </c>
      <c r="I1091" s="143"/>
    </row>
    <row r="1092" spans="2:9" s="140" customFormat="1" ht="19.7" customHeight="1" x14ac:dyDescent="0.2">
      <c r="B1092" s="142">
        <v>25</v>
      </c>
      <c r="C1092" s="143" t="s">
        <v>110</v>
      </c>
      <c r="D1092" s="142">
        <v>90610743</v>
      </c>
      <c r="E1092" s="143" t="s">
        <v>1444</v>
      </c>
      <c r="F1092" s="143" t="s">
        <v>700</v>
      </c>
      <c r="G1092" s="143" t="s">
        <v>701</v>
      </c>
      <c r="H1092" s="144">
        <v>100</v>
      </c>
      <c r="I1092" s="143"/>
    </row>
    <row r="1093" spans="2:9" s="140" customFormat="1" ht="19.7" customHeight="1" x14ac:dyDescent="0.2">
      <c r="B1093" s="142">
        <v>25</v>
      </c>
      <c r="C1093" s="143" t="s">
        <v>110</v>
      </c>
      <c r="D1093" s="142">
        <v>90610743</v>
      </c>
      <c r="E1093" s="143" t="s">
        <v>1444</v>
      </c>
      <c r="F1093" s="143" t="s">
        <v>700</v>
      </c>
      <c r="G1093" s="143" t="s">
        <v>701</v>
      </c>
      <c r="H1093" s="144">
        <v>350</v>
      </c>
      <c r="I1093" s="143"/>
    </row>
    <row r="1094" spans="2:9" s="140" customFormat="1" ht="19.7" customHeight="1" x14ac:dyDescent="0.2">
      <c r="B1094" s="142">
        <v>25</v>
      </c>
      <c r="C1094" s="143" t="s">
        <v>110</v>
      </c>
      <c r="D1094" s="142">
        <v>90610743</v>
      </c>
      <c r="E1094" s="143" t="s">
        <v>1444</v>
      </c>
      <c r="F1094" s="143" t="s">
        <v>700</v>
      </c>
      <c r="G1094" s="143" t="s">
        <v>701</v>
      </c>
      <c r="H1094" s="144">
        <v>50</v>
      </c>
      <c r="I1094" s="143"/>
    </row>
    <row r="1095" spans="2:9" s="140" customFormat="1" ht="19.7" customHeight="1" x14ac:dyDescent="0.2">
      <c r="B1095" s="142">
        <v>25</v>
      </c>
      <c r="C1095" s="143" t="s">
        <v>110</v>
      </c>
      <c r="D1095" s="142">
        <v>90610743</v>
      </c>
      <c r="E1095" s="143" t="s">
        <v>1444</v>
      </c>
      <c r="F1095" s="143" t="s">
        <v>700</v>
      </c>
      <c r="G1095" s="143" t="s">
        <v>701</v>
      </c>
      <c r="H1095" s="144">
        <v>50</v>
      </c>
      <c r="I1095" s="143"/>
    </row>
    <row r="1096" spans="2:9" s="140" customFormat="1" ht="19.7" customHeight="1" x14ac:dyDescent="0.2">
      <c r="B1096" s="142">
        <v>25</v>
      </c>
      <c r="C1096" s="143" t="s">
        <v>110</v>
      </c>
      <c r="D1096" s="142">
        <v>90610743</v>
      </c>
      <c r="E1096" s="143" t="s">
        <v>1444</v>
      </c>
      <c r="F1096" s="143" t="s">
        <v>700</v>
      </c>
      <c r="G1096" s="143" t="s">
        <v>701</v>
      </c>
      <c r="H1096" s="144">
        <v>50</v>
      </c>
      <c r="I1096" s="143"/>
    </row>
    <row r="1097" spans="2:9" s="140" customFormat="1" ht="19.7" customHeight="1" x14ac:dyDescent="0.2">
      <c r="B1097" s="142">
        <v>25</v>
      </c>
      <c r="C1097" s="143" t="s">
        <v>110</v>
      </c>
      <c r="D1097" s="142">
        <v>90610772</v>
      </c>
      <c r="E1097" s="143" t="s">
        <v>1445</v>
      </c>
      <c r="F1097" s="143" t="s">
        <v>899</v>
      </c>
      <c r="G1097" s="143" t="s">
        <v>900</v>
      </c>
      <c r="H1097" s="144">
        <v>91.47</v>
      </c>
      <c r="I1097" s="143"/>
    </row>
    <row r="1098" spans="2:9" s="140" customFormat="1" ht="19.7" customHeight="1" x14ac:dyDescent="0.2">
      <c r="B1098" s="142">
        <v>25</v>
      </c>
      <c r="C1098" s="143" t="s">
        <v>110</v>
      </c>
      <c r="D1098" s="142">
        <v>90610772</v>
      </c>
      <c r="E1098" s="143" t="s">
        <v>1445</v>
      </c>
      <c r="F1098" s="143" t="s">
        <v>899</v>
      </c>
      <c r="G1098" s="143" t="s">
        <v>900</v>
      </c>
      <c r="H1098" s="144">
        <v>91.47</v>
      </c>
      <c r="I1098" s="143"/>
    </row>
    <row r="1099" spans="2:9" s="140" customFormat="1" ht="19.7" customHeight="1" x14ac:dyDescent="0.2">
      <c r="B1099" s="142">
        <v>25</v>
      </c>
      <c r="C1099" s="143" t="s">
        <v>110</v>
      </c>
      <c r="D1099" s="142">
        <v>90610772</v>
      </c>
      <c r="E1099" s="143" t="s">
        <v>1445</v>
      </c>
      <c r="F1099" s="143" t="s">
        <v>899</v>
      </c>
      <c r="G1099" s="143" t="s">
        <v>900</v>
      </c>
      <c r="H1099" s="144">
        <v>823.23</v>
      </c>
      <c r="I1099" s="143"/>
    </row>
    <row r="1100" spans="2:9" s="140" customFormat="1" ht="19.7" customHeight="1" x14ac:dyDescent="0.2">
      <c r="B1100" s="142">
        <v>25</v>
      </c>
      <c r="C1100" s="143" t="s">
        <v>110</v>
      </c>
      <c r="D1100" s="142">
        <v>90610772</v>
      </c>
      <c r="E1100" s="143" t="s">
        <v>8678</v>
      </c>
      <c r="F1100" s="143" t="s">
        <v>697</v>
      </c>
      <c r="G1100" s="143" t="s">
        <v>698</v>
      </c>
      <c r="H1100" s="144">
        <v>50000</v>
      </c>
      <c r="I1100" s="143"/>
    </row>
    <row r="1101" spans="2:9" s="140" customFormat="1" ht="19.7" customHeight="1" x14ac:dyDescent="0.2">
      <c r="B1101" s="142">
        <v>25</v>
      </c>
      <c r="C1101" s="143" t="s">
        <v>110</v>
      </c>
      <c r="D1101" s="142">
        <v>90613307</v>
      </c>
      <c r="E1101" s="143" t="s">
        <v>1446</v>
      </c>
      <c r="F1101" s="143" t="s">
        <v>716</v>
      </c>
      <c r="G1101" s="143" t="s">
        <v>717</v>
      </c>
      <c r="H1101" s="144">
        <v>185000</v>
      </c>
      <c r="I1101" s="143"/>
    </row>
    <row r="1102" spans="2:9" s="140" customFormat="1" ht="19.7" customHeight="1" x14ac:dyDescent="0.2">
      <c r="B1102" s="142">
        <v>25</v>
      </c>
      <c r="C1102" s="143" t="s">
        <v>110</v>
      </c>
      <c r="D1102" s="142">
        <v>90613307</v>
      </c>
      <c r="E1102" s="143" t="s">
        <v>1447</v>
      </c>
      <c r="F1102" s="143" t="s">
        <v>700</v>
      </c>
      <c r="G1102" s="143" t="s">
        <v>701</v>
      </c>
      <c r="H1102" s="144">
        <v>-138292.41</v>
      </c>
      <c r="I1102" s="143"/>
    </row>
    <row r="1103" spans="2:9" s="140" customFormat="1" ht="19.7" customHeight="1" x14ac:dyDescent="0.2">
      <c r="B1103" s="142">
        <v>25</v>
      </c>
      <c r="C1103" s="143" t="s">
        <v>110</v>
      </c>
      <c r="D1103" s="142">
        <v>90616782</v>
      </c>
      <c r="E1103" s="143" t="s">
        <v>1254</v>
      </c>
      <c r="F1103" s="143" t="s">
        <v>737</v>
      </c>
      <c r="G1103" s="143" t="s">
        <v>738</v>
      </c>
      <c r="H1103" s="144">
        <v>60</v>
      </c>
      <c r="I1103" s="143"/>
    </row>
    <row r="1104" spans="2:9" s="140" customFormat="1" ht="19.7" customHeight="1" x14ac:dyDescent="0.2">
      <c r="B1104" s="142">
        <v>25</v>
      </c>
      <c r="C1104" s="143" t="s">
        <v>110</v>
      </c>
      <c r="D1104" s="142">
        <v>90616782</v>
      </c>
      <c r="E1104" s="143" t="s">
        <v>1255</v>
      </c>
      <c r="F1104" s="143" t="s">
        <v>697</v>
      </c>
      <c r="G1104" s="143" t="s">
        <v>698</v>
      </c>
      <c r="H1104" s="144">
        <v>150</v>
      </c>
      <c r="I1104" s="143"/>
    </row>
    <row r="1105" spans="2:9" s="140" customFormat="1" ht="19.7" customHeight="1" x14ac:dyDescent="0.2">
      <c r="B1105" s="142">
        <v>25</v>
      </c>
      <c r="C1105" s="143" t="s">
        <v>110</v>
      </c>
      <c r="D1105" s="142">
        <v>90618992</v>
      </c>
      <c r="E1105" s="143" t="s">
        <v>1448</v>
      </c>
      <c r="F1105" s="143" t="s">
        <v>706</v>
      </c>
      <c r="G1105" s="143" t="s">
        <v>707</v>
      </c>
      <c r="H1105" s="144">
        <v>48.02</v>
      </c>
      <c r="I1105" s="143"/>
    </row>
    <row r="1106" spans="2:9" s="140" customFormat="1" ht="19.7" customHeight="1" x14ac:dyDescent="0.2">
      <c r="B1106" s="142">
        <v>25</v>
      </c>
      <c r="C1106" s="143" t="s">
        <v>110</v>
      </c>
      <c r="D1106" s="142">
        <v>90618992</v>
      </c>
      <c r="E1106" s="143" t="s">
        <v>1448</v>
      </c>
      <c r="F1106" s="143" t="s">
        <v>706</v>
      </c>
      <c r="G1106" s="143" t="s">
        <v>707</v>
      </c>
      <c r="H1106" s="144">
        <v>48.02</v>
      </c>
      <c r="I1106" s="143"/>
    </row>
    <row r="1107" spans="2:9" s="140" customFormat="1" ht="19.7" customHeight="1" x14ac:dyDescent="0.2">
      <c r="B1107" s="142">
        <v>25</v>
      </c>
      <c r="C1107" s="143" t="s">
        <v>110</v>
      </c>
      <c r="D1107" s="142">
        <v>90618992</v>
      </c>
      <c r="E1107" s="143" t="s">
        <v>1448</v>
      </c>
      <c r="F1107" s="143" t="s">
        <v>706</v>
      </c>
      <c r="G1107" s="143" t="s">
        <v>707</v>
      </c>
      <c r="H1107" s="144">
        <v>432.18</v>
      </c>
      <c r="I1107" s="143"/>
    </row>
    <row r="1108" spans="2:9" s="140" customFormat="1" ht="19.7" customHeight="1" x14ac:dyDescent="0.2">
      <c r="B1108" s="142">
        <v>25</v>
      </c>
      <c r="C1108" s="143" t="s">
        <v>110</v>
      </c>
      <c r="D1108" s="142">
        <v>90619499</v>
      </c>
      <c r="E1108" s="143" t="s">
        <v>1449</v>
      </c>
      <c r="F1108" s="143" t="s">
        <v>700</v>
      </c>
      <c r="G1108" s="143" t="s">
        <v>701</v>
      </c>
      <c r="H1108" s="144">
        <v>10000</v>
      </c>
      <c r="I1108" s="143"/>
    </row>
    <row r="1109" spans="2:9" s="140" customFormat="1" ht="19.7" customHeight="1" x14ac:dyDescent="0.2">
      <c r="B1109" s="142">
        <v>25</v>
      </c>
      <c r="C1109" s="143" t="s">
        <v>110</v>
      </c>
      <c r="D1109" s="142">
        <v>90619824</v>
      </c>
      <c r="E1109" s="143" t="s">
        <v>8679</v>
      </c>
      <c r="F1109" s="143" t="s">
        <v>700</v>
      </c>
      <c r="G1109" s="143" t="s">
        <v>701</v>
      </c>
      <c r="H1109" s="144">
        <v>-12000</v>
      </c>
      <c r="I1109" s="143"/>
    </row>
    <row r="1110" spans="2:9" s="140" customFormat="1" ht="19.7" customHeight="1" x14ac:dyDescent="0.2">
      <c r="B1110" s="142">
        <v>25</v>
      </c>
      <c r="C1110" s="143" t="s">
        <v>110</v>
      </c>
      <c r="D1110" s="142">
        <v>90631627</v>
      </c>
      <c r="E1110" s="143" t="s">
        <v>1450</v>
      </c>
      <c r="F1110" s="143" t="s">
        <v>769</v>
      </c>
      <c r="G1110" s="143" t="s">
        <v>770</v>
      </c>
      <c r="H1110" s="144">
        <v>-15095.86</v>
      </c>
      <c r="I1110" s="143"/>
    </row>
    <row r="1111" spans="2:9" s="140" customFormat="1" ht="19.7" customHeight="1" x14ac:dyDescent="0.2">
      <c r="B1111" s="142">
        <v>25</v>
      </c>
      <c r="C1111" s="143" t="s">
        <v>110</v>
      </c>
      <c r="D1111" s="142">
        <v>90631627</v>
      </c>
      <c r="E1111" s="143" t="s">
        <v>1451</v>
      </c>
      <c r="F1111" s="143" t="s">
        <v>700</v>
      </c>
      <c r="G1111" s="143" t="s">
        <v>701</v>
      </c>
      <c r="H1111" s="144">
        <v>0</v>
      </c>
      <c r="I1111" s="143"/>
    </row>
    <row r="1112" spans="2:9" s="140" customFormat="1" ht="19.7" customHeight="1" x14ac:dyDescent="0.2">
      <c r="B1112" s="142">
        <v>25</v>
      </c>
      <c r="C1112" s="143" t="s">
        <v>110</v>
      </c>
      <c r="D1112" s="142">
        <v>90632360</v>
      </c>
      <c r="E1112" s="143" t="s">
        <v>1452</v>
      </c>
      <c r="F1112" s="143" t="s">
        <v>700</v>
      </c>
      <c r="G1112" s="143" t="s">
        <v>701</v>
      </c>
      <c r="H1112" s="144">
        <v>300</v>
      </c>
      <c r="I1112" s="143"/>
    </row>
    <row r="1113" spans="2:9" s="140" customFormat="1" ht="19.7" customHeight="1" x14ac:dyDescent="0.2">
      <c r="B1113" s="142">
        <v>25</v>
      </c>
      <c r="C1113" s="143" t="s">
        <v>110</v>
      </c>
      <c r="D1113" s="142">
        <v>90632360</v>
      </c>
      <c r="E1113" s="143" t="s">
        <v>1452</v>
      </c>
      <c r="F1113" s="143" t="s">
        <v>700</v>
      </c>
      <c r="G1113" s="143" t="s">
        <v>701</v>
      </c>
      <c r="H1113" s="144">
        <v>150</v>
      </c>
      <c r="I1113" s="143"/>
    </row>
    <row r="1114" spans="2:9" s="140" customFormat="1" ht="19.7" customHeight="1" x14ac:dyDescent="0.2">
      <c r="B1114" s="142">
        <v>25</v>
      </c>
      <c r="C1114" s="143" t="s">
        <v>110</v>
      </c>
      <c r="D1114" s="142">
        <v>90632360</v>
      </c>
      <c r="E1114" s="143" t="s">
        <v>1452</v>
      </c>
      <c r="F1114" s="143" t="s">
        <v>700</v>
      </c>
      <c r="G1114" s="143" t="s">
        <v>701</v>
      </c>
      <c r="H1114" s="144">
        <v>1350</v>
      </c>
      <c r="I1114" s="143"/>
    </row>
    <row r="1115" spans="2:9" s="140" customFormat="1" ht="19.7" customHeight="1" x14ac:dyDescent="0.2">
      <c r="B1115" s="142">
        <v>25</v>
      </c>
      <c r="C1115" s="143" t="s">
        <v>110</v>
      </c>
      <c r="D1115" s="142">
        <v>90637416</v>
      </c>
      <c r="E1115" s="143" t="s">
        <v>1453</v>
      </c>
      <c r="F1115" s="143" t="s">
        <v>700</v>
      </c>
      <c r="G1115" s="143" t="s">
        <v>701</v>
      </c>
      <c r="H1115" s="144">
        <v>1170</v>
      </c>
      <c r="I1115" s="143"/>
    </row>
    <row r="1116" spans="2:9" s="140" customFormat="1" ht="19.7" customHeight="1" x14ac:dyDescent="0.2">
      <c r="B1116" s="142">
        <v>25</v>
      </c>
      <c r="C1116" s="143" t="s">
        <v>110</v>
      </c>
      <c r="D1116" s="142">
        <v>90637416</v>
      </c>
      <c r="E1116" s="143" t="s">
        <v>1453</v>
      </c>
      <c r="F1116" s="143" t="s">
        <v>700</v>
      </c>
      <c r="G1116" s="143" t="s">
        <v>701</v>
      </c>
      <c r="H1116" s="144">
        <v>130</v>
      </c>
      <c r="I1116" s="143"/>
    </row>
    <row r="1117" spans="2:9" s="140" customFormat="1" ht="19.7" customHeight="1" x14ac:dyDescent="0.2">
      <c r="B1117" s="142">
        <v>25</v>
      </c>
      <c r="C1117" s="143" t="s">
        <v>110</v>
      </c>
      <c r="D1117" s="142">
        <v>90637416</v>
      </c>
      <c r="E1117" s="143" t="s">
        <v>1453</v>
      </c>
      <c r="F1117" s="143" t="s">
        <v>700</v>
      </c>
      <c r="G1117" s="143" t="s">
        <v>701</v>
      </c>
      <c r="H1117" s="144">
        <v>130</v>
      </c>
      <c r="I1117" s="143"/>
    </row>
    <row r="1118" spans="2:9" s="140" customFormat="1" ht="19.7" customHeight="1" x14ac:dyDescent="0.2">
      <c r="B1118" s="142">
        <v>25</v>
      </c>
      <c r="C1118" s="143" t="s">
        <v>110</v>
      </c>
      <c r="D1118" s="142">
        <v>90637416</v>
      </c>
      <c r="E1118" s="143" t="s">
        <v>1453</v>
      </c>
      <c r="F1118" s="143" t="s">
        <v>700</v>
      </c>
      <c r="G1118" s="143" t="s">
        <v>701</v>
      </c>
      <c r="H1118" s="144">
        <v>130</v>
      </c>
      <c r="I1118" s="143"/>
    </row>
    <row r="1119" spans="2:9" s="140" customFormat="1" ht="19.7" customHeight="1" x14ac:dyDescent="0.2">
      <c r="B1119" s="142">
        <v>25</v>
      </c>
      <c r="C1119" s="143" t="s">
        <v>110</v>
      </c>
      <c r="D1119" s="142">
        <v>90637677</v>
      </c>
      <c r="E1119" s="143" t="s">
        <v>1454</v>
      </c>
      <c r="F1119" s="143" t="s">
        <v>700</v>
      </c>
      <c r="G1119" s="143" t="s">
        <v>701</v>
      </c>
      <c r="H1119" s="144">
        <v>360</v>
      </c>
      <c r="I1119" s="143"/>
    </row>
    <row r="1120" spans="2:9" s="140" customFormat="1" ht="19.7" customHeight="1" x14ac:dyDescent="0.2">
      <c r="B1120" s="142">
        <v>25</v>
      </c>
      <c r="C1120" s="143" t="s">
        <v>110</v>
      </c>
      <c r="D1120" s="142">
        <v>90637846</v>
      </c>
      <c r="E1120" s="143" t="s">
        <v>1455</v>
      </c>
      <c r="F1120" s="143" t="s">
        <v>700</v>
      </c>
      <c r="G1120" s="143" t="s">
        <v>701</v>
      </c>
      <c r="H1120" s="144">
        <v>600</v>
      </c>
      <c r="I1120" s="143"/>
    </row>
    <row r="1121" spans="2:9" s="140" customFormat="1" ht="19.7" customHeight="1" x14ac:dyDescent="0.2">
      <c r="B1121" s="142">
        <v>25</v>
      </c>
      <c r="C1121" s="143" t="s">
        <v>110</v>
      </c>
      <c r="D1121" s="142">
        <v>90637846</v>
      </c>
      <c r="E1121" s="143" t="s">
        <v>1455</v>
      </c>
      <c r="F1121" s="143" t="s">
        <v>700</v>
      </c>
      <c r="G1121" s="143" t="s">
        <v>701</v>
      </c>
      <c r="H1121" s="144">
        <v>300</v>
      </c>
      <c r="I1121" s="143"/>
    </row>
    <row r="1122" spans="2:9" s="140" customFormat="1" ht="19.7" customHeight="1" x14ac:dyDescent="0.2">
      <c r="B1122" s="142">
        <v>25</v>
      </c>
      <c r="C1122" s="143" t="s">
        <v>110</v>
      </c>
      <c r="D1122" s="142">
        <v>90637846</v>
      </c>
      <c r="E1122" s="143" t="s">
        <v>1455</v>
      </c>
      <c r="F1122" s="143" t="s">
        <v>700</v>
      </c>
      <c r="G1122" s="143" t="s">
        <v>701</v>
      </c>
      <c r="H1122" s="144">
        <v>2700</v>
      </c>
      <c r="I1122" s="143"/>
    </row>
    <row r="1123" spans="2:9" s="140" customFormat="1" ht="19.7" customHeight="1" x14ac:dyDescent="0.2">
      <c r="B1123" s="142">
        <v>25</v>
      </c>
      <c r="C1123" s="143" t="s">
        <v>110</v>
      </c>
      <c r="D1123" s="142">
        <v>90637992</v>
      </c>
      <c r="E1123" s="143" t="s">
        <v>1456</v>
      </c>
      <c r="F1123" s="143" t="s">
        <v>700</v>
      </c>
      <c r="G1123" s="143" t="s">
        <v>701</v>
      </c>
      <c r="H1123" s="144">
        <v>800</v>
      </c>
      <c r="I1123" s="143"/>
    </row>
    <row r="1124" spans="2:9" s="140" customFormat="1" ht="19.7" customHeight="1" x14ac:dyDescent="0.2">
      <c r="B1124" s="142">
        <v>25</v>
      </c>
      <c r="C1124" s="143" t="s">
        <v>110</v>
      </c>
      <c r="D1124" s="142">
        <v>90637992</v>
      </c>
      <c r="E1124" s="143" t="s">
        <v>1456</v>
      </c>
      <c r="F1124" s="143" t="s">
        <v>700</v>
      </c>
      <c r="G1124" s="143" t="s">
        <v>701</v>
      </c>
      <c r="H1124" s="144">
        <v>400</v>
      </c>
      <c r="I1124" s="143"/>
    </row>
    <row r="1125" spans="2:9" s="140" customFormat="1" ht="19.7" customHeight="1" x14ac:dyDescent="0.2">
      <c r="B1125" s="142">
        <v>25</v>
      </c>
      <c r="C1125" s="143" t="s">
        <v>110</v>
      </c>
      <c r="D1125" s="142">
        <v>90637992</v>
      </c>
      <c r="E1125" s="143" t="s">
        <v>1456</v>
      </c>
      <c r="F1125" s="143" t="s">
        <v>700</v>
      </c>
      <c r="G1125" s="143" t="s">
        <v>701</v>
      </c>
      <c r="H1125" s="144">
        <v>13600</v>
      </c>
      <c r="I1125" s="143"/>
    </row>
    <row r="1126" spans="2:9" s="140" customFormat="1" ht="19.7" customHeight="1" x14ac:dyDescent="0.2">
      <c r="B1126" s="142">
        <v>25</v>
      </c>
      <c r="C1126" s="143" t="s">
        <v>110</v>
      </c>
      <c r="D1126" s="142">
        <v>90638077</v>
      </c>
      <c r="E1126" s="143" t="s">
        <v>1457</v>
      </c>
      <c r="F1126" s="143" t="s">
        <v>700</v>
      </c>
      <c r="G1126" s="143" t="s">
        <v>701</v>
      </c>
      <c r="H1126" s="144">
        <v>-5147.84</v>
      </c>
      <c r="I1126" s="143"/>
    </row>
    <row r="1127" spans="2:9" s="140" customFormat="1" ht="19.7" customHeight="1" x14ac:dyDescent="0.2">
      <c r="B1127" s="142">
        <v>25</v>
      </c>
      <c r="C1127" s="143" t="s">
        <v>110</v>
      </c>
      <c r="D1127" s="142">
        <v>90639316</v>
      </c>
      <c r="E1127" s="143" t="s">
        <v>1458</v>
      </c>
      <c r="F1127" s="143" t="s">
        <v>700</v>
      </c>
      <c r="G1127" s="143" t="s">
        <v>701</v>
      </c>
      <c r="H1127" s="144">
        <v>-24004.76</v>
      </c>
      <c r="I1127" s="143"/>
    </row>
    <row r="1128" spans="2:9" s="140" customFormat="1" ht="19.7" customHeight="1" x14ac:dyDescent="0.2">
      <c r="B1128" s="142">
        <v>25</v>
      </c>
      <c r="C1128" s="143" t="s">
        <v>110</v>
      </c>
      <c r="D1128" s="142">
        <v>90640991</v>
      </c>
      <c r="E1128" s="143" t="s">
        <v>1459</v>
      </c>
      <c r="F1128" s="143" t="s">
        <v>700</v>
      </c>
      <c r="G1128" s="143" t="s">
        <v>701</v>
      </c>
      <c r="H1128" s="144">
        <v>720</v>
      </c>
      <c r="I1128" s="143"/>
    </row>
    <row r="1129" spans="2:9" s="140" customFormat="1" ht="19.7" customHeight="1" x14ac:dyDescent="0.2">
      <c r="B1129" s="142">
        <v>25</v>
      </c>
      <c r="C1129" s="143" t="s">
        <v>110</v>
      </c>
      <c r="D1129" s="142">
        <v>90644390</v>
      </c>
      <c r="E1129" s="143" t="s">
        <v>1460</v>
      </c>
      <c r="F1129" s="143" t="s">
        <v>700</v>
      </c>
      <c r="G1129" s="143" t="s">
        <v>701</v>
      </c>
      <c r="H1129" s="144">
        <v>28000</v>
      </c>
      <c r="I1129" s="143"/>
    </row>
    <row r="1130" spans="2:9" s="140" customFormat="1" ht="19.7" customHeight="1" x14ac:dyDescent="0.2">
      <c r="B1130" s="142">
        <v>25</v>
      </c>
      <c r="C1130" s="143" t="s">
        <v>110</v>
      </c>
      <c r="D1130" s="142">
        <v>90644390</v>
      </c>
      <c r="E1130" s="143" t="s">
        <v>1461</v>
      </c>
      <c r="F1130" s="143" t="s">
        <v>706</v>
      </c>
      <c r="G1130" s="143" t="s">
        <v>707</v>
      </c>
      <c r="H1130" s="144">
        <v>48.02</v>
      </c>
      <c r="I1130" s="143"/>
    </row>
    <row r="1131" spans="2:9" s="140" customFormat="1" ht="19.7" customHeight="1" x14ac:dyDescent="0.2">
      <c r="B1131" s="142">
        <v>25</v>
      </c>
      <c r="C1131" s="143" t="s">
        <v>110</v>
      </c>
      <c r="D1131" s="142">
        <v>90644390</v>
      </c>
      <c r="E1131" s="143" t="s">
        <v>1461</v>
      </c>
      <c r="F1131" s="143" t="s">
        <v>706</v>
      </c>
      <c r="G1131" s="143" t="s">
        <v>707</v>
      </c>
      <c r="H1131" s="144">
        <v>48.02</v>
      </c>
      <c r="I1131" s="143"/>
    </row>
    <row r="1132" spans="2:9" s="140" customFormat="1" ht="19.7" customHeight="1" x14ac:dyDescent="0.2">
      <c r="B1132" s="142">
        <v>25</v>
      </c>
      <c r="C1132" s="143" t="s">
        <v>110</v>
      </c>
      <c r="D1132" s="142">
        <v>90644390</v>
      </c>
      <c r="E1132" s="143" t="s">
        <v>1461</v>
      </c>
      <c r="F1132" s="143" t="s">
        <v>706</v>
      </c>
      <c r="G1132" s="143" t="s">
        <v>707</v>
      </c>
      <c r="H1132" s="144">
        <v>432.18</v>
      </c>
      <c r="I1132" s="143"/>
    </row>
    <row r="1133" spans="2:9" s="140" customFormat="1" ht="19.7" customHeight="1" x14ac:dyDescent="0.2">
      <c r="B1133" s="142">
        <v>25</v>
      </c>
      <c r="C1133" s="143" t="s">
        <v>110</v>
      </c>
      <c r="D1133" s="142">
        <v>90646703</v>
      </c>
      <c r="E1133" s="143" t="s">
        <v>1462</v>
      </c>
      <c r="F1133" s="143" t="s">
        <v>700</v>
      </c>
      <c r="G1133" s="143" t="s">
        <v>701</v>
      </c>
      <c r="H1133" s="144">
        <v>6000</v>
      </c>
      <c r="I1133" s="143"/>
    </row>
    <row r="1134" spans="2:9" s="140" customFormat="1" ht="19.7" customHeight="1" x14ac:dyDescent="0.2">
      <c r="B1134" s="142">
        <v>25</v>
      </c>
      <c r="C1134" s="143" t="s">
        <v>110</v>
      </c>
      <c r="D1134" s="142">
        <v>90646703</v>
      </c>
      <c r="E1134" s="143" t="s">
        <v>1462</v>
      </c>
      <c r="F1134" s="143" t="s">
        <v>700</v>
      </c>
      <c r="G1134" s="143" t="s">
        <v>701</v>
      </c>
      <c r="H1134" s="144">
        <v>3000</v>
      </c>
      <c r="I1134" s="143"/>
    </row>
    <row r="1135" spans="2:9" s="140" customFormat="1" ht="19.7" customHeight="1" x14ac:dyDescent="0.2">
      <c r="B1135" s="142">
        <v>25</v>
      </c>
      <c r="C1135" s="143" t="s">
        <v>110</v>
      </c>
      <c r="D1135" s="142">
        <v>90646703</v>
      </c>
      <c r="E1135" s="143" t="s">
        <v>1462</v>
      </c>
      <c r="F1135" s="143" t="s">
        <v>700</v>
      </c>
      <c r="G1135" s="143" t="s">
        <v>701</v>
      </c>
      <c r="H1135" s="144">
        <v>27000</v>
      </c>
      <c r="I1135" s="143"/>
    </row>
    <row r="1136" spans="2:9" s="140" customFormat="1" ht="19.7" customHeight="1" x14ac:dyDescent="0.2">
      <c r="B1136" s="142">
        <v>25</v>
      </c>
      <c r="C1136" s="143" t="s">
        <v>110</v>
      </c>
      <c r="D1136" s="142">
        <v>90679491</v>
      </c>
      <c r="E1136" s="143" t="s">
        <v>1463</v>
      </c>
      <c r="F1136" s="143" t="s">
        <v>737</v>
      </c>
      <c r="G1136" s="143" t="s">
        <v>738</v>
      </c>
      <c r="H1136" s="144">
        <v>150</v>
      </c>
      <c r="I1136" s="143"/>
    </row>
    <row r="1137" spans="2:9" s="140" customFormat="1" ht="19.7" customHeight="1" x14ac:dyDescent="0.2">
      <c r="B1137" s="142">
        <v>25</v>
      </c>
      <c r="C1137" s="143" t="s">
        <v>110</v>
      </c>
      <c r="D1137" s="142">
        <v>90679491</v>
      </c>
      <c r="E1137" s="143" t="s">
        <v>1463</v>
      </c>
      <c r="F1137" s="143" t="s">
        <v>737</v>
      </c>
      <c r="G1137" s="143" t="s">
        <v>738</v>
      </c>
      <c r="H1137" s="144">
        <v>30</v>
      </c>
      <c r="I1137" s="143"/>
    </row>
    <row r="1138" spans="2:9" s="140" customFormat="1" ht="19.7" customHeight="1" x14ac:dyDescent="0.2">
      <c r="B1138" s="142">
        <v>25</v>
      </c>
      <c r="C1138" s="143" t="s">
        <v>110</v>
      </c>
      <c r="D1138" s="142">
        <v>90679491</v>
      </c>
      <c r="E1138" s="143" t="s">
        <v>1463</v>
      </c>
      <c r="F1138" s="143" t="s">
        <v>737</v>
      </c>
      <c r="G1138" s="143" t="s">
        <v>738</v>
      </c>
      <c r="H1138" s="144">
        <v>150</v>
      </c>
      <c r="I1138" s="143"/>
    </row>
    <row r="1139" spans="2:9" s="140" customFormat="1" ht="19.7" customHeight="1" x14ac:dyDescent="0.2">
      <c r="B1139" s="142">
        <v>25</v>
      </c>
      <c r="C1139" s="143" t="s">
        <v>110</v>
      </c>
      <c r="D1139" s="142">
        <v>90679491</v>
      </c>
      <c r="E1139" s="143" t="s">
        <v>1463</v>
      </c>
      <c r="F1139" s="143" t="s">
        <v>737</v>
      </c>
      <c r="G1139" s="143" t="s">
        <v>738</v>
      </c>
      <c r="H1139" s="144">
        <v>30</v>
      </c>
      <c r="I1139" s="143"/>
    </row>
    <row r="1140" spans="2:9" s="140" customFormat="1" ht="19.7" customHeight="1" x14ac:dyDescent="0.2">
      <c r="B1140" s="142">
        <v>25</v>
      </c>
      <c r="C1140" s="143" t="s">
        <v>110</v>
      </c>
      <c r="D1140" s="142">
        <v>90679491</v>
      </c>
      <c r="E1140" s="143" t="s">
        <v>1464</v>
      </c>
      <c r="F1140" s="143" t="s">
        <v>700</v>
      </c>
      <c r="G1140" s="143" t="s">
        <v>701</v>
      </c>
      <c r="H1140" s="144">
        <v>3000</v>
      </c>
      <c r="I1140" s="143"/>
    </row>
    <row r="1141" spans="2:9" s="140" customFormat="1" ht="19.7" customHeight="1" x14ac:dyDescent="0.2">
      <c r="B1141" s="142">
        <v>25</v>
      </c>
      <c r="C1141" s="143" t="s">
        <v>110</v>
      </c>
      <c r="D1141" s="142">
        <v>90685739</v>
      </c>
      <c r="E1141" s="143" t="s">
        <v>1465</v>
      </c>
      <c r="F1141" s="143" t="s">
        <v>700</v>
      </c>
      <c r="G1141" s="143" t="s">
        <v>701</v>
      </c>
      <c r="H1141" s="144">
        <v>100000</v>
      </c>
      <c r="I1141" s="143"/>
    </row>
    <row r="1142" spans="2:9" s="140" customFormat="1" ht="19.7" customHeight="1" x14ac:dyDescent="0.2">
      <c r="B1142" s="142">
        <v>25</v>
      </c>
      <c r="C1142" s="143" t="s">
        <v>110</v>
      </c>
      <c r="D1142" s="142">
        <v>90685739</v>
      </c>
      <c r="E1142" s="143" t="s">
        <v>1466</v>
      </c>
      <c r="F1142" s="143" t="s">
        <v>697</v>
      </c>
      <c r="G1142" s="143" t="s">
        <v>698</v>
      </c>
      <c r="H1142" s="144">
        <v>51350</v>
      </c>
      <c r="I1142" s="143"/>
    </row>
    <row r="1143" spans="2:9" s="140" customFormat="1" ht="19.7" customHeight="1" x14ac:dyDescent="0.2">
      <c r="B1143" s="142">
        <v>25</v>
      </c>
      <c r="C1143" s="143" t="s">
        <v>110</v>
      </c>
      <c r="D1143" s="142">
        <v>90685739</v>
      </c>
      <c r="E1143" s="143" t="s">
        <v>1466</v>
      </c>
      <c r="F1143" s="143" t="s">
        <v>697</v>
      </c>
      <c r="G1143" s="143" t="s">
        <v>698</v>
      </c>
      <c r="H1143" s="144">
        <v>150</v>
      </c>
      <c r="I1143" s="143"/>
    </row>
    <row r="1144" spans="2:9" s="140" customFormat="1" ht="19.7" customHeight="1" x14ac:dyDescent="0.2">
      <c r="B1144" s="142">
        <v>25</v>
      </c>
      <c r="C1144" s="143" t="s">
        <v>110</v>
      </c>
      <c r="D1144" s="142">
        <v>90685739</v>
      </c>
      <c r="E1144" s="143" t="s">
        <v>1466</v>
      </c>
      <c r="F1144" s="143" t="s">
        <v>697</v>
      </c>
      <c r="G1144" s="143" t="s">
        <v>698</v>
      </c>
      <c r="H1144" s="144">
        <v>150</v>
      </c>
      <c r="I1144" s="143"/>
    </row>
    <row r="1145" spans="2:9" s="140" customFormat="1" ht="19.7" customHeight="1" x14ac:dyDescent="0.2">
      <c r="B1145" s="142">
        <v>25</v>
      </c>
      <c r="C1145" s="143" t="s">
        <v>110</v>
      </c>
      <c r="D1145" s="142">
        <v>90685739</v>
      </c>
      <c r="E1145" s="143" t="s">
        <v>1466</v>
      </c>
      <c r="F1145" s="143" t="s">
        <v>697</v>
      </c>
      <c r="G1145" s="143" t="s">
        <v>698</v>
      </c>
      <c r="H1145" s="144">
        <v>150</v>
      </c>
      <c r="I1145" s="143"/>
    </row>
    <row r="1146" spans="2:9" s="140" customFormat="1" ht="19.7" customHeight="1" x14ac:dyDescent="0.2">
      <c r="B1146" s="142">
        <v>25</v>
      </c>
      <c r="C1146" s="143" t="s">
        <v>110</v>
      </c>
      <c r="D1146" s="142">
        <v>90690431</v>
      </c>
      <c r="E1146" s="143" t="s">
        <v>1467</v>
      </c>
      <c r="F1146" s="143" t="s">
        <v>700</v>
      </c>
      <c r="G1146" s="143" t="s">
        <v>701</v>
      </c>
      <c r="H1146" s="144">
        <v>12000</v>
      </c>
      <c r="I1146" s="143"/>
    </row>
    <row r="1147" spans="2:9" s="140" customFormat="1" ht="19.7" customHeight="1" x14ac:dyDescent="0.2">
      <c r="B1147" s="142">
        <v>25</v>
      </c>
      <c r="C1147" s="143" t="s">
        <v>110</v>
      </c>
      <c r="D1147" s="142">
        <v>90690431</v>
      </c>
      <c r="E1147" s="143" t="s">
        <v>1468</v>
      </c>
      <c r="F1147" s="143" t="s">
        <v>700</v>
      </c>
      <c r="G1147" s="143" t="s">
        <v>701</v>
      </c>
      <c r="H1147" s="144">
        <v>825</v>
      </c>
      <c r="I1147" s="143"/>
    </row>
    <row r="1148" spans="2:9" s="140" customFormat="1" ht="19.7" customHeight="1" x14ac:dyDescent="0.2">
      <c r="B1148" s="142">
        <v>25</v>
      </c>
      <c r="C1148" s="143" t="s">
        <v>110</v>
      </c>
      <c r="D1148" s="142">
        <v>90696465</v>
      </c>
      <c r="E1148" s="143" t="s">
        <v>1470</v>
      </c>
      <c r="F1148" s="143" t="s">
        <v>700</v>
      </c>
      <c r="G1148" s="143" t="s">
        <v>701</v>
      </c>
      <c r="H1148" s="144">
        <v>-2024.68</v>
      </c>
      <c r="I1148" s="143"/>
    </row>
    <row r="1149" spans="2:9" s="140" customFormat="1" ht="19.7" customHeight="1" x14ac:dyDescent="0.2">
      <c r="B1149" s="142">
        <v>25</v>
      </c>
      <c r="C1149" s="143" t="s">
        <v>110</v>
      </c>
      <c r="D1149" s="142">
        <v>90696465</v>
      </c>
      <c r="E1149" s="143" t="s">
        <v>1470</v>
      </c>
      <c r="F1149" s="143" t="s">
        <v>700</v>
      </c>
      <c r="G1149" s="143" t="s">
        <v>701</v>
      </c>
      <c r="H1149" s="144">
        <v>-4412.43</v>
      </c>
      <c r="I1149" s="143"/>
    </row>
    <row r="1150" spans="2:9" s="140" customFormat="1" ht="19.7" customHeight="1" x14ac:dyDescent="0.2">
      <c r="B1150" s="142">
        <v>25</v>
      </c>
      <c r="C1150" s="143" t="s">
        <v>110</v>
      </c>
      <c r="D1150" s="142">
        <v>90696465</v>
      </c>
      <c r="E1150" s="143" t="s">
        <v>1470</v>
      </c>
      <c r="F1150" s="143" t="s">
        <v>700</v>
      </c>
      <c r="G1150" s="143" t="s">
        <v>701</v>
      </c>
      <c r="H1150" s="144">
        <v>-1786.57</v>
      </c>
      <c r="I1150" s="143"/>
    </row>
    <row r="1151" spans="2:9" s="140" customFormat="1" ht="19.7" customHeight="1" x14ac:dyDescent="0.2">
      <c r="B1151" s="142">
        <v>25</v>
      </c>
      <c r="C1151" s="143" t="s">
        <v>110</v>
      </c>
      <c r="D1151" s="142">
        <v>90698448</v>
      </c>
      <c r="E1151" s="143" t="s">
        <v>1471</v>
      </c>
      <c r="F1151" s="143" t="s">
        <v>700</v>
      </c>
      <c r="G1151" s="143" t="s">
        <v>701</v>
      </c>
      <c r="H1151" s="144">
        <v>-1538.69</v>
      </c>
      <c r="I1151" s="143"/>
    </row>
    <row r="1152" spans="2:9" s="140" customFormat="1" ht="19.7" customHeight="1" x14ac:dyDescent="0.2">
      <c r="B1152" s="142">
        <v>25</v>
      </c>
      <c r="C1152" s="143" t="s">
        <v>110</v>
      </c>
      <c r="D1152" s="142">
        <v>90698448</v>
      </c>
      <c r="E1152" s="143" t="s">
        <v>1471</v>
      </c>
      <c r="F1152" s="143" t="s">
        <v>700</v>
      </c>
      <c r="G1152" s="143" t="s">
        <v>701</v>
      </c>
      <c r="H1152" s="144">
        <v>-1538.2</v>
      </c>
      <c r="I1152" s="143"/>
    </row>
    <row r="1153" spans="2:9" s="140" customFormat="1" ht="19.7" customHeight="1" x14ac:dyDescent="0.2">
      <c r="B1153" s="142">
        <v>25</v>
      </c>
      <c r="C1153" s="143" t="s">
        <v>110</v>
      </c>
      <c r="D1153" s="142">
        <v>90698448</v>
      </c>
      <c r="E1153" s="143" t="s">
        <v>1471</v>
      </c>
      <c r="F1153" s="143" t="s">
        <v>700</v>
      </c>
      <c r="G1153" s="143" t="s">
        <v>701</v>
      </c>
      <c r="H1153" s="144">
        <v>-624.29999999999995</v>
      </c>
      <c r="I1153" s="143"/>
    </row>
    <row r="1154" spans="2:9" s="140" customFormat="1" ht="19.7" customHeight="1" x14ac:dyDescent="0.2">
      <c r="B1154" s="142">
        <v>25</v>
      </c>
      <c r="C1154" s="143" t="s">
        <v>110</v>
      </c>
      <c r="D1154" s="142">
        <v>90704885</v>
      </c>
      <c r="E1154" s="143" t="s">
        <v>1472</v>
      </c>
      <c r="F1154" s="143" t="s">
        <v>700</v>
      </c>
      <c r="G1154" s="143" t="s">
        <v>701</v>
      </c>
      <c r="H1154" s="144">
        <v>5100</v>
      </c>
      <c r="I1154" s="143"/>
    </row>
    <row r="1155" spans="2:9" s="140" customFormat="1" ht="19.7" customHeight="1" x14ac:dyDescent="0.2">
      <c r="B1155" s="142">
        <v>25</v>
      </c>
      <c r="C1155" s="143" t="s">
        <v>110</v>
      </c>
      <c r="D1155" s="142">
        <v>90711584</v>
      </c>
      <c r="E1155" s="143" t="s">
        <v>802</v>
      </c>
      <c r="F1155" s="143" t="s">
        <v>700</v>
      </c>
      <c r="G1155" s="143" t="s">
        <v>701</v>
      </c>
      <c r="H1155" s="144">
        <v>500</v>
      </c>
      <c r="I1155" s="143"/>
    </row>
    <row r="1156" spans="2:9" s="140" customFormat="1" ht="19.7" customHeight="1" x14ac:dyDescent="0.2">
      <c r="B1156" s="142">
        <v>25</v>
      </c>
      <c r="C1156" s="143" t="s">
        <v>110</v>
      </c>
      <c r="D1156" s="142">
        <v>90711584</v>
      </c>
      <c r="E1156" s="143" t="s">
        <v>802</v>
      </c>
      <c r="F1156" s="143" t="s">
        <v>700</v>
      </c>
      <c r="G1156" s="143" t="s">
        <v>701</v>
      </c>
      <c r="H1156" s="144">
        <v>250</v>
      </c>
      <c r="I1156" s="143"/>
    </row>
    <row r="1157" spans="2:9" s="140" customFormat="1" ht="19.7" customHeight="1" x14ac:dyDescent="0.2">
      <c r="B1157" s="142">
        <v>25</v>
      </c>
      <c r="C1157" s="143" t="s">
        <v>110</v>
      </c>
      <c r="D1157" s="142">
        <v>90711584</v>
      </c>
      <c r="E1157" s="143" t="s">
        <v>803</v>
      </c>
      <c r="F1157" s="143" t="s">
        <v>700</v>
      </c>
      <c r="G1157" s="143" t="s">
        <v>701</v>
      </c>
      <c r="H1157" s="144">
        <v>100</v>
      </c>
      <c r="I1157" s="143"/>
    </row>
    <row r="1158" spans="2:9" s="140" customFormat="1" ht="19.7" customHeight="1" x14ac:dyDescent="0.2">
      <c r="B1158" s="142">
        <v>25</v>
      </c>
      <c r="C1158" s="143" t="s">
        <v>110</v>
      </c>
      <c r="D1158" s="142">
        <v>90711584</v>
      </c>
      <c r="E1158" s="143" t="s">
        <v>803</v>
      </c>
      <c r="F1158" s="143" t="s">
        <v>700</v>
      </c>
      <c r="G1158" s="143" t="s">
        <v>701</v>
      </c>
      <c r="H1158" s="144">
        <v>50</v>
      </c>
      <c r="I1158" s="143"/>
    </row>
    <row r="1159" spans="2:9" s="140" customFormat="1" ht="19.7" customHeight="1" x14ac:dyDescent="0.2">
      <c r="B1159" s="142">
        <v>25</v>
      </c>
      <c r="C1159" s="143" t="s">
        <v>110</v>
      </c>
      <c r="D1159" s="142">
        <v>90711936</v>
      </c>
      <c r="E1159" s="143" t="s">
        <v>1473</v>
      </c>
      <c r="F1159" s="143" t="s">
        <v>700</v>
      </c>
      <c r="G1159" s="143" t="s">
        <v>701</v>
      </c>
      <c r="H1159" s="144">
        <v>-4201.29</v>
      </c>
      <c r="I1159" s="143"/>
    </row>
    <row r="1160" spans="2:9" s="140" customFormat="1" ht="19.7" customHeight="1" x14ac:dyDescent="0.2">
      <c r="B1160" s="142">
        <v>25</v>
      </c>
      <c r="C1160" s="143" t="s">
        <v>110</v>
      </c>
      <c r="D1160" s="142">
        <v>90711936</v>
      </c>
      <c r="E1160" s="143" t="s">
        <v>1473</v>
      </c>
      <c r="F1160" s="143" t="s">
        <v>700</v>
      </c>
      <c r="G1160" s="143" t="s">
        <v>701</v>
      </c>
      <c r="H1160" s="144">
        <v>-12600</v>
      </c>
      <c r="I1160" s="143"/>
    </row>
    <row r="1161" spans="2:9" s="140" customFormat="1" ht="19.7" customHeight="1" x14ac:dyDescent="0.2">
      <c r="B1161" s="142">
        <v>25</v>
      </c>
      <c r="C1161" s="143" t="s">
        <v>110</v>
      </c>
      <c r="D1161" s="142">
        <v>90712690</v>
      </c>
      <c r="E1161" s="143" t="s">
        <v>1474</v>
      </c>
      <c r="F1161" s="143" t="s">
        <v>697</v>
      </c>
      <c r="G1161" s="143" t="s">
        <v>698</v>
      </c>
      <c r="H1161" s="144">
        <v>250</v>
      </c>
      <c r="I1161" s="143"/>
    </row>
    <row r="1162" spans="2:9" s="140" customFormat="1" ht="19.7" customHeight="1" x14ac:dyDescent="0.2">
      <c r="B1162" s="142">
        <v>25</v>
      </c>
      <c r="C1162" s="143" t="s">
        <v>110</v>
      </c>
      <c r="D1162" s="142">
        <v>90712690</v>
      </c>
      <c r="E1162" s="143" t="s">
        <v>1474</v>
      </c>
      <c r="F1162" s="143" t="s">
        <v>697</v>
      </c>
      <c r="G1162" s="143" t="s">
        <v>698</v>
      </c>
      <c r="H1162" s="144">
        <v>7250</v>
      </c>
      <c r="I1162" s="143"/>
    </row>
    <row r="1163" spans="2:9" s="140" customFormat="1" ht="19.7" customHeight="1" x14ac:dyDescent="0.2">
      <c r="B1163" s="142">
        <v>25</v>
      </c>
      <c r="C1163" s="143" t="s">
        <v>110</v>
      </c>
      <c r="D1163" s="142">
        <v>90712690</v>
      </c>
      <c r="E1163" s="143" t="s">
        <v>1474</v>
      </c>
      <c r="F1163" s="143" t="s">
        <v>697</v>
      </c>
      <c r="G1163" s="143" t="s">
        <v>698</v>
      </c>
      <c r="H1163" s="144">
        <v>250</v>
      </c>
      <c r="I1163" s="143"/>
    </row>
    <row r="1164" spans="2:9" s="140" customFormat="1" ht="19.7" customHeight="1" x14ac:dyDescent="0.2">
      <c r="B1164" s="142">
        <v>25</v>
      </c>
      <c r="C1164" s="143" t="s">
        <v>110</v>
      </c>
      <c r="D1164" s="142">
        <v>90719204</v>
      </c>
      <c r="E1164" s="143" t="s">
        <v>1475</v>
      </c>
      <c r="F1164" s="143" t="s">
        <v>700</v>
      </c>
      <c r="G1164" s="143" t="s">
        <v>701</v>
      </c>
      <c r="H1164" s="144">
        <v>15000</v>
      </c>
      <c r="I1164" s="143"/>
    </row>
    <row r="1165" spans="2:9" s="140" customFormat="1" ht="19.7" customHeight="1" x14ac:dyDescent="0.2">
      <c r="B1165" s="142">
        <v>25</v>
      </c>
      <c r="C1165" s="143" t="s">
        <v>110</v>
      </c>
      <c r="D1165" s="142">
        <v>90727451</v>
      </c>
      <c r="E1165" s="143" t="s">
        <v>804</v>
      </c>
      <c r="F1165" s="143" t="s">
        <v>700</v>
      </c>
      <c r="G1165" s="143" t="s">
        <v>701</v>
      </c>
      <c r="H1165" s="144">
        <v>5200</v>
      </c>
      <c r="I1165" s="143"/>
    </row>
    <row r="1166" spans="2:9" s="140" customFormat="1" ht="19.7" customHeight="1" x14ac:dyDescent="0.2">
      <c r="B1166" s="142">
        <v>25</v>
      </c>
      <c r="C1166" s="143" t="s">
        <v>110</v>
      </c>
      <c r="D1166" s="142">
        <v>90733025</v>
      </c>
      <c r="E1166" s="143" t="s">
        <v>1430</v>
      </c>
      <c r="F1166" s="143" t="s">
        <v>716</v>
      </c>
      <c r="G1166" s="143" t="s">
        <v>717</v>
      </c>
      <c r="H1166" s="144">
        <v>-7899.68</v>
      </c>
      <c r="I1166" s="143"/>
    </row>
    <row r="1167" spans="2:9" s="140" customFormat="1" ht="19.7" customHeight="1" x14ac:dyDescent="0.2">
      <c r="B1167" s="142">
        <v>25</v>
      </c>
      <c r="C1167" s="143" t="s">
        <v>110</v>
      </c>
      <c r="D1167" s="142">
        <v>90736950</v>
      </c>
      <c r="E1167" s="143" t="s">
        <v>1476</v>
      </c>
      <c r="F1167" s="143" t="s">
        <v>700</v>
      </c>
      <c r="G1167" s="143" t="s">
        <v>701</v>
      </c>
      <c r="H1167" s="144">
        <v>-3019.46</v>
      </c>
      <c r="I1167" s="143"/>
    </row>
    <row r="1168" spans="2:9" s="140" customFormat="1" ht="19.7" customHeight="1" x14ac:dyDescent="0.2">
      <c r="B1168" s="142">
        <v>25</v>
      </c>
      <c r="C1168" s="143" t="s">
        <v>110</v>
      </c>
      <c r="D1168" s="142">
        <v>90736961</v>
      </c>
      <c r="E1168" s="143" t="s">
        <v>1477</v>
      </c>
      <c r="F1168" s="143" t="s">
        <v>700</v>
      </c>
      <c r="G1168" s="143" t="s">
        <v>701</v>
      </c>
      <c r="H1168" s="144">
        <v>15000</v>
      </c>
      <c r="I1168" s="143"/>
    </row>
    <row r="1169" spans="2:9" s="140" customFormat="1" ht="19.7" customHeight="1" x14ac:dyDescent="0.2">
      <c r="B1169" s="142">
        <v>25</v>
      </c>
      <c r="C1169" s="143" t="s">
        <v>110</v>
      </c>
      <c r="D1169" s="142">
        <v>90788227</v>
      </c>
      <c r="E1169" s="143" t="s">
        <v>847</v>
      </c>
      <c r="F1169" s="143" t="s">
        <v>700</v>
      </c>
      <c r="G1169" s="143" t="s">
        <v>701</v>
      </c>
      <c r="H1169" s="144">
        <v>500</v>
      </c>
      <c r="I1169" s="143"/>
    </row>
    <row r="1170" spans="2:9" s="140" customFormat="1" ht="19.7" customHeight="1" x14ac:dyDescent="0.2">
      <c r="B1170" s="142">
        <v>25</v>
      </c>
      <c r="C1170" s="143" t="s">
        <v>110</v>
      </c>
      <c r="D1170" s="142">
        <v>90788227</v>
      </c>
      <c r="E1170" s="143" t="s">
        <v>847</v>
      </c>
      <c r="F1170" s="143" t="s">
        <v>700</v>
      </c>
      <c r="G1170" s="143" t="s">
        <v>701</v>
      </c>
      <c r="H1170" s="144">
        <v>250</v>
      </c>
      <c r="I1170" s="143"/>
    </row>
    <row r="1171" spans="2:9" s="140" customFormat="1" ht="19.7" customHeight="1" x14ac:dyDescent="0.2">
      <c r="B1171" s="142">
        <v>25</v>
      </c>
      <c r="C1171" s="143" t="s">
        <v>110</v>
      </c>
      <c r="D1171" s="142">
        <v>90863675</v>
      </c>
      <c r="E1171" s="143" t="s">
        <v>1478</v>
      </c>
      <c r="F1171" s="143" t="s">
        <v>716</v>
      </c>
      <c r="G1171" s="143" t="s">
        <v>717</v>
      </c>
      <c r="H1171" s="144">
        <v>750</v>
      </c>
      <c r="I1171" s="143"/>
    </row>
    <row r="1172" spans="2:9" s="140" customFormat="1" ht="19.7" customHeight="1" x14ac:dyDescent="0.2">
      <c r="B1172" s="142">
        <v>25</v>
      </c>
      <c r="C1172" s="143" t="s">
        <v>110</v>
      </c>
      <c r="D1172" s="142">
        <v>90863675</v>
      </c>
      <c r="E1172" s="143" t="s">
        <v>1478</v>
      </c>
      <c r="F1172" s="143" t="s">
        <v>716</v>
      </c>
      <c r="G1172" s="143" t="s">
        <v>717</v>
      </c>
      <c r="H1172" s="144">
        <v>900</v>
      </c>
      <c r="I1172" s="143"/>
    </row>
    <row r="1173" spans="2:9" s="140" customFormat="1" ht="19.7" customHeight="1" x14ac:dyDescent="0.2">
      <c r="B1173" s="142">
        <v>25</v>
      </c>
      <c r="C1173" s="143" t="s">
        <v>110</v>
      </c>
      <c r="D1173" s="142">
        <v>90863675</v>
      </c>
      <c r="E1173" s="143" t="s">
        <v>1478</v>
      </c>
      <c r="F1173" s="143" t="s">
        <v>716</v>
      </c>
      <c r="G1173" s="143" t="s">
        <v>717</v>
      </c>
      <c r="H1173" s="144">
        <v>150</v>
      </c>
      <c r="I1173" s="143"/>
    </row>
    <row r="1174" spans="2:9" s="140" customFormat="1" ht="19.7" customHeight="1" x14ac:dyDescent="0.2">
      <c r="B1174" s="142">
        <v>25</v>
      </c>
      <c r="C1174" s="143" t="s">
        <v>110</v>
      </c>
      <c r="D1174" s="142">
        <v>90915339</v>
      </c>
      <c r="E1174" s="143" t="s">
        <v>1479</v>
      </c>
      <c r="F1174" s="143" t="s">
        <v>700</v>
      </c>
      <c r="G1174" s="143" t="s">
        <v>701</v>
      </c>
      <c r="H1174" s="144">
        <v>300</v>
      </c>
      <c r="I1174" s="143"/>
    </row>
    <row r="1175" spans="2:9" s="140" customFormat="1" ht="19.7" customHeight="1" x14ac:dyDescent="0.2">
      <c r="B1175" s="142">
        <v>25</v>
      </c>
      <c r="C1175" s="143" t="s">
        <v>110</v>
      </c>
      <c r="D1175" s="142">
        <v>90915339</v>
      </c>
      <c r="E1175" s="143" t="s">
        <v>1479</v>
      </c>
      <c r="F1175" s="143" t="s">
        <v>700</v>
      </c>
      <c r="G1175" s="143" t="s">
        <v>701</v>
      </c>
      <c r="H1175" s="144">
        <v>150</v>
      </c>
      <c r="I1175" s="143"/>
    </row>
    <row r="1176" spans="2:9" s="140" customFormat="1" ht="19.7" customHeight="1" x14ac:dyDescent="0.2">
      <c r="B1176" s="142">
        <v>25</v>
      </c>
      <c r="C1176" s="143" t="s">
        <v>110</v>
      </c>
      <c r="D1176" s="142">
        <v>90915339</v>
      </c>
      <c r="E1176" s="143" t="s">
        <v>1479</v>
      </c>
      <c r="F1176" s="143" t="s">
        <v>700</v>
      </c>
      <c r="G1176" s="143" t="s">
        <v>701</v>
      </c>
      <c r="H1176" s="144">
        <v>1350</v>
      </c>
      <c r="I1176" s="143"/>
    </row>
    <row r="1177" spans="2:9" s="140" customFormat="1" ht="19.7" customHeight="1" x14ac:dyDescent="0.2">
      <c r="B1177" s="142">
        <v>25</v>
      </c>
      <c r="C1177" s="143" t="s">
        <v>110</v>
      </c>
      <c r="D1177" s="142">
        <v>90941285</v>
      </c>
      <c r="E1177" s="143" t="s">
        <v>8980</v>
      </c>
      <c r="F1177" s="143" t="s">
        <v>700</v>
      </c>
      <c r="G1177" s="143" t="s">
        <v>701</v>
      </c>
      <c r="H1177" s="144">
        <v>0</v>
      </c>
      <c r="I1177" s="143"/>
    </row>
    <row r="1178" spans="2:9" s="140" customFormat="1" ht="19.7" customHeight="1" x14ac:dyDescent="0.2">
      <c r="B1178" s="142">
        <v>25</v>
      </c>
      <c r="C1178" s="143" t="s">
        <v>110</v>
      </c>
      <c r="D1178" s="142">
        <v>90947198</v>
      </c>
      <c r="E1178" s="143" t="s">
        <v>863</v>
      </c>
      <c r="F1178" s="143" t="s">
        <v>700</v>
      </c>
      <c r="G1178" s="143" t="s">
        <v>701</v>
      </c>
      <c r="H1178" s="144">
        <v>6000</v>
      </c>
      <c r="I1178" s="143"/>
    </row>
    <row r="1179" spans="2:9" s="140" customFormat="1" ht="19.7" customHeight="1" x14ac:dyDescent="0.2">
      <c r="B1179" s="142">
        <v>25</v>
      </c>
      <c r="C1179" s="143" t="s">
        <v>110</v>
      </c>
      <c r="D1179" s="142">
        <v>90947198</v>
      </c>
      <c r="E1179" s="143" t="s">
        <v>863</v>
      </c>
      <c r="F1179" s="143" t="s">
        <v>700</v>
      </c>
      <c r="G1179" s="143" t="s">
        <v>701</v>
      </c>
      <c r="H1179" s="144">
        <v>12000</v>
      </c>
      <c r="I1179" s="143"/>
    </row>
    <row r="1180" spans="2:9" s="140" customFormat="1" ht="19.7" customHeight="1" x14ac:dyDescent="0.2">
      <c r="B1180" s="142">
        <v>25</v>
      </c>
      <c r="C1180" s="143" t="s">
        <v>110</v>
      </c>
      <c r="D1180" s="142">
        <v>90953140</v>
      </c>
      <c r="E1180" s="143" t="s">
        <v>1481</v>
      </c>
      <c r="F1180" s="143" t="s">
        <v>700</v>
      </c>
      <c r="G1180" s="143" t="s">
        <v>701</v>
      </c>
      <c r="H1180" s="144">
        <v>-15999.99</v>
      </c>
      <c r="I1180" s="143"/>
    </row>
    <row r="1181" spans="2:9" s="140" customFormat="1" ht="19.7" customHeight="1" x14ac:dyDescent="0.2">
      <c r="B1181" s="142">
        <v>25</v>
      </c>
      <c r="C1181" s="143" t="s">
        <v>110</v>
      </c>
      <c r="D1181" s="142">
        <v>91013821</v>
      </c>
      <c r="E1181" s="143" t="s">
        <v>1480</v>
      </c>
      <c r="F1181" s="143" t="s">
        <v>700</v>
      </c>
      <c r="G1181" s="143" t="s">
        <v>701</v>
      </c>
      <c r="H1181" s="144">
        <v>1004</v>
      </c>
      <c r="I1181" s="143"/>
    </row>
    <row r="1182" spans="2:9" s="140" customFormat="1" ht="19.7" customHeight="1" x14ac:dyDescent="0.2">
      <c r="B1182" s="142">
        <v>25</v>
      </c>
      <c r="C1182" s="143" t="s">
        <v>110</v>
      </c>
      <c r="D1182" s="142">
        <v>91013821</v>
      </c>
      <c r="E1182" s="143" t="s">
        <v>1480</v>
      </c>
      <c r="F1182" s="143" t="s">
        <v>700</v>
      </c>
      <c r="G1182" s="143" t="s">
        <v>701</v>
      </c>
      <c r="H1182" s="144">
        <v>502</v>
      </c>
      <c r="I1182" s="143"/>
    </row>
    <row r="1183" spans="2:9" s="140" customFormat="1" ht="19.7" customHeight="1" x14ac:dyDescent="0.2">
      <c r="B1183" s="142">
        <v>25</v>
      </c>
      <c r="C1183" s="143" t="s">
        <v>110</v>
      </c>
      <c r="D1183" s="142">
        <v>91013821</v>
      </c>
      <c r="E1183" s="143" t="s">
        <v>1480</v>
      </c>
      <c r="F1183" s="143" t="s">
        <v>700</v>
      </c>
      <c r="G1183" s="143" t="s">
        <v>701</v>
      </c>
      <c r="H1183" s="144">
        <v>4518</v>
      </c>
      <c r="I1183" s="143"/>
    </row>
    <row r="1184" spans="2:9" s="140" customFormat="1" ht="19.7" customHeight="1" x14ac:dyDescent="0.2">
      <c r="B1184" s="142">
        <v>25</v>
      </c>
      <c r="C1184" s="143" t="s">
        <v>110</v>
      </c>
      <c r="D1184" s="142">
        <v>91023551</v>
      </c>
      <c r="E1184" s="143" t="s">
        <v>1484</v>
      </c>
      <c r="F1184" s="143" t="s">
        <v>700</v>
      </c>
      <c r="G1184" s="143" t="s">
        <v>701</v>
      </c>
      <c r="H1184" s="144">
        <v>10000</v>
      </c>
      <c r="I1184" s="143"/>
    </row>
    <row r="1185" spans="2:9" s="140" customFormat="1" ht="19.7" customHeight="1" x14ac:dyDescent="0.2">
      <c r="B1185" s="142">
        <v>25</v>
      </c>
      <c r="C1185" s="143" t="s">
        <v>110</v>
      </c>
      <c r="D1185" s="142">
        <v>91024511</v>
      </c>
      <c r="E1185" s="143" t="s">
        <v>868</v>
      </c>
      <c r="F1185" s="143" t="s">
        <v>700</v>
      </c>
      <c r="G1185" s="143" t="s">
        <v>701</v>
      </c>
      <c r="H1185" s="144">
        <v>60</v>
      </c>
      <c r="I1185" s="143"/>
    </row>
    <row r="1186" spans="2:9" s="140" customFormat="1" ht="19.7" customHeight="1" x14ac:dyDescent="0.2">
      <c r="B1186" s="142">
        <v>25</v>
      </c>
      <c r="C1186" s="143" t="s">
        <v>110</v>
      </c>
      <c r="D1186" s="142">
        <v>91024511</v>
      </c>
      <c r="E1186" s="143" t="s">
        <v>868</v>
      </c>
      <c r="F1186" s="143" t="s">
        <v>700</v>
      </c>
      <c r="G1186" s="143" t="s">
        <v>701</v>
      </c>
      <c r="H1186" s="144">
        <v>30</v>
      </c>
      <c r="I1186" s="143"/>
    </row>
    <row r="1187" spans="2:9" s="140" customFormat="1" ht="19.7" customHeight="1" x14ac:dyDescent="0.2">
      <c r="B1187" s="142">
        <v>25</v>
      </c>
      <c r="C1187" s="143" t="s">
        <v>110</v>
      </c>
      <c r="D1187" s="142">
        <v>91032427</v>
      </c>
      <c r="E1187" s="143" t="s">
        <v>1482</v>
      </c>
      <c r="F1187" s="143" t="s">
        <v>697</v>
      </c>
      <c r="G1187" s="143" t="s">
        <v>698</v>
      </c>
      <c r="H1187" s="144">
        <v>70000</v>
      </c>
      <c r="I1187" s="143"/>
    </row>
    <row r="1188" spans="2:9" s="140" customFormat="1" ht="19.7" customHeight="1" x14ac:dyDescent="0.2">
      <c r="B1188" s="142">
        <v>25</v>
      </c>
      <c r="C1188" s="143" t="s">
        <v>110</v>
      </c>
      <c r="D1188" s="142">
        <v>91032427</v>
      </c>
      <c r="E1188" s="143" t="s">
        <v>1483</v>
      </c>
      <c r="F1188" s="143" t="s">
        <v>700</v>
      </c>
      <c r="G1188" s="143" t="s">
        <v>701</v>
      </c>
      <c r="H1188" s="144">
        <v>6000</v>
      </c>
      <c r="I1188" s="143"/>
    </row>
    <row r="1189" spans="2:9" s="140" customFormat="1" ht="19.7" customHeight="1" x14ac:dyDescent="0.2">
      <c r="B1189" s="142">
        <v>25</v>
      </c>
      <c r="C1189" s="143" t="s">
        <v>110</v>
      </c>
      <c r="D1189" s="142">
        <v>91058827</v>
      </c>
      <c r="E1189" s="143" t="s">
        <v>1486</v>
      </c>
      <c r="F1189" s="143" t="s">
        <v>787</v>
      </c>
      <c r="G1189" s="143" t="s">
        <v>788</v>
      </c>
      <c r="H1189" s="144">
        <v>330</v>
      </c>
      <c r="I1189" s="143"/>
    </row>
    <row r="1190" spans="2:9" s="140" customFormat="1" ht="19.7" customHeight="1" x14ac:dyDescent="0.2">
      <c r="B1190" s="142">
        <v>25</v>
      </c>
      <c r="C1190" s="143" t="s">
        <v>110</v>
      </c>
      <c r="D1190" s="142">
        <v>91058827</v>
      </c>
      <c r="E1190" s="143" t="s">
        <v>1487</v>
      </c>
      <c r="F1190" s="143" t="s">
        <v>700</v>
      </c>
      <c r="G1190" s="143" t="s">
        <v>701</v>
      </c>
      <c r="H1190" s="144">
        <v>-69975.539999999994</v>
      </c>
      <c r="I1190" s="143"/>
    </row>
    <row r="1191" spans="2:9" s="140" customFormat="1" ht="19.7" customHeight="1" x14ac:dyDescent="0.2">
      <c r="B1191" s="142">
        <v>25</v>
      </c>
      <c r="C1191" s="143" t="s">
        <v>110</v>
      </c>
      <c r="D1191" s="142">
        <v>91065666</v>
      </c>
      <c r="E1191" s="143" t="s">
        <v>1488</v>
      </c>
      <c r="F1191" s="143" t="s">
        <v>778</v>
      </c>
      <c r="G1191" s="143" t="s">
        <v>779</v>
      </c>
      <c r="H1191" s="144">
        <v>459.6</v>
      </c>
      <c r="I1191" s="143"/>
    </row>
    <row r="1192" spans="2:9" s="140" customFormat="1" ht="19.7" customHeight="1" x14ac:dyDescent="0.2">
      <c r="B1192" s="142">
        <v>25</v>
      </c>
      <c r="C1192" s="143" t="s">
        <v>110</v>
      </c>
      <c r="D1192" s="142">
        <v>91065666</v>
      </c>
      <c r="E1192" s="143" t="s">
        <v>1489</v>
      </c>
      <c r="F1192" s="143" t="s">
        <v>700</v>
      </c>
      <c r="G1192" s="143" t="s">
        <v>701</v>
      </c>
      <c r="H1192" s="144">
        <v>360</v>
      </c>
      <c r="I1192" s="143"/>
    </row>
    <row r="1193" spans="2:9" s="140" customFormat="1" ht="19.7" customHeight="1" x14ac:dyDescent="0.2">
      <c r="B1193" s="142">
        <v>25</v>
      </c>
      <c r="C1193" s="143" t="s">
        <v>110</v>
      </c>
      <c r="D1193" s="142">
        <v>91088765</v>
      </c>
      <c r="E1193" s="143" t="s">
        <v>869</v>
      </c>
      <c r="F1193" s="143" t="s">
        <v>700</v>
      </c>
      <c r="G1193" s="143" t="s">
        <v>701</v>
      </c>
      <c r="H1193" s="144">
        <v>60</v>
      </c>
      <c r="I1193" s="143"/>
    </row>
    <row r="1194" spans="2:9" s="140" customFormat="1" ht="19.7" customHeight="1" x14ac:dyDescent="0.2">
      <c r="B1194" s="142">
        <v>25</v>
      </c>
      <c r="C1194" s="143" t="s">
        <v>110</v>
      </c>
      <c r="D1194" s="142">
        <v>91088765</v>
      </c>
      <c r="E1194" s="143" t="s">
        <v>869</v>
      </c>
      <c r="F1194" s="143" t="s">
        <v>700</v>
      </c>
      <c r="G1194" s="143" t="s">
        <v>701</v>
      </c>
      <c r="H1194" s="144">
        <v>30</v>
      </c>
      <c r="I1194" s="143"/>
    </row>
    <row r="1195" spans="2:9" s="140" customFormat="1" ht="19.7" customHeight="1" x14ac:dyDescent="0.2">
      <c r="B1195" s="142">
        <v>25</v>
      </c>
      <c r="C1195" s="143" t="s">
        <v>110</v>
      </c>
      <c r="D1195" s="142">
        <v>98977422</v>
      </c>
      <c r="E1195" s="143" t="s">
        <v>1485</v>
      </c>
      <c r="F1195" s="143" t="s">
        <v>700</v>
      </c>
      <c r="G1195" s="143" t="s">
        <v>701</v>
      </c>
      <c r="H1195" s="144">
        <v>30000</v>
      </c>
      <c r="I1195" s="143"/>
    </row>
    <row r="1196" spans="2:9" s="140" customFormat="1" ht="19.7" customHeight="1" x14ac:dyDescent="0.2">
      <c r="B1196" s="142">
        <v>25</v>
      </c>
      <c r="C1196" s="143" t="s">
        <v>110</v>
      </c>
      <c r="D1196" s="142">
        <v>101500920</v>
      </c>
      <c r="E1196" s="143" t="s">
        <v>1469</v>
      </c>
      <c r="F1196" s="143" t="s">
        <v>716</v>
      </c>
      <c r="G1196" s="143" t="s">
        <v>717</v>
      </c>
      <c r="H1196" s="144">
        <v>170000</v>
      </c>
      <c r="I1196" s="143"/>
    </row>
    <row r="1197" spans="2:9" s="140" customFormat="1" ht="19.7" customHeight="1" x14ac:dyDescent="0.2">
      <c r="B1197" s="142">
        <v>26</v>
      </c>
      <c r="C1197" s="143" t="s">
        <v>109</v>
      </c>
      <c r="D1197" s="142">
        <v>65013956</v>
      </c>
      <c r="E1197" s="143" t="s">
        <v>1490</v>
      </c>
      <c r="F1197" s="143" t="s">
        <v>700</v>
      </c>
      <c r="G1197" s="143" t="s">
        <v>701</v>
      </c>
      <c r="H1197" s="144">
        <v>75000</v>
      </c>
      <c r="I1197" s="143"/>
    </row>
    <row r="1198" spans="2:9" s="140" customFormat="1" ht="19.7" customHeight="1" x14ac:dyDescent="0.2">
      <c r="B1198" s="142">
        <v>26</v>
      </c>
      <c r="C1198" s="143" t="s">
        <v>109</v>
      </c>
      <c r="D1198" s="142">
        <v>90257506</v>
      </c>
      <c r="E1198" s="143" t="s">
        <v>1491</v>
      </c>
      <c r="F1198" s="143" t="s">
        <v>697</v>
      </c>
      <c r="G1198" s="143" t="s">
        <v>698</v>
      </c>
      <c r="H1198" s="144">
        <v>1750</v>
      </c>
      <c r="I1198" s="143"/>
    </row>
    <row r="1199" spans="2:9" s="140" customFormat="1" ht="19.7" customHeight="1" x14ac:dyDescent="0.2">
      <c r="B1199" s="142">
        <v>26</v>
      </c>
      <c r="C1199" s="143" t="s">
        <v>109</v>
      </c>
      <c r="D1199" s="142">
        <v>90257506</v>
      </c>
      <c r="E1199" s="143" t="s">
        <v>1491</v>
      </c>
      <c r="F1199" s="143" t="s">
        <v>697</v>
      </c>
      <c r="G1199" s="143" t="s">
        <v>698</v>
      </c>
      <c r="H1199" s="144">
        <v>250</v>
      </c>
      <c r="I1199" s="143"/>
    </row>
    <row r="1200" spans="2:9" s="140" customFormat="1" ht="19.7" customHeight="1" x14ac:dyDescent="0.2">
      <c r="B1200" s="142">
        <v>26</v>
      </c>
      <c r="C1200" s="143" t="s">
        <v>109</v>
      </c>
      <c r="D1200" s="142">
        <v>90257506</v>
      </c>
      <c r="E1200" s="143" t="s">
        <v>1491</v>
      </c>
      <c r="F1200" s="143" t="s">
        <v>697</v>
      </c>
      <c r="G1200" s="143" t="s">
        <v>698</v>
      </c>
      <c r="H1200" s="144">
        <v>1000</v>
      </c>
      <c r="I1200" s="143"/>
    </row>
    <row r="1201" spans="2:9" s="140" customFormat="1" ht="19.7" customHeight="1" x14ac:dyDescent="0.2">
      <c r="B1201" s="142">
        <v>26</v>
      </c>
      <c r="C1201" s="143" t="s">
        <v>109</v>
      </c>
      <c r="D1201" s="142">
        <v>90426985</v>
      </c>
      <c r="E1201" s="143" t="s">
        <v>1492</v>
      </c>
      <c r="F1201" s="143" t="s">
        <v>737</v>
      </c>
      <c r="G1201" s="143" t="s">
        <v>738</v>
      </c>
      <c r="H1201" s="144">
        <v>210</v>
      </c>
      <c r="I1201" s="143"/>
    </row>
    <row r="1202" spans="2:9" s="140" customFormat="1" ht="19.7" customHeight="1" x14ac:dyDescent="0.2">
      <c r="B1202" s="142">
        <v>26</v>
      </c>
      <c r="C1202" s="143" t="s">
        <v>109</v>
      </c>
      <c r="D1202" s="142">
        <v>90426985</v>
      </c>
      <c r="E1202" s="143" t="s">
        <v>1492</v>
      </c>
      <c r="F1202" s="143" t="s">
        <v>737</v>
      </c>
      <c r="G1202" s="143" t="s">
        <v>738</v>
      </c>
      <c r="H1202" s="144">
        <v>60</v>
      </c>
      <c r="I1202" s="143"/>
    </row>
    <row r="1203" spans="2:9" s="140" customFormat="1" ht="19.7" customHeight="1" x14ac:dyDescent="0.2">
      <c r="B1203" s="142">
        <v>26</v>
      </c>
      <c r="C1203" s="143" t="s">
        <v>109</v>
      </c>
      <c r="D1203" s="142">
        <v>90426985</v>
      </c>
      <c r="E1203" s="143" t="s">
        <v>1492</v>
      </c>
      <c r="F1203" s="143" t="s">
        <v>737</v>
      </c>
      <c r="G1203" s="143" t="s">
        <v>738</v>
      </c>
      <c r="H1203" s="144">
        <v>90</v>
      </c>
      <c r="I1203" s="143"/>
    </row>
    <row r="1204" spans="2:9" s="140" customFormat="1" ht="19.7" customHeight="1" x14ac:dyDescent="0.2">
      <c r="B1204" s="142">
        <v>26</v>
      </c>
      <c r="C1204" s="143" t="s">
        <v>109</v>
      </c>
      <c r="D1204" s="142">
        <v>90478390</v>
      </c>
      <c r="E1204" s="143" t="s">
        <v>1493</v>
      </c>
      <c r="F1204" s="143" t="s">
        <v>697</v>
      </c>
      <c r="G1204" s="143" t="s">
        <v>698</v>
      </c>
      <c r="H1204" s="144">
        <v>3500</v>
      </c>
      <c r="I1204" s="143"/>
    </row>
    <row r="1205" spans="2:9" s="140" customFormat="1" ht="19.7" customHeight="1" x14ac:dyDescent="0.2">
      <c r="B1205" s="142">
        <v>26</v>
      </c>
      <c r="C1205" s="143" t="s">
        <v>109</v>
      </c>
      <c r="D1205" s="142">
        <v>90478390</v>
      </c>
      <c r="E1205" s="143" t="s">
        <v>1493</v>
      </c>
      <c r="F1205" s="143" t="s">
        <v>697</v>
      </c>
      <c r="G1205" s="143" t="s">
        <v>698</v>
      </c>
      <c r="H1205" s="144">
        <v>500</v>
      </c>
      <c r="I1205" s="143"/>
    </row>
    <row r="1206" spans="2:9" s="140" customFormat="1" ht="19.7" customHeight="1" x14ac:dyDescent="0.2">
      <c r="B1206" s="142">
        <v>26</v>
      </c>
      <c r="C1206" s="143" t="s">
        <v>109</v>
      </c>
      <c r="D1206" s="142">
        <v>90478390</v>
      </c>
      <c r="E1206" s="143" t="s">
        <v>1493</v>
      </c>
      <c r="F1206" s="143" t="s">
        <v>697</v>
      </c>
      <c r="G1206" s="143" t="s">
        <v>698</v>
      </c>
      <c r="H1206" s="144">
        <v>1000</v>
      </c>
      <c r="I1206" s="143"/>
    </row>
    <row r="1207" spans="2:9" s="140" customFormat="1" ht="19.7" customHeight="1" x14ac:dyDescent="0.2">
      <c r="B1207" s="142">
        <v>26</v>
      </c>
      <c r="C1207" s="143" t="s">
        <v>109</v>
      </c>
      <c r="D1207" s="142">
        <v>90628597</v>
      </c>
      <c r="E1207" s="143" t="s">
        <v>1494</v>
      </c>
      <c r="F1207" s="143" t="s">
        <v>700</v>
      </c>
      <c r="G1207" s="143" t="s">
        <v>701</v>
      </c>
      <c r="H1207" s="144">
        <v>-1200</v>
      </c>
      <c r="I1207" s="143"/>
    </row>
    <row r="1208" spans="2:9" s="140" customFormat="1" ht="19.7" customHeight="1" x14ac:dyDescent="0.2">
      <c r="B1208" s="142">
        <v>26</v>
      </c>
      <c r="C1208" s="143" t="s">
        <v>109</v>
      </c>
      <c r="D1208" s="142">
        <v>90638701</v>
      </c>
      <c r="E1208" s="143" t="s">
        <v>1495</v>
      </c>
      <c r="F1208" s="143" t="s">
        <v>713</v>
      </c>
      <c r="G1208" s="143" t="s">
        <v>714</v>
      </c>
      <c r="H1208" s="144">
        <v>1350</v>
      </c>
      <c r="I1208" s="143"/>
    </row>
    <row r="1209" spans="2:9" s="140" customFormat="1" ht="19.7" customHeight="1" x14ac:dyDescent="0.2">
      <c r="B1209" s="142">
        <v>26</v>
      </c>
      <c r="C1209" s="143" t="s">
        <v>109</v>
      </c>
      <c r="D1209" s="142">
        <v>90638701</v>
      </c>
      <c r="E1209" s="143" t="s">
        <v>1495</v>
      </c>
      <c r="F1209" s="143" t="s">
        <v>713</v>
      </c>
      <c r="G1209" s="143" t="s">
        <v>714</v>
      </c>
      <c r="H1209" s="144">
        <v>300</v>
      </c>
      <c r="I1209" s="143"/>
    </row>
    <row r="1210" spans="2:9" s="140" customFormat="1" ht="19.7" customHeight="1" x14ac:dyDescent="0.2">
      <c r="B1210" s="142">
        <v>26</v>
      </c>
      <c r="C1210" s="143" t="s">
        <v>109</v>
      </c>
      <c r="D1210" s="142">
        <v>90669223</v>
      </c>
      <c r="E1210" s="143" t="s">
        <v>1496</v>
      </c>
      <c r="F1210" s="143" t="s">
        <v>697</v>
      </c>
      <c r="G1210" s="143" t="s">
        <v>698</v>
      </c>
      <c r="H1210" s="144">
        <v>8000</v>
      </c>
      <c r="I1210" s="143"/>
    </row>
    <row r="1211" spans="2:9" s="140" customFormat="1" ht="19.7" customHeight="1" x14ac:dyDescent="0.2">
      <c r="B1211" s="142">
        <v>26</v>
      </c>
      <c r="C1211" s="143" t="s">
        <v>109</v>
      </c>
      <c r="D1211" s="142">
        <v>90693106</v>
      </c>
      <c r="E1211" s="143" t="s">
        <v>1497</v>
      </c>
      <c r="F1211" s="143" t="s">
        <v>700</v>
      </c>
      <c r="G1211" s="143" t="s">
        <v>701</v>
      </c>
      <c r="H1211" s="144">
        <v>1685.12</v>
      </c>
      <c r="I1211" s="143"/>
    </row>
    <row r="1212" spans="2:9" s="140" customFormat="1" ht="19.7" customHeight="1" x14ac:dyDescent="0.2">
      <c r="B1212" s="142">
        <v>26</v>
      </c>
      <c r="C1212" s="143" t="s">
        <v>109</v>
      </c>
      <c r="D1212" s="142">
        <v>90693106</v>
      </c>
      <c r="E1212" s="143" t="s">
        <v>1497</v>
      </c>
      <c r="F1212" s="143" t="s">
        <v>700</v>
      </c>
      <c r="G1212" s="143" t="s">
        <v>701</v>
      </c>
      <c r="H1212" s="144">
        <v>-5124.88</v>
      </c>
      <c r="I1212" s="143"/>
    </row>
    <row r="1213" spans="2:9" s="140" customFormat="1" ht="19.7" customHeight="1" x14ac:dyDescent="0.2">
      <c r="B1213" s="142">
        <v>26</v>
      </c>
      <c r="C1213" s="143" t="s">
        <v>109</v>
      </c>
      <c r="D1213" s="142">
        <v>91021055</v>
      </c>
      <c r="E1213" s="143" t="s">
        <v>1498</v>
      </c>
      <c r="F1213" s="143" t="s">
        <v>700</v>
      </c>
      <c r="G1213" s="143" t="s">
        <v>701</v>
      </c>
      <c r="H1213" s="144">
        <v>-5000</v>
      </c>
      <c r="I1213" s="143"/>
    </row>
    <row r="1214" spans="2:9" s="140" customFormat="1" ht="19.7" customHeight="1" x14ac:dyDescent="0.2">
      <c r="B1214" s="142">
        <v>26</v>
      </c>
      <c r="C1214" s="143" t="s">
        <v>109</v>
      </c>
      <c r="D1214" s="142">
        <v>91118455</v>
      </c>
      <c r="E1214" s="143" t="s">
        <v>1499</v>
      </c>
      <c r="F1214" s="143" t="s">
        <v>697</v>
      </c>
      <c r="G1214" s="143" t="s">
        <v>698</v>
      </c>
      <c r="H1214" s="144">
        <v>1050</v>
      </c>
      <c r="I1214" s="143"/>
    </row>
    <row r="1215" spans="2:9" s="140" customFormat="1" ht="19.7" customHeight="1" x14ac:dyDescent="0.2">
      <c r="B1215" s="142">
        <v>26</v>
      </c>
      <c r="C1215" s="143" t="s">
        <v>109</v>
      </c>
      <c r="D1215" s="142">
        <v>91118455</v>
      </c>
      <c r="E1215" s="143" t="s">
        <v>1499</v>
      </c>
      <c r="F1215" s="143" t="s">
        <v>697</v>
      </c>
      <c r="G1215" s="143" t="s">
        <v>698</v>
      </c>
      <c r="H1215" s="144">
        <v>150</v>
      </c>
      <c r="I1215" s="143"/>
    </row>
    <row r="1216" spans="2:9" s="140" customFormat="1" ht="19.7" customHeight="1" x14ac:dyDescent="0.2">
      <c r="B1216" s="142">
        <v>26</v>
      </c>
      <c r="C1216" s="143" t="s">
        <v>109</v>
      </c>
      <c r="D1216" s="142">
        <v>91118455</v>
      </c>
      <c r="E1216" s="143" t="s">
        <v>1499</v>
      </c>
      <c r="F1216" s="143" t="s">
        <v>697</v>
      </c>
      <c r="G1216" s="143" t="s">
        <v>698</v>
      </c>
      <c r="H1216" s="144">
        <v>600</v>
      </c>
      <c r="I1216" s="143"/>
    </row>
    <row r="1217" spans="2:9" s="140" customFormat="1" ht="19.7" customHeight="1" x14ac:dyDescent="0.2">
      <c r="B1217" s="142">
        <v>26</v>
      </c>
      <c r="C1217" s="143" t="s">
        <v>109</v>
      </c>
      <c r="D1217" s="142">
        <v>99192878</v>
      </c>
      <c r="E1217" s="143" t="s">
        <v>1500</v>
      </c>
      <c r="F1217" s="143" t="s">
        <v>700</v>
      </c>
      <c r="G1217" s="143" t="s">
        <v>701</v>
      </c>
      <c r="H1217" s="144">
        <v>-15077.61</v>
      </c>
      <c r="I1217" s="143"/>
    </row>
    <row r="1218" spans="2:9" s="140" customFormat="1" ht="19.7" customHeight="1" x14ac:dyDescent="0.2">
      <c r="B1218" s="142">
        <v>26</v>
      </c>
      <c r="C1218" s="143" t="s">
        <v>109</v>
      </c>
      <c r="D1218" s="142">
        <v>99695542</v>
      </c>
      <c r="E1218" s="143" t="s">
        <v>1501</v>
      </c>
      <c r="F1218" s="143" t="s">
        <v>700</v>
      </c>
      <c r="G1218" s="143" t="s">
        <v>701</v>
      </c>
      <c r="H1218" s="144">
        <v>-12679.66</v>
      </c>
      <c r="I1218" s="143"/>
    </row>
    <row r="1219" spans="2:9" s="140" customFormat="1" ht="19.7" customHeight="1" x14ac:dyDescent="0.2">
      <c r="B1219" s="142">
        <v>26</v>
      </c>
      <c r="C1219" s="143" t="s">
        <v>109</v>
      </c>
      <c r="D1219" s="142">
        <v>99695542</v>
      </c>
      <c r="E1219" s="143" t="s">
        <v>1501</v>
      </c>
      <c r="F1219" s="143" t="s">
        <v>700</v>
      </c>
      <c r="G1219" s="143" t="s">
        <v>701</v>
      </c>
      <c r="H1219" s="144">
        <v>-4220.4399999999996</v>
      </c>
      <c r="I1219" s="143"/>
    </row>
    <row r="1220" spans="2:9" s="140" customFormat="1" ht="19.7" customHeight="1" x14ac:dyDescent="0.2">
      <c r="B1220" s="142">
        <v>27</v>
      </c>
      <c r="C1220" s="143" t="s">
        <v>432</v>
      </c>
      <c r="D1220" s="142">
        <v>90207971</v>
      </c>
      <c r="E1220" s="143" t="s">
        <v>1502</v>
      </c>
      <c r="F1220" s="143" t="s">
        <v>729</v>
      </c>
      <c r="G1220" s="143" t="s">
        <v>730</v>
      </c>
      <c r="H1220" s="144">
        <v>373.3</v>
      </c>
      <c r="I1220" s="143"/>
    </row>
    <row r="1221" spans="2:9" s="140" customFormat="1" ht="19.7" customHeight="1" x14ac:dyDescent="0.2">
      <c r="B1221" s="142">
        <v>27</v>
      </c>
      <c r="C1221" s="143" t="s">
        <v>432</v>
      </c>
      <c r="D1221" s="142">
        <v>90244029</v>
      </c>
      <c r="E1221" s="143" t="s">
        <v>1503</v>
      </c>
      <c r="F1221" s="143" t="s">
        <v>700</v>
      </c>
      <c r="G1221" s="143" t="s">
        <v>701</v>
      </c>
      <c r="H1221" s="144">
        <v>95000</v>
      </c>
      <c r="I1221" s="143"/>
    </row>
    <row r="1222" spans="2:9" s="140" customFormat="1" ht="19.7" customHeight="1" x14ac:dyDescent="0.2">
      <c r="B1222" s="142">
        <v>27</v>
      </c>
      <c r="C1222" s="143" t="s">
        <v>432</v>
      </c>
      <c r="D1222" s="142">
        <v>90278809</v>
      </c>
      <c r="E1222" s="143" t="s">
        <v>1504</v>
      </c>
      <c r="F1222" s="143" t="s">
        <v>792</v>
      </c>
      <c r="G1222" s="143" t="s">
        <v>793</v>
      </c>
      <c r="H1222" s="144">
        <v>0</v>
      </c>
      <c r="I1222" s="143"/>
    </row>
    <row r="1223" spans="2:9" s="140" customFormat="1" ht="19.7" customHeight="1" x14ac:dyDescent="0.2">
      <c r="B1223" s="142">
        <v>27</v>
      </c>
      <c r="C1223" s="143" t="s">
        <v>432</v>
      </c>
      <c r="D1223" s="142">
        <v>90278809</v>
      </c>
      <c r="E1223" s="143" t="s">
        <v>1505</v>
      </c>
      <c r="F1223" s="143" t="s">
        <v>700</v>
      </c>
      <c r="G1223" s="143" t="s">
        <v>701</v>
      </c>
      <c r="H1223" s="144">
        <v>-31895.26</v>
      </c>
      <c r="I1223" s="143"/>
    </row>
    <row r="1224" spans="2:9" s="140" customFormat="1" ht="19.7" customHeight="1" x14ac:dyDescent="0.2">
      <c r="B1224" s="142">
        <v>27</v>
      </c>
      <c r="C1224" s="143" t="s">
        <v>432</v>
      </c>
      <c r="D1224" s="142">
        <v>90428614</v>
      </c>
      <c r="E1224" s="143" t="s">
        <v>1506</v>
      </c>
      <c r="F1224" s="143" t="s">
        <v>700</v>
      </c>
      <c r="G1224" s="143" t="s">
        <v>701</v>
      </c>
      <c r="H1224" s="144">
        <v>4950</v>
      </c>
      <c r="I1224" s="143"/>
    </row>
    <row r="1225" spans="2:9" s="140" customFormat="1" ht="19.7" customHeight="1" x14ac:dyDescent="0.2">
      <c r="B1225" s="142">
        <v>27</v>
      </c>
      <c r="C1225" s="143" t="s">
        <v>432</v>
      </c>
      <c r="D1225" s="142">
        <v>90428614</v>
      </c>
      <c r="E1225" s="143" t="s">
        <v>1506</v>
      </c>
      <c r="F1225" s="143" t="s">
        <v>700</v>
      </c>
      <c r="G1225" s="143" t="s">
        <v>701</v>
      </c>
      <c r="H1225" s="144">
        <v>450</v>
      </c>
      <c r="I1225" s="143"/>
    </row>
    <row r="1226" spans="2:9" s="140" customFormat="1" ht="19.7" customHeight="1" x14ac:dyDescent="0.2">
      <c r="B1226" s="142">
        <v>27</v>
      </c>
      <c r="C1226" s="143" t="s">
        <v>432</v>
      </c>
      <c r="D1226" s="142">
        <v>90431802</v>
      </c>
      <c r="E1226" s="143" t="s">
        <v>1507</v>
      </c>
      <c r="F1226" s="143" t="s">
        <v>700</v>
      </c>
      <c r="G1226" s="143" t="s">
        <v>701</v>
      </c>
      <c r="H1226" s="144">
        <v>19620</v>
      </c>
      <c r="I1226" s="143"/>
    </row>
    <row r="1227" spans="2:9" s="140" customFormat="1" ht="19.7" customHeight="1" x14ac:dyDescent="0.2">
      <c r="B1227" s="142">
        <v>27</v>
      </c>
      <c r="C1227" s="143" t="s">
        <v>432</v>
      </c>
      <c r="D1227" s="142">
        <v>90431802</v>
      </c>
      <c r="E1227" s="143" t="s">
        <v>1507</v>
      </c>
      <c r="F1227" s="143" t="s">
        <v>700</v>
      </c>
      <c r="G1227" s="143" t="s">
        <v>701</v>
      </c>
      <c r="H1227" s="144">
        <v>420</v>
      </c>
      <c r="I1227" s="143"/>
    </row>
    <row r="1228" spans="2:9" s="140" customFormat="1" ht="19.7" customHeight="1" x14ac:dyDescent="0.2">
      <c r="B1228" s="142">
        <v>27</v>
      </c>
      <c r="C1228" s="143" t="s">
        <v>432</v>
      </c>
      <c r="D1228" s="142">
        <v>90471418</v>
      </c>
      <c r="E1228" s="143" t="s">
        <v>1508</v>
      </c>
      <c r="F1228" s="143" t="s">
        <v>697</v>
      </c>
      <c r="G1228" s="143" t="s">
        <v>698</v>
      </c>
      <c r="H1228" s="144">
        <v>25000</v>
      </c>
      <c r="I1228" s="143"/>
    </row>
    <row r="1229" spans="2:9" s="140" customFormat="1" ht="19.7" customHeight="1" x14ac:dyDescent="0.2">
      <c r="B1229" s="142">
        <v>27</v>
      </c>
      <c r="C1229" s="143" t="s">
        <v>432</v>
      </c>
      <c r="D1229" s="142">
        <v>90471424</v>
      </c>
      <c r="E1229" s="143" t="s">
        <v>1509</v>
      </c>
      <c r="F1229" s="143" t="s">
        <v>700</v>
      </c>
      <c r="G1229" s="143" t="s">
        <v>701</v>
      </c>
      <c r="H1229" s="144">
        <v>1500</v>
      </c>
      <c r="I1229" s="143"/>
    </row>
    <row r="1230" spans="2:9" s="140" customFormat="1" ht="19.7" customHeight="1" x14ac:dyDescent="0.2">
      <c r="B1230" s="142">
        <v>27</v>
      </c>
      <c r="C1230" s="143" t="s">
        <v>432</v>
      </c>
      <c r="D1230" s="142">
        <v>90471424</v>
      </c>
      <c r="E1230" s="143" t="s">
        <v>1509</v>
      </c>
      <c r="F1230" s="143" t="s">
        <v>700</v>
      </c>
      <c r="G1230" s="143" t="s">
        <v>701</v>
      </c>
      <c r="H1230" s="144">
        <v>300</v>
      </c>
      <c r="I1230" s="143"/>
    </row>
    <row r="1231" spans="2:9" s="140" customFormat="1" ht="19.7" customHeight="1" x14ac:dyDescent="0.2">
      <c r="B1231" s="142">
        <v>27</v>
      </c>
      <c r="C1231" s="143" t="s">
        <v>432</v>
      </c>
      <c r="D1231" s="142">
        <v>90482995</v>
      </c>
      <c r="E1231" s="143" t="s">
        <v>1510</v>
      </c>
      <c r="F1231" s="143" t="s">
        <v>700</v>
      </c>
      <c r="G1231" s="143" t="s">
        <v>701</v>
      </c>
      <c r="H1231" s="144">
        <v>7500</v>
      </c>
      <c r="I1231" s="143"/>
    </row>
    <row r="1232" spans="2:9" s="140" customFormat="1" ht="19.7" customHeight="1" x14ac:dyDescent="0.2">
      <c r="B1232" s="142">
        <v>27</v>
      </c>
      <c r="C1232" s="143" t="s">
        <v>432</v>
      </c>
      <c r="D1232" s="142">
        <v>90571142</v>
      </c>
      <c r="E1232" s="143" t="s">
        <v>1540</v>
      </c>
      <c r="F1232" s="143" t="s">
        <v>700</v>
      </c>
      <c r="G1232" s="143" t="s">
        <v>701</v>
      </c>
      <c r="H1232" s="144">
        <v>-12174.06</v>
      </c>
      <c r="I1232" s="143"/>
    </row>
    <row r="1233" spans="2:9" s="140" customFormat="1" ht="19.7" customHeight="1" x14ac:dyDescent="0.2">
      <c r="B1233" s="142">
        <v>27</v>
      </c>
      <c r="C1233" s="143" t="s">
        <v>432</v>
      </c>
      <c r="D1233" s="142">
        <v>90572703</v>
      </c>
      <c r="E1233" s="143" t="s">
        <v>1512</v>
      </c>
      <c r="F1233" s="143" t="s">
        <v>700</v>
      </c>
      <c r="G1233" s="143" t="s">
        <v>701</v>
      </c>
      <c r="H1233" s="144">
        <v>-20517.259999999998</v>
      </c>
      <c r="I1233" s="143"/>
    </row>
    <row r="1234" spans="2:9" s="140" customFormat="1" ht="19.7" customHeight="1" x14ac:dyDescent="0.2">
      <c r="B1234" s="142">
        <v>27</v>
      </c>
      <c r="C1234" s="143" t="s">
        <v>432</v>
      </c>
      <c r="D1234" s="142">
        <v>90573082</v>
      </c>
      <c r="E1234" s="143" t="s">
        <v>9711</v>
      </c>
      <c r="F1234" s="143" t="s">
        <v>697</v>
      </c>
      <c r="G1234" s="143" t="s">
        <v>698</v>
      </c>
      <c r="H1234" s="144">
        <v>64000</v>
      </c>
      <c r="I1234" s="143"/>
    </row>
    <row r="1235" spans="2:9" s="140" customFormat="1" ht="19.7" customHeight="1" x14ac:dyDescent="0.2">
      <c r="B1235" s="142">
        <v>27</v>
      </c>
      <c r="C1235" s="143" t="s">
        <v>432</v>
      </c>
      <c r="D1235" s="142">
        <v>90573082</v>
      </c>
      <c r="E1235" s="143" t="s">
        <v>1513</v>
      </c>
      <c r="F1235" s="143" t="s">
        <v>723</v>
      </c>
      <c r="G1235" s="143" t="s">
        <v>724</v>
      </c>
      <c r="H1235" s="144">
        <v>-1800</v>
      </c>
      <c r="I1235" s="143"/>
    </row>
    <row r="1236" spans="2:9" s="140" customFormat="1" ht="19.7" customHeight="1" x14ac:dyDescent="0.2">
      <c r="B1236" s="142">
        <v>27</v>
      </c>
      <c r="C1236" s="143" t="s">
        <v>432</v>
      </c>
      <c r="D1236" s="142">
        <v>90573082</v>
      </c>
      <c r="E1236" s="143" t="s">
        <v>1513</v>
      </c>
      <c r="F1236" s="143" t="s">
        <v>723</v>
      </c>
      <c r="G1236" s="143" t="s">
        <v>724</v>
      </c>
      <c r="H1236" s="144">
        <v>-600</v>
      </c>
      <c r="I1236" s="143"/>
    </row>
    <row r="1237" spans="2:9" s="140" customFormat="1" ht="19.7" customHeight="1" x14ac:dyDescent="0.2">
      <c r="B1237" s="142">
        <v>27</v>
      </c>
      <c r="C1237" s="143" t="s">
        <v>432</v>
      </c>
      <c r="D1237" s="142">
        <v>90573163</v>
      </c>
      <c r="E1237" s="143" t="s">
        <v>1514</v>
      </c>
      <c r="F1237" s="143" t="s">
        <v>723</v>
      </c>
      <c r="G1237" s="143" t="s">
        <v>724</v>
      </c>
      <c r="H1237" s="144">
        <v>20000</v>
      </c>
      <c r="I1237" s="143"/>
    </row>
    <row r="1238" spans="2:9" s="140" customFormat="1" ht="19.7" customHeight="1" x14ac:dyDescent="0.2">
      <c r="B1238" s="142">
        <v>27</v>
      </c>
      <c r="C1238" s="143" t="s">
        <v>432</v>
      </c>
      <c r="D1238" s="142">
        <v>90575408</v>
      </c>
      <c r="E1238" s="143" t="s">
        <v>1515</v>
      </c>
      <c r="F1238" s="143" t="s">
        <v>697</v>
      </c>
      <c r="G1238" s="143" t="s">
        <v>698</v>
      </c>
      <c r="H1238" s="144">
        <v>75000</v>
      </c>
      <c r="I1238" s="143"/>
    </row>
    <row r="1239" spans="2:9" s="140" customFormat="1" ht="19.7" customHeight="1" x14ac:dyDescent="0.2">
      <c r="B1239" s="142">
        <v>27</v>
      </c>
      <c r="C1239" s="143" t="s">
        <v>432</v>
      </c>
      <c r="D1239" s="142">
        <v>90575408</v>
      </c>
      <c r="E1239" s="143" t="s">
        <v>1516</v>
      </c>
      <c r="F1239" s="143" t="s">
        <v>700</v>
      </c>
      <c r="G1239" s="143" t="s">
        <v>701</v>
      </c>
      <c r="H1239" s="144">
        <v>5000</v>
      </c>
      <c r="I1239" s="143"/>
    </row>
    <row r="1240" spans="2:9" s="140" customFormat="1" ht="19.7" customHeight="1" x14ac:dyDescent="0.2">
      <c r="B1240" s="142">
        <v>27</v>
      </c>
      <c r="C1240" s="143" t="s">
        <v>432</v>
      </c>
      <c r="D1240" s="142">
        <v>90576120</v>
      </c>
      <c r="E1240" s="143" t="s">
        <v>8981</v>
      </c>
      <c r="F1240" s="143" t="s">
        <v>700</v>
      </c>
      <c r="G1240" s="143" t="s">
        <v>701</v>
      </c>
      <c r="H1240" s="144">
        <v>165000</v>
      </c>
      <c r="I1240" s="143"/>
    </row>
    <row r="1241" spans="2:9" s="140" customFormat="1" ht="19.7" customHeight="1" x14ac:dyDescent="0.2">
      <c r="B1241" s="142">
        <v>27</v>
      </c>
      <c r="C1241" s="143" t="s">
        <v>432</v>
      </c>
      <c r="D1241" s="142">
        <v>90576120</v>
      </c>
      <c r="E1241" s="143" t="s">
        <v>1517</v>
      </c>
      <c r="F1241" s="143" t="s">
        <v>713</v>
      </c>
      <c r="G1241" s="143" t="s">
        <v>714</v>
      </c>
      <c r="H1241" s="144">
        <v>1812</v>
      </c>
      <c r="I1241" s="143"/>
    </row>
    <row r="1242" spans="2:9" s="140" customFormat="1" ht="19.7" customHeight="1" x14ac:dyDescent="0.2">
      <c r="B1242" s="142">
        <v>27</v>
      </c>
      <c r="C1242" s="143" t="s">
        <v>432</v>
      </c>
      <c r="D1242" s="142">
        <v>90576120</v>
      </c>
      <c r="E1242" s="143" t="s">
        <v>1518</v>
      </c>
      <c r="F1242" s="143" t="s">
        <v>737</v>
      </c>
      <c r="G1242" s="143" t="s">
        <v>738</v>
      </c>
      <c r="H1242" s="144">
        <v>360</v>
      </c>
      <c r="I1242" s="143"/>
    </row>
    <row r="1243" spans="2:9" s="140" customFormat="1" ht="19.7" customHeight="1" x14ac:dyDescent="0.2">
      <c r="B1243" s="142">
        <v>27</v>
      </c>
      <c r="C1243" s="143" t="s">
        <v>432</v>
      </c>
      <c r="D1243" s="142">
        <v>90577764</v>
      </c>
      <c r="E1243" s="143" t="s">
        <v>1520</v>
      </c>
      <c r="F1243" s="143" t="s">
        <v>697</v>
      </c>
      <c r="G1243" s="143" t="s">
        <v>698</v>
      </c>
      <c r="H1243" s="144">
        <v>1863.54</v>
      </c>
      <c r="I1243" s="143"/>
    </row>
    <row r="1244" spans="2:9" s="140" customFormat="1" ht="19.7" customHeight="1" x14ac:dyDescent="0.2">
      <c r="B1244" s="142">
        <v>27</v>
      </c>
      <c r="C1244" s="143" t="s">
        <v>432</v>
      </c>
      <c r="D1244" s="142">
        <v>90578761</v>
      </c>
      <c r="E1244" s="143" t="s">
        <v>1521</v>
      </c>
      <c r="F1244" s="143" t="s">
        <v>737</v>
      </c>
      <c r="G1244" s="143" t="s">
        <v>738</v>
      </c>
      <c r="H1244" s="144">
        <v>1100</v>
      </c>
      <c r="I1244" s="143"/>
    </row>
    <row r="1245" spans="2:9" s="140" customFormat="1" ht="19.7" customHeight="1" x14ac:dyDescent="0.2">
      <c r="B1245" s="142">
        <v>27</v>
      </c>
      <c r="C1245" s="143" t="s">
        <v>432</v>
      </c>
      <c r="D1245" s="142">
        <v>90578761</v>
      </c>
      <c r="E1245" s="143" t="s">
        <v>1521</v>
      </c>
      <c r="F1245" s="143" t="s">
        <v>737</v>
      </c>
      <c r="G1245" s="143" t="s">
        <v>738</v>
      </c>
      <c r="H1245" s="144">
        <v>100</v>
      </c>
      <c r="I1245" s="143"/>
    </row>
    <row r="1246" spans="2:9" s="140" customFormat="1" ht="19.7" customHeight="1" x14ac:dyDescent="0.2">
      <c r="B1246" s="142">
        <v>27</v>
      </c>
      <c r="C1246" s="143" t="s">
        <v>432</v>
      </c>
      <c r="D1246" s="142">
        <v>90578860</v>
      </c>
      <c r="E1246" s="143" t="s">
        <v>1522</v>
      </c>
      <c r="F1246" s="143" t="s">
        <v>700</v>
      </c>
      <c r="G1246" s="143" t="s">
        <v>701</v>
      </c>
      <c r="H1246" s="144">
        <v>-8000</v>
      </c>
      <c r="I1246" s="143"/>
    </row>
    <row r="1247" spans="2:9" s="140" customFormat="1" ht="19.7" customHeight="1" x14ac:dyDescent="0.2">
      <c r="B1247" s="142">
        <v>27</v>
      </c>
      <c r="C1247" s="143" t="s">
        <v>432</v>
      </c>
      <c r="D1247" s="142">
        <v>90579520</v>
      </c>
      <c r="E1247" s="143" t="s">
        <v>1523</v>
      </c>
      <c r="F1247" s="143" t="s">
        <v>700</v>
      </c>
      <c r="G1247" s="143" t="s">
        <v>701</v>
      </c>
      <c r="H1247" s="144">
        <v>2400</v>
      </c>
      <c r="I1247" s="143"/>
    </row>
    <row r="1248" spans="2:9" s="140" customFormat="1" ht="19.7" customHeight="1" x14ac:dyDescent="0.2">
      <c r="B1248" s="142">
        <v>27</v>
      </c>
      <c r="C1248" s="143" t="s">
        <v>432</v>
      </c>
      <c r="D1248" s="142">
        <v>90579703</v>
      </c>
      <c r="E1248" s="143" t="s">
        <v>1524</v>
      </c>
      <c r="F1248" s="143" t="s">
        <v>713</v>
      </c>
      <c r="G1248" s="143" t="s">
        <v>714</v>
      </c>
      <c r="H1248" s="144">
        <v>130000</v>
      </c>
      <c r="I1248" s="143"/>
    </row>
    <row r="1249" spans="2:9" s="140" customFormat="1" ht="19.7" customHeight="1" x14ac:dyDescent="0.2">
      <c r="B1249" s="142">
        <v>27</v>
      </c>
      <c r="C1249" s="143" t="s">
        <v>432</v>
      </c>
      <c r="D1249" s="142">
        <v>90579824</v>
      </c>
      <c r="E1249" s="143" t="s">
        <v>1525</v>
      </c>
      <c r="F1249" s="143" t="s">
        <v>737</v>
      </c>
      <c r="G1249" s="143" t="s">
        <v>738</v>
      </c>
      <c r="H1249" s="144">
        <v>600</v>
      </c>
      <c r="I1249" s="143"/>
    </row>
    <row r="1250" spans="2:9" s="140" customFormat="1" ht="19.7" customHeight="1" x14ac:dyDescent="0.2">
      <c r="B1250" s="142">
        <v>27</v>
      </c>
      <c r="C1250" s="143" t="s">
        <v>432</v>
      </c>
      <c r="D1250" s="142">
        <v>90579824</v>
      </c>
      <c r="E1250" s="143" t="s">
        <v>8680</v>
      </c>
      <c r="F1250" s="143" t="s">
        <v>700</v>
      </c>
      <c r="G1250" s="143" t="s">
        <v>701</v>
      </c>
      <c r="H1250" s="144">
        <v>17000</v>
      </c>
      <c r="I1250" s="143"/>
    </row>
    <row r="1251" spans="2:9" s="140" customFormat="1" ht="19.7" customHeight="1" x14ac:dyDescent="0.2">
      <c r="B1251" s="142">
        <v>27</v>
      </c>
      <c r="C1251" s="143" t="s">
        <v>432</v>
      </c>
      <c r="D1251" s="142">
        <v>90580389</v>
      </c>
      <c r="E1251" s="143" t="s">
        <v>1526</v>
      </c>
      <c r="F1251" s="143" t="s">
        <v>700</v>
      </c>
      <c r="G1251" s="143" t="s">
        <v>701</v>
      </c>
      <c r="H1251" s="144">
        <v>40000</v>
      </c>
      <c r="I1251" s="143"/>
    </row>
    <row r="1252" spans="2:9" s="140" customFormat="1" ht="19.7" customHeight="1" x14ac:dyDescent="0.2">
      <c r="B1252" s="142">
        <v>27</v>
      </c>
      <c r="C1252" s="143" t="s">
        <v>432</v>
      </c>
      <c r="D1252" s="142">
        <v>90580648</v>
      </c>
      <c r="E1252" s="143" t="s">
        <v>1527</v>
      </c>
      <c r="F1252" s="143" t="s">
        <v>697</v>
      </c>
      <c r="G1252" s="143" t="s">
        <v>698</v>
      </c>
      <c r="H1252" s="144">
        <v>135000</v>
      </c>
      <c r="I1252" s="143"/>
    </row>
    <row r="1253" spans="2:9" s="140" customFormat="1" ht="19.7" customHeight="1" x14ac:dyDescent="0.2">
      <c r="B1253" s="142">
        <v>27</v>
      </c>
      <c r="C1253" s="143" t="s">
        <v>432</v>
      </c>
      <c r="D1253" s="142">
        <v>90580648</v>
      </c>
      <c r="E1253" s="143" t="s">
        <v>1527</v>
      </c>
      <c r="F1253" s="143" t="s">
        <v>697</v>
      </c>
      <c r="G1253" s="143" t="s">
        <v>698</v>
      </c>
      <c r="H1253" s="144">
        <v>-4000</v>
      </c>
      <c r="I1253" s="143"/>
    </row>
    <row r="1254" spans="2:9" s="140" customFormat="1" ht="19.7" customHeight="1" x14ac:dyDescent="0.2">
      <c r="B1254" s="142">
        <v>27</v>
      </c>
      <c r="C1254" s="143" t="s">
        <v>432</v>
      </c>
      <c r="D1254" s="142">
        <v>90580979</v>
      </c>
      <c r="E1254" s="143" t="s">
        <v>1528</v>
      </c>
      <c r="F1254" s="143" t="s">
        <v>1121</v>
      </c>
      <c r="G1254" s="143" t="s">
        <v>1122</v>
      </c>
      <c r="H1254" s="144">
        <v>-8000</v>
      </c>
      <c r="I1254" s="143"/>
    </row>
    <row r="1255" spans="2:9" s="140" customFormat="1" ht="19.7" customHeight="1" x14ac:dyDescent="0.2">
      <c r="B1255" s="142">
        <v>27</v>
      </c>
      <c r="C1255" s="143" t="s">
        <v>432</v>
      </c>
      <c r="D1255" s="142">
        <v>90581524</v>
      </c>
      <c r="E1255" s="143" t="s">
        <v>1529</v>
      </c>
      <c r="F1255" s="143" t="s">
        <v>700</v>
      </c>
      <c r="G1255" s="143" t="s">
        <v>701</v>
      </c>
      <c r="H1255" s="144">
        <v>2400</v>
      </c>
      <c r="I1255" s="143"/>
    </row>
    <row r="1256" spans="2:9" s="140" customFormat="1" ht="19.7" customHeight="1" x14ac:dyDescent="0.2">
      <c r="B1256" s="142">
        <v>27</v>
      </c>
      <c r="C1256" s="143" t="s">
        <v>432</v>
      </c>
      <c r="D1256" s="142">
        <v>90582861</v>
      </c>
      <c r="E1256" s="143" t="s">
        <v>1530</v>
      </c>
      <c r="F1256" s="143" t="s">
        <v>700</v>
      </c>
      <c r="G1256" s="143" t="s">
        <v>701</v>
      </c>
      <c r="H1256" s="144">
        <v>640</v>
      </c>
      <c r="I1256" s="143"/>
    </row>
    <row r="1257" spans="2:9" s="140" customFormat="1" ht="19.7" customHeight="1" x14ac:dyDescent="0.2">
      <c r="B1257" s="142">
        <v>27</v>
      </c>
      <c r="C1257" s="143" t="s">
        <v>432</v>
      </c>
      <c r="D1257" s="142">
        <v>90582861</v>
      </c>
      <c r="E1257" s="143" t="s">
        <v>1531</v>
      </c>
      <c r="F1257" s="143" t="s">
        <v>737</v>
      </c>
      <c r="G1257" s="143" t="s">
        <v>738</v>
      </c>
      <c r="H1257" s="144">
        <v>500</v>
      </c>
      <c r="I1257" s="143"/>
    </row>
    <row r="1258" spans="2:9" s="140" customFormat="1" ht="19.7" customHeight="1" x14ac:dyDescent="0.2">
      <c r="B1258" s="142">
        <v>27</v>
      </c>
      <c r="C1258" s="143" t="s">
        <v>432</v>
      </c>
      <c r="D1258" s="142">
        <v>90582861</v>
      </c>
      <c r="E1258" s="143" t="s">
        <v>1531</v>
      </c>
      <c r="F1258" s="143" t="s">
        <v>737</v>
      </c>
      <c r="G1258" s="143" t="s">
        <v>738</v>
      </c>
      <c r="H1258" s="144">
        <v>100</v>
      </c>
      <c r="I1258" s="143"/>
    </row>
    <row r="1259" spans="2:9" s="140" customFormat="1" ht="19.7" customHeight="1" x14ac:dyDescent="0.2">
      <c r="B1259" s="142">
        <v>27</v>
      </c>
      <c r="C1259" s="143" t="s">
        <v>432</v>
      </c>
      <c r="D1259" s="142">
        <v>90582929</v>
      </c>
      <c r="E1259" s="143" t="s">
        <v>1532</v>
      </c>
      <c r="F1259" s="143" t="s">
        <v>700</v>
      </c>
      <c r="G1259" s="143" t="s">
        <v>701</v>
      </c>
      <c r="H1259" s="144">
        <v>85000</v>
      </c>
      <c r="I1259" s="143"/>
    </row>
    <row r="1260" spans="2:9" s="140" customFormat="1" ht="19.7" customHeight="1" x14ac:dyDescent="0.2">
      <c r="B1260" s="142">
        <v>27</v>
      </c>
      <c r="C1260" s="143" t="s">
        <v>432</v>
      </c>
      <c r="D1260" s="142">
        <v>90586066</v>
      </c>
      <c r="E1260" s="143" t="s">
        <v>1533</v>
      </c>
      <c r="F1260" s="143" t="s">
        <v>697</v>
      </c>
      <c r="G1260" s="143" t="s">
        <v>698</v>
      </c>
      <c r="H1260" s="144">
        <v>50000</v>
      </c>
      <c r="I1260" s="143"/>
    </row>
    <row r="1261" spans="2:9" s="140" customFormat="1" ht="19.7" customHeight="1" x14ac:dyDescent="0.2">
      <c r="B1261" s="142">
        <v>27</v>
      </c>
      <c r="C1261" s="143" t="s">
        <v>432</v>
      </c>
      <c r="D1261" s="142">
        <v>90586112</v>
      </c>
      <c r="E1261" s="143" t="s">
        <v>8681</v>
      </c>
      <c r="F1261" s="143" t="s">
        <v>700</v>
      </c>
      <c r="G1261" s="143" t="s">
        <v>701</v>
      </c>
      <c r="H1261" s="144">
        <v>-3500</v>
      </c>
      <c r="I1261" s="143"/>
    </row>
    <row r="1262" spans="2:9" s="140" customFormat="1" ht="19.7" customHeight="1" x14ac:dyDescent="0.2">
      <c r="B1262" s="142">
        <v>27</v>
      </c>
      <c r="C1262" s="143" t="s">
        <v>432</v>
      </c>
      <c r="D1262" s="142">
        <v>90586112</v>
      </c>
      <c r="E1262" s="143" t="s">
        <v>8681</v>
      </c>
      <c r="F1262" s="143" t="s">
        <v>700</v>
      </c>
      <c r="G1262" s="143" t="s">
        <v>701</v>
      </c>
      <c r="H1262" s="144">
        <v>-5000</v>
      </c>
      <c r="I1262" s="143"/>
    </row>
    <row r="1263" spans="2:9" s="140" customFormat="1" ht="19.7" customHeight="1" x14ac:dyDescent="0.2">
      <c r="B1263" s="142">
        <v>27</v>
      </c>
      <c r="C1263" s="143" t="s">
        <v>432</v>
      </c>
      <c r="D1263" s="142">
        <v>90586112</v>
      </c>
      <c r="E1263" s="143" t="s">
        <v>1534</v>
      </c>
      <c r="F1263" s="143" t="s">
        <v>700</v>
      </c>
      <c r="G1263" s="143" t="s">
        <v>701</v>
      </c>
      <c r="H1263" s="144">
        <v>-5009.8599999999997</v>
      </c>
      <c r="I1263" s="143"/>
    </row>
    <row r="1264" spans="2:9" s="140" customFormat="1" ht="19.7" customHeight="1" x14ac:dyDescent="0.2">
      <c r="B1264" s="142">
        <v>27</v>
      </c>
      <c r="C1264" s="143" t="s">
        <v>432</v>
      </c>
      <c r="D1264" s="142">
        <v>90593823</v>
      </c>
      <c r="E1264" s="143" t="s">
        <v>1535</v>
      </c>
      <c r="F1264" s="143" t="s">
        <v>716</v>
      </c>
      <c r="G1264" s="143" t="s">
        <v>717</v>
      </c>
      <c r="H1264" s="144">
        <v>100000</v>
      </c>
      <c r="I1264" s="143"/>
    </row>
    <row r="1265" spans="2:9" s="140" customFormat="1" ht="19.7" customHeight="1" x14ac:dyDescent="0.2">
      <c r="B1265" s="142">
        <v>27</v>
      </c>
      <c r="C1265" s="143" t="s">
        <v>432</v>
      </c>
      <c r="D1265" s="142">
        <v>90603419</v>
      </c>
      <c r="E1265" s="143" t="s">
        <v>8982</v>
      </c>
      <c r="F1265" s="143" t="s">
        <v>998</v>
      </c>
      <c r="G1265" s="143" t="s">
        <v>999</v>
      </c>
      <c r="H1265" s="144">
        <v>5000</v>
      </c>
      <c r="I1265" s="143"/>
    </row>
    <row r="1266" spans="2:9" s="140" customFormat="1" ht="19.7" customHeight="1" x14ac:dyDescent="0.2">
      <c r="B1266" s="142">
        <v>27</v>
      </c>
      <c r="C1266" s="143" t="s">
        <v>432</v>
      </c>
      <c r="D1266" s="142">
        <v>90633881</v>
      </c>
      <c r="E1266" s="143" t="s">
        <v>8682</v>
      </c>
      <c r="F1266" s="143" t="s">
        <v>700</v>
      </c>
      <c r="G1266" s="143" t="s">
        <v>701</v>
      </c>
      <c r="H1266" s="144">
        <v>-33471.15</v>
      </c>
      <c r="I1266" s="143"/>
    </row>
    <row r="1267" spans="2:9" s="140" customFormat="1" ht="19.7" customHeight="1" x14ac:dyDescent="0.2">
      <c r="B1267" s="142">
        <v>27</v>
      </c>
      <c r="C1267" s="143" t="s">
        <v>432</v>
      </c>
      <c r="D1267" s="142">
        <v>90658563</v>
      </c>
      <c r="E1267" s="143" t="s">
        <v>1537</v>
      </c>
      <c r="F1267" s="143" t="s">
        <v>697</v>
      </c>
      <c r="G1267" s="143" t="s">
        <v>698</v>
      </c>
      <c r="H1267" s="144">
        <v>45000</v>
      </c>
      <c r="I1267" s="143"/>
    </row>
    <row r="1268" spans="2:9" s="140" customFormat="1" ht="19.7" customHeight="1" x14ac:dyDescent="0.2">
      <c r="B1268" s="142">
        <v>27</v>
      </c>
      <c r="C1268" s="143" t="s">
        <v>432</v>
      </c>
      <c r="D1268" s="142">
        <v>90676052</v>
      </c>
      <c r="E1268" s="143" t="s">
        <v>8683</v>
      </c>
      <c r="F1268" s="143" t="s">
        <v>700</v>
      </c>
      <c r="G1268" s="143" t="s">
        <v>701</v>
      </c>
      <c r="H1268" s="144">
        <v>22000</v>
      </c>
      <c r="I1268" s="143"/>
    </row>
    <row r="1269" spans="2:9" s="140" customFormat="1" ht="19.7" customHeight="1" x14ac:dyDescent="0.2">
      <c r="B1269" s="142">
        <v>27</v>
      </c>
      <c r="C1269" s="143" t="s">
        <v>432</v>
      </c>
      <c r="D1269" s="142">
        <v>90734192</v>
      </c>
      <c r="E1269" s="143" t="s">
        <v>1538</v>
      </c>
      <c r="F1269" s="143" t="s">
        <v>729</v>
      </c>
      <c r="G1269" s="143" t="s">
        <v>730</v>
      </c>
      <c r="H1269" s="144">
        <v>600</v>
      </c>
      <c r="I1269" s="143"/>
    </row>
    <row r="1270" spans="2:9" s="140" customFormat="1" ht="19.7" customHeight="1" x14ac:dyDescent="0.2">
      <c r="B1270" s="142">
        <v>27</v>
      </c>
      <c r="C1270" s="143" t="s">
        <v>432</v>
      </c>
      <c r="D1270" s="142">
        <v>90734192</v>
      </c>
      <c r="E1270" s="143" t="s">
        <v>1539</v>
      </c>
      <c r="F1270" s="143" t="s">
        <v>787</v>
      </c>
      <c r="G1270" s="143" t="s">
        <v>788</v>
      </c>
      <c r="H1270" s="144">
        <v>330</v>
      </c>
      <c r="I1270" s="143"/>
    </row>
    <row r="1271" spans="2:9" s="140" customFormat="1" ht="19.7" customHeight="1" x14ac:dyDescent="0.2">
      <c r="B1271" s="142">
        <v>27</v>
      </c>
      <c r="C1271" s="143" t="s">
        <v>432</v>
      </c>
      <c r="D1271" s="142">
        <v>90745611</v>
      </c>
      <c r="E1271" s="143" t="s">
        <v>1541</v>
      </c>
      <c r="F1271" s="143" t="s">
        <v>700</v>
      </c>
      <c r="G1271" s="143" t="s">
        <v>701</v>
      </c>
      <c r="H1271" s="144">
        <v>-20232</v>
      </c>
      <c r="I1271" s="143"/>
    </row>
    <row r="1272" spans="2:9" s="140" customFormat="1" ht="19.7" customHeight="1" x14ac:dyDescent="0.2">
      <c r="B1272" s="142">
        <v>27</v>
      </c>
      <c r="C1272" s="143" t="s">
        <v>432</v>
      </c>
      <c r="D1272" s="142">
        <v>90745794</v>
      </c>
      <c r="E1272" s="143" t="s">
        <v>1542</v>
      </c>
      <c r="F1272" s="143" t="s">
        <v>729</v>
      </c>
      <c r="G1272" s="143" t="s">
        <v>730</v>
      </c>
      <c r="H1272" s="144">
        <v>373.3</v>
      </c>
      <c r="I1272" s="143"/>
    </row>
    <row r="1273" spans="2:9" s="140" customFormat="1" ht="19.7" customHeight="1" x14ac:dyDescent="0.2">
      <c r="B1273" s="142">
        <v>27</v>
      </c>
      <c r="C1273" s="143" t="s">
        <v>432</v>
      </c>
      <c r="D1273" s="142">
        <v>90865830</v>
      </c>
      <c r="E1273" s="143" t="s">
        <v>1543</v>
      </c>
      <c r="F1273" s="143" t="s">
        <v>700</v>
      </c>
      <c r="G1273" s="143" t="s">
        <v>701</v>
      </c>
      <c r="H1273" s="144">
        <v>300</v>
      </c>
      <c r="I1273" s="143"/>
    </row>
    <row r="1274" spans="2:9" s="140" customFormat="1" ht="19.7" customHeight="1" x14ac:dyDescent="0.2">
      <c r="B1274" s="142">
        <v>27</v>
      </c>
      <c r="C1274" s="143" t="s">
        <v>432</v>
      </c>
      <c r="D1274" s="142">
        <v>90865830</v>
      </c>
      <c r="E1274" s="143" t="s">
        <v>1543</v>
      </c>
      <c r="F1274" s="143" t="s">
        <v>700</v>
      </c>
      <c r="G1274" s="143" t="s">
        <v>701</v>
      </c>
      <c r="H1274" s="144">
        <v>60</v>
      </c>
      <c r="I1274" s="143"/>
    </row>
    <row r="1275" spans="2:9" s="140" customFormat="1" ht="19.7" customHeight="1" x14ac:dyDescent="0.2">
      <c r="B1275" s="142">
        <v>27</v>
      </c>
      <c r="C1275" s="143" t="s">
        <v>432</v>
      </c>
      <c r="D1275" s="142">
        <v>90884873</v>
      </c>
      <c r="E1275" s="143" t="s">
        <v>1544</v>
      </c>
      <c r="F1275" s="143" t="s">
        <v>713</v>
      </c>
      <c r="G1275" s="143" t="s">
        <v>714</v>
      </c>
      <c r="H1275" s="144">
        <v>274500</v>
      </c>
      <c r="I1275" s="143"/>
    </row>
    <row r="1276" spans="2:9" s="140" customFormat="1" ht="19.7" customHeight="1" x14ac:dyDescent="0.2">
      <c r="B1276" s="142">
        <v>27</v>
      </c>
      <c r="C1276" s="143" t="s">
        <v>432</v>
      </c>
      <c r="D1276" s="142">
        <v>90884873</v>
      </c>
      <c r="E1276" s="143" t="s">
        <v>1544</v>
      </c>
      <c r="F1276" s="143" t="s">
        <v>713</v>
      </c>
      <c r="G1276" s="143" t="s">
        <v>714</v>
      </c>
      <c r="H1276" s="144">
        <v>-17000</v>
      </c>
      <c r="I1276" s="143"/>
    </row>
    <row r="1277" spans="2:9" s="140" customFormat="1" ht="19.7" customHeight="1" x14ac:dyDescent="0.2">
      <c r="B1277" s="142">
        <v>27</v>
      </c>
      <c r="C1277" s="143" t="s">
        <v>432</v>
      </c>
      <c r="D1277" s="142">
        <v>90892952</v>
      </c>
      <c r="E1277" s="143" t="s">
        <v>8684</v>
      </c>
      <c r="F1277" s="143" t="s">
        <v>700</v>
      </c>
      <c r="G1277" s="143" t="s">
        <v>701</v>
      </c>
      <c r="H1277" s="144">
        <v>17000</v>
      </c>
      <c r="I1277" s="143"/>
    </row>
    <row r="1278" spans="2:9" s="140" customFormat="1" ht="19.7" customHeight="1" x14ac:dyDescent="0.2">
      <c r="B1278" s="142">
        <v>27</v>
      </c>
      <c r="C1278" s="143" t="s">
        <v>432</v>
      </c>
      <c r="D1278" s="142">
        <v>91103832</v>
      </c>
      <c r="E1278" s="143" t="s">
        <v>1519</v>
      </c>
      <c r="F1278" s="143" t="s">
        <v>697</v>
      </c>
      <c r="G1278" s="143" t="s">
        <v>698</v>
      </c>
      <c r="H1278" s="144">
        <v>20000</v>
      </c>
      <c r="I1278" s="143"/>
    </row>
    <row r="1279" spans="2:9" s="140" customFormat="1" ht="19.7" customHeight="1" x14ac:dyDescent="0.2">
      <c r="B1279" s="142">
        <v>27</v>
      </c>
      <c r="C1279" s="143" t="s">
        <v>432</v>
      </c>
      <c r="D1279" s="142">
        <v>100111145</v>
      </c>
      <c r="E1279" s="143" t="s">
        <v>1545</v>
      </c>
      <c r="F1279" s="143" t="s">
        <v>700</v>
      </c>
      <c r="G1279" s="143" t="s">
        <v>701</v>
      </c>
      <c r="H1279" s="144">
        <v>1200</v>
      </c>
      <c r="I1279" s="143"/>
    </row>
    <row r="1280" spans="2:9" s="140" customFormat="1" ht="19.7" customHeight="1" x14ac:dyDescent="0.2">
      <c r="B1280" s="142">
        <v>27</v>
      </c>
      <c r="C1280" s="143" t="s">
        <v>432</v>
      </c>
      <c r="D1280" s="142">
        <v>100111145</v>
      </c>
      <c r="E1280" s="143" t="s">
        <v>1546</v>
      </c>
      <c r="F1280" s="143" t="s">
        <v>700</v>
      </c>
      <c r="G1280" s="143" t="s">
        <v>701</v>
      </c>
      <c r="H1280" s="144">
        <v>360</v>
      </c>
      <c r="I1280" s="143"/>
    </row>
    <row r="1281" spans="2:9" s="140" customFormat="1" ht="19.7" customHeight="1" x14ac:dyDescent="0.2">
      <c r="B1281" s="142">
        <v>27</v>
      </c>
      <c r="C1281" s="143" t="s">
        <v>432</v>
      </c>
      <c r="D1281" s="142">
        <v>100440883</v>
      </c>
      <c r="E1281" s="143" t="s">
        <v>1536</v>
      </c>
      <c r="F1281" s="143" t="s">
        <v>700</v>
      </c>
      <c r="G1281" s="143" t="s">
        <v>701</v>
      </c>
      <c r="H1281" s="144">
        <v>-40000</v>
      </c>
      <c r="I1281" s="143"/>
    </row>
    <row r="1282" spans="2:9" s="140" customFormat="1" ht="19.7" customHeight="1" x14ac:dyDescent="0.2">
      <c r="B1282" s="142">
        <v>27</v>
      </c>
      <c r="C1282" s="143" t="s">
        <v>432</v>
      </c>
      <c r="D1282" s="142">
        <v>100491260</v>
      </c>
      <c r="E1282" s="143" t="s">
        <v>1511</v>
      </c>
      <c r="F1282" s="143" t="s">
        <v>697</v>
      </c>
      <c r="G1282" s="143" t="s">
        <v>698</v>
      </c>
      <c r="H1282" s="144">
        <v>50000</v>
      </c>
      <c r="I1282" s="143"/>
    </row>
    <row r="1283" spans="2:9" s="140" customFormat="1" ht="19.7" customHeight="1" x14ac:dyDescent="0.2">
      <c r="B1283" s="142">
        <v>27</v>
      </c>
      <c r="C1283" s="143" t="s">
        <v>432</v>
      </c>
      <c r="D1283" s="142">
        <v>101492576</v>
      </c>
      <c r="E1283" s="143" t="s">
        <v>1547</v>
      </c>
      <c r="F1283" s="143" t="s">
        <v>1548</v>
      </c>
      <c r="G1283" s="143" t="s">
        <v>1549</v>
      </c>
      <c r="H1283" s="144">
        <v>1080</v>
      </c>
      <c r="I1283" s="143"/>
    </row>
    <row r="1284" spans="2:9" s="140" customFormat="1" ht="19.7" customHeight="1" x14ac:dyDescent="0.2">
      <c r="B1284" s="142">
        <v>27</v>
      </c>
      <c r="C1284" s="143" t="s">
        <v>432</v>
      </c>
      <c r="D1284" s="142">
        <v>101701590</v>
      </c>
      <c r="E1284" s="143" t="s">
        <v>8685</v>
      </c>
      <c r="F1284" s="143" t="s">
        <v>697</v>
      </c>
      <c r="G1284" s="143" t="s">
        <v>698</v>
      </c>
      <c r="H1284" s="144">
        <v>140000</v>
      </c>
      <c r="I1284" s="143"/>
    </row>
    <row r="1285" spans="2:9" s="140" customFormat="1" ht="19.7" customHeight="1" x14ac:dyDescent="0.2">
      <c r="B1285" s="142">
        <v>27</v>
      </c>
      <c r="C1285" s="143" t="s">
        <v>432</v>
      </c>
      <c r="D1285" s="142">
        <v>101701590</v>
      </c>
      <c r="E1285" s="143" t="s">
        <v>8685</v>
      </c>
      <c r="F1285" s="143" t="s">
        <v>697</v>
      </c>
      <c r="G1285" s="143" t="s">
        <v>698</v>
      </c>
      <c r="H1285" s="144">
        <v>-30000</v>
      </c>
      <c r="I1285" s="143"/>
    </row>
    <row r="1286" spans="2:9" s="140" customFormat="1" ht="19.7" customHeight="1" x14ac:dyDescent="0.2">
      <c r="B1286" s="142">
        <v>28</v>
      </c>
      <c r="C1286" s="143" t="s">
        <v>428</v>
      </c>
      <c r="D1286" s="142">
        <v>13600979</v>
      </c>
      <c r="E1286" s="143" t="s">
        <v>1550</v>
      </c>
      <c r="F1286" s="143" t="s">
        <v>713</v>
      </c>
      <c r="G1286" s="143" t="s">
        <v>714</v>
      </c>
      <c r="H1286" s="144">
        <v>146000</v>
      </c>
      <c r="I1286" s="143"/>
    </row>
    <row r="1287" spans="2:9" s="140" customFormat="1" ht="19.7" customHeight="1" x14ac:dyDescent="0.2">
      <c r="B1287" s="142">
        <v>28</v>
      </c>
      <c r="C1287" s="143" t="s">
        <v>428</v>
      </c>
      <c r="D1287" s="142">
        <v>90179379</v>
      </c>
      <c r="E1287" s="143" t="s">
        <v>1551</v>
      </c>
      <c r="F1287" s="143" t="s">
        <v>700</v>
      </c>
      <c r="G1287" s="143" t="s">
        <v>701</v>
      </c>
      <c r="H1287" s="144">
        <v>5000</v>
      </c>
      <c r="I1287" s="143"/>
    </row>
    <row r="1288" spans="2:9" s="140" customFormat="1" ht="19.7" customHeight="1" x14ac:dyDescent="0.2">
      <c r="B1288" s="142">
        <v>28</v>
      </c>
      <c r="C1288" s="143" t="s">
        <v>428</v>
      </c>
      <c r="D1288" s="142">
        <v>90179379</v>
      </c>
      <c r="E1288" s="143" t="s">
        <v>1552</v>
      </c>
      <c r="F1288" s="143" t="s">
        <v>697</v>
      </c>
      <c r="G1288" s="143" t="s">
        <v>698</v>
      </c>
      <c r="H1288" s="144">
        <v>20000</v>
      </c>
      <c r="I1288" s="143"/>
    </row>
    <row r="1289" spans="2:9" s="140" customFormat="1" ht="19.7" customHeight="1" x14ac:dyDescent="0.2">
      <c r="B1289" s="142">
        <v>28</v>
      </c>
      <c r="C1289" s="143" t="s">
        <v>428</v>
      </c>
      <c r="D1289" s="142">
        <v>90275303</v>
      </c>
      <c r="E1289" s="143" t="s">
        <v>1569</v>
      </c>
      <c r="F1289" s="143" t="s">
        <v>706</v>
      </c>
      <c r="G1289" s="143" t="s">
        <v>707</v>
      </c>
      <c r="H1289" s="144">
        <v>528.22</v>
      </c>
      <c r="I1289" s="143"/>
    </row>
    <row r="1290" spans="2:9" s="140" customFormat="1" ht="19.7" customHeight="1" x14ac:dyDescent="0.2">
      <c r="B1290" s="142">
        <v>28</v>
      </c>
      <c r="C1290" s="143" t="s">
        <v>428</v>
      </c>
      <c r="D1290" s="142">
        <v>90275366</v>
      </c>
      <c r="E1290" s="143" t="s">
        <v>1554</v>
      </c>
      <c r="F1290" s="143" t="s">
        <v>697</v>
      </c>
      <c r="G1290" s="143" t="s">
        <v>698</v>
      </c>
      <c r="H1290" s="144">
        <v>20500</v>
      </c>
      <c r="I1290" s="143"/>
    </row>
    <row r="1291" spans="2:9" s="140" customFormat="1" ht="19.7" customHeight="1" x14ac:dyDescent="0.2">
      <c r="B1291" s="142">
        <v>28</v>
      </c>
      <c r="C1291" s="143" t="s">
        <v>428</v>
      </c>
      <c r="D1291" s="142">
        <v>90471936</v>
      </c>
      <c r="E1291" s="143" t="s">
        <v>1555</v>
      </c>
      <c r="F1291" s="143" t="s">
        <v>700</v>
      </c>
      <c r="G1291" s="143" t="s">
        <v>701</v>
      </c>
      <c r="H1291" s="144">
        <v>4300</v>
      </c>
      <c r="I1291" s="143"/>
    </row>
    <row r="1292" spans="2:9" s="140" customFormat="1" ht="19.7" customHeight="1" x14ac:dyDescent="0.2">
      <c r="B1292" s="142">
        <v>28</v>
      </c>
      <c r="C1292" s="143" t="s">
        <v>428</v>
      </c>
      <c r="D1292" s="142">
        <v>90570788</v>
      </c>
      <c r="E1292" s="143" t="s">
        <v>1556</v>
      </c>
      <c r="F1292" s="143" t="s">
        <v>700</v>
      </c>
      <c r="G1292" s="143" t="s">
        <v>701</v>
      </c>
      <c r="H1292" s="144">
        <v>-26621.759999999998</v>
      </c>
      <c r="I1292" s="143"/>
    </row>
    <row r="1293" spans="2:9" s="140" customFormat="1" ht="19.7" customHeight="1" x14ac:dyDescent="0.2">
      <c r="B1293" s="142">
        <v>28</v>
      </c>
      <c r="C1293" s="143" t="s">
        <v>428</v>
      </c>
      <c r="D1293" s="142">
        <v>90570788</v>
      </c>
      <c r="E1293" s="143" t="s">
        <v>1557</v>
      </c>
      <c r="F1293" s="143" t="s">
        <v>1121</v>
      </c>
      <c r="G1293" s="143" t="s">
        <v>1122</v>
      </c>
      <c r="H1293" s="144">
        <v>-30013.439999999999</v>
      </c>
      <c r="I1293" s="143"/>
    </row>
    <row r="1294" spans="2:9" s="140" customFormat="1" ht="19.7" customHeight="1" x14ac:dyDescent="0.2">
      <c r="B1294" s="142">
        <v>28</v>
      </c>
      <c r="C1294" s="143" t="s">
        <v>428</v>
      </c>
      <c r="D1294" s="142">
        <v>90572348</v>
      </c>
      <c r="E1294" s="143" t="s">
        <v>1558</v>
      </c>
      <c r="F1294" s="143" t="s">
        <v>697</v>
      </c>
      <c r="G1294" s="143" t="s">
        <v>698</v>
      </c>
      <c r="H1294" s="144">
        <v>1800</v>
      </c>
      <c r="I1294" s="143"/>
    </row>
    <row r="1295" spans="2:9" s="140" customFormat="1" ht="19.7" customHeight="1" x14ac:dyDescent="0.2">
      <c r="B1295" s="142">
        <v>28</v>
      </c>
      <c r="C1295" s="143" t="s">
        <v>428</v>
      </c>
      <c r="D1295" s="142">
        <v>90572348</v>
      </c>
      <c r="E1295" s="143" t="s">
        <v>1558</v>
      </c>
      <c r="F1295" s="143" t="s">
        <v>697</v>
      </c>
      <c r="G1295" s="143" t="s">
        <v>698</v>
      </c>
      <c r="H1295" s="144">
        <v>2600</v>
      </c>
      <c r="I1295" s="143"/>
    </row>
    <row r="1296" spans="2:9" s="140" customFormat="1" ht="19.7" customHeight="1" x14ac:dyDescent="0.2">
      <c r="B1296" s="142">
        <v>28</v>
      </c>
      <c r="C1296" s="143" t="s">
        <v>428</v>
      </c>
      <c r="D1296" s="142">
        <v>90572419</v>
      </c>
      <c r="E1296" s="143" t="s">
        <v>1559</v>
      </c>
      <c r="F1296" s="143" t="s">
        <v>713</v>
      </c>
      <c r="G1296" s="143" t="s">
        <v>714</v>
      </c>
      <c r="H1296" s="144">
        <v>110000</v>
      </c>
      <c r="I1296" s="143"/>
    </row>
    <row r="1297" spans="2:9" s="140" customFormat="1" ht="19.7" customHeight="1" x14ac:dyDescent="0.2">
      <c r="B1297" s="142">
        <v>28</v>
      </c>
      <c r="C1297" s="143" t="s">
        <v>428</v>
      </c>
      <c r="D1297" s="142">
        <v>90572419</v>
      </c>
      <c r="E1297" s="143" t="s">
        <v>1560</v>
      </c>
      <c r="F1297" s="143" t="s">
        <v>737</v>
      </c>
      <c r="G1297" s="143" t="s">
        <v>738</v>
      </c>
      <c r="H1297" s="144">
        <v>30</v>
      </c>
      <c r="I1297" s="143"/>
    </row>
    <row r="1298" spans="2:9" s="140" customFormat="1" ht="19.7" customHeight="1" x14ac:dyDescent="0.2">
      <c r="B1298" s="142">
        <v>28</v>
      </c>
      <c r="C1298" s="143" t="s">
        <v>428</v>
      </c>
      <c r="D1298" s="142">
        <v>90572419</v>
      </c>
      <c r="E1298" s="143" t="s">
        <v>1560</v>
      </c>
      <c r="F1298" s="143" t="s">
        <v>737</v>
      </c>
      <c r="G1298" s="143" t="s">
        <v>738</v>
      </c>
      <c r="H1298" s="144">
        <v>300</v>
      </c>
      <c r="I1298" s="143"/>
    </row>
    <row r="1299" spans="2:9" s="140" customFormat="1" ht="19.7" customHeight="1" x14ac:dyDescent="0.2">
      <c r="B1299" s="142">
        <v>28</v>
      </c>
      <c r="C1299" s="143" t="s">
        <v>428</v>
      </c>
      <c r="D1299" s="142">
        <v>90572419</v>
      </c>
      <c r="E1299" s="143" t="s">
        <v>1560</v>
      </c>
      <c r="F1299" s="143" t="s">
        <v>737</v>
      </c>
      <c r="G1299" s="143" t="s">
        <v>738</v>
      </c>
      <c r="H1299" s="144">
        <v>30</v>
      </c>
      <c r="I1299" s="143"/>
    </row>
    <row r="1300" spans="2:9" s="140" customFormat="1" ht="19.7" customHeight="1" x14ac:dyDescent="0.2">
      <c r="B1300" s="142">
        <v>28</v>
      </c>
      <c r="C1300" s="143" t="s">
        <v>428</v>
      </c>
      <c r="D1300" s="142">
        <v>90573810</v>
      </c>
      <c r="E1300" s="143" t="s">
        <v>1561</v>
      </c>
      <c r="F1300" s="143" t="s">
        <v>697</v>
      </c>
      <c r="G1300" s="143" t="s">
        <v>698</v>
      </c>
      <c r="H1300" s="144">
        <v>10000</v>
      </c>
      <c r="I1300" s="143"/>
    </row>
    <row r="1301" spans="2:9" s="140" customFormat="1" ht="19.7" customHeight="1" x14ac:dyDescent="0.2">
      <c r="B1301" s="142">
        <v>28</v>
      </c>
      <c r="C1301" s="143" t="s">
        <v>428</v>
      </c>
      <c r="D1301" s="142">
        <v>90574022</v>
      </c>
      <c r="E1301" s="143" t="s">
        <v>1562</v>
      </c>
      <c r="F1301" s="143" t="s">
        <v>700</v>
      </c>
      <c r="G1301" s="143" t="s">
        <v>701</v>
      </c>
      <c r="H1301" s="144">
        <v>240</v>
      </c>
      <c r="I1301" s="143"/>
    </row>
    <row r="1302" spans="2:9" s="140" customFormat="1" ht="19.7" customHeight="1" x14ac:dyDescent="0.2">
      <c r="B1302" s="142">
        <v>28</v>
      </c>
      <c r="C1302" s="143" t="s">
        <v>428</v>
      </c>
      <c r="D1302" s="142">
        <v>90574082</v>
      </c>
      <c r="E1302" s="143" t="s">
        <v>1563</v>
      </c>
      <c r="F1302" s="143" t="s">
        <v>723</v>
      </c>
      <c r="G1302" s="143" t="s">
        <v>724</v>
      </c>
      <c r="H1302" s="144">
        <v>15000</v>
      </c>
      <c r="I1302" s="143"/>
    </row>
    <row r="1303" spans="2:9" s="140" customFormat="1" ht="19.7" customHeight="1" x14ac:dyDescent="0.2">
      <c r="B1303" s="142">
        <v>28</v>
      </c>
      <c r="C1303" s="143" t="s">
        <v>428</v>
      </c>
      <c r="D1303" s="142">
        <v>90574400</v>
      </c>
      <c r="E1303" s="143" t="s">
        <v>1564</v>
      </c>
      <c r="F1303" s="143" t="s">
        <v>706</v>
      </c>
      <c r="G1303" s="143" t="s">
        <v>707</v>
      </c>
      <c r="H1303" s="144">
        <v>704.33</v>
      </c>
      <c r="I1303" s="143"/>
    </row>
    <row r="1304" spans="2:9" s="140" customFormat="1" ht="19.7" customHeight="1" x14ac:dyDescent="0.2">
      <c r="B1304" s="142">
        <v>28</v>
      </c>
      <c r="C1304" s="143" t="s">
        <v>428</v>
      </c>
      <c r="D1304" s="142">
        <v>90574444</v>
      </c>
      <c r="E1304" s="143" t="s">
        <v>1565</v>
      </c>
      <c r="F1304" s="143" t="s">
        <v>700</v>
      </c>
      <c r="G1304" s="143" t="s">
        <v>701</v>
      </c>
      <c r="H1304" s="144">
        <v>-1350</v>
      </c>
      <c r="I1304" s="143"/>
    </row>
    <row r="1305" spans="2:9" s="140" customFormat="1" ht="19.7" customHeight="1" x14ac:dyDescent="0.2">
      <c r="B1305" s="142">
        <v>28</v>
      </c>
      <c r="C1305" s="143" t="s">
        <v>428</v>
      </c>
      <c r="D1305" s="142">
        <v>90575364</v>
      </c>
      <c r="E1305" s="143" t="s">
        <v>1566</v>
      </c>
      <c r="F1305" s="143" t="s">
        <v>713</v>
      </c>
      <c r="G1305" s="143" t="s">
        <v>714</v>
      </c>
      <c r="H1305" s="144">
        <v>250000</v>
      </c>
      <c r="I1305" s="143"/>
    </row>
    <row r="1306" spans="2:9" s="140" customFormat="1" ht="19.7" customHeight="1" x14ac:dyDescent="0.2">
      <c r="B1306" s="142">
        <v>28</v>
      </c>
      <c r="C1306" s="143" t="s">
        <v>428</v>
      </c>
      <c r="D1306" s="142">
        <v>90575716</v>
      </c>
      <c r="E1306" s="143" t="s">
        <v>1567</v>
      </c>
      <c r="F1306" s="143" t="s">
        <v>700</v>
      </c>
      <c r="G1306" s="143" t="s">
        <v>701</v>
      </c>
      <c r="H1306" s="144">
        <v>8095</v>
      </c>
      <c r="I1306" s="143"/>
    </row>
    <row r="1307" spans="2:9" s="140" customFormat="1" ht="19.7" customHeight="1" x14ac:dyDescent="0.2">
      <c r="B1307" s="142">
        <v>28</v>
      </c>
      <c r="C1307" s="143" t="s">
        <v>428</v>
      </c>
      <c r="D1307" s="142">
        <v>90576377</v>
      </c>
      <c r="E1307" s="143" t="s">
        <v>1568</v>
      </c>
      <c r="F1307" s="143" t="s">
        <v>697</v>
      </c>
      <c r="G1307" s="143" t="s">
        <v>698</v>
      </c>
      <c r="H1307" s="144">
        <v>10000</v>
      </c>
      <c r="I1307" s="143"/>
    </row>
    <row r="1308" spans="2:9" s="140" customFormat="1" ht="19.7" customHeight="1" x14ac:dyDescent="0.2">
      <c r="B1308" s="142">
        <v>28</v>
      </c>
      <c r="C1308" s="143" t="s">
        <v>428</v>
      </c>
      <c r="D1308" s="142">
        <v>90579078</v>
      </c>
      <c r="E1308" s="143" t="s">
        <v>1570</v>
      </c>
      <c r="F1308" s="143" t="s">
        <v>700</v>
      </c>
      <c r="G1308" s="143" t="s">
        <v>701</v>
      </c>
      <c r="H1308" s="144">
        <v>3300</v>
      </c>
      <c r="I1308" s="143"/>
    </row>
    <row r="1309" spans="2:9" s="140" customFormat="1" ht="19.7" customHeight="1" x14ac:dyDescent="0.2">
      <c r="B1309" s="142">
        <v>28</v>
      </c>
      <c r="C1309" s="143" t="s">
        <v>428</v>
      </c>
      <c r="D1309" s="142">
        <v>90584361</v>
      </c>
      <c r="E1309" s="143" t="s">
        <v>1571</v>
      </c>
      <c r="F1309" s="143" t="s">
        <v>700</v>
      </c>
      <c r="G1309" s="143" t="s">
        <v>701</v>
      </c>
      <c r="H1309" s="144">
        <v>1800</v>
      </c>
      <c r="I1309" s="143"/>
    </row>
    <row r="1310" spans="2:9" s="140" customFormat="1" ht="19.7" customHeight="1" x14ac:dyDescent="0.2">
      <c r="B1310" s="142">
        <v>28</v>
      </c>
      <c r="C1310" s="143" t="s">
        <v>428</v>
      </c>
      <c r="D1310" s="142">
        <v>90590697</v>
      </c>
      <c r="E1310" s="143" t="s">
        <v>1572</v>
      </c>
      <c r="F1310" s="143" t="s">
        <v>700</v>
      </c>
      <c r="G1310" s="143" t="s">
        <v>701</v>
      </c>
      <c r="H1310" s="144">
        <v>-20000</v>
      </c>
      <c r="I1310" s="143"/>
    </row>
    <row r="1311" spans="2:9" s="140" customFormat="1" ht="19.7" customHeight="1" x14ac:dyDescent="0.2">
      <c r="B1311" s="142">
        <v>28</v>
      </c>
      <c r="C1311" s="143" t="s">
        <v>428</v>
      </c>
      <c r="D1311" s="142">
        <v>90593412</v>
      </c>
      <c r="E1311" s="143" t="s">
        <v>1573</v>
      </c>
      <c r="F1311" s="143" t="s">
        <v>700</v>
      </c>
      <c r="G1311" s="143" t="s">
        <v>701</v>
      </c>
      <c r="H1311" s="144">
        <v>6000</v>
      </c>
      <c r="I1311" s="143"/>
    </row>
    <row r="1312" spans="2:9" s="140" customFormat="1" ht="19.7" customHeight="1" x14ac:dyDescent="0.2">
      <c r="B1312" s="142">
        <v>28</v>
      </c>
      <c r="C1312" s="143" t="s">
        <v>428</v>
      </c>
      <c r="D1312" s="142">
        <v>90594235</v>
      </c>
      <c r="E1312" s="143" t="s">
        <v>1574</v>
      </c>
      <c r="F1312" s="143" t="s">
        <v>700</v>
      </c>
      <c r="G1312" s="143" t="s">
        <v>701</v>
      </c>
      <c r="H1312" s="144">
        <v>250</v>
      </c>
      <c r="I1312" s="143"/>
    </row>
    <row r="1313" spans="2:9" s="140" customFormat="1" ht="19.7" customHeight="1" x14ac:dyDescent="0.2">
      <c r="B1313" s="142">
        <v>28</v>
      </c>
      <c r="C1313" s="143" t="s">
        <v>428</v>
      </c>
      <c r="D1313" s="142">
        <v>90594235</v>
      </c>
      <c r="E1313" s="143" t="s">
        <v>1574</v>
      </c>
      <c r="F1313" s="143" t="s">
        <v>700</v>
      </c>
      <c r="G1313" s="143" t="s">
        <v>701</v>
      </c>
      <c r="H1313" s="144">
        <v>350</v>
      </c>
      <c r="I1313" s="143"/>
    </row>
    <row r="1314" spans="2:9" s="140" customFormat="1" ht="19.7" customHeight="1" x14ac:dyDescent="0.2">
      <c r="B1314" s="142">
        <v>28</v>
      </c>
      <c r="C1314" s="143" t="s">
        <v>428</v>
      </c>
      <c r="D1314" s="142">
        <v>90594235</v>
      </c>
      <c r="E1314" s="143" t="s">
        <v>1575</v>
      </c>
      <c r="F1314" s="143" t="s">
        <v>697</v>
      </c>
      <c r="G1314" s="143" t="s">
        <v>698</v>
      </c>
      <c r="H1314" s="144">
        <v>21500</v>
      </c>
      <c r="I1314" s="143"/>
    </row>
    <row r="1315" spans="2:9" s="140" customFormat="1" ht="19.7" customHeight="1" x14ac:dyDescent="0.2">
      <c r="B1315" s="142">
        <v>28</v>
      </c>
      <c r="C1315" s="143" t="s">
        <v>428</v>
      </c>
      <c r="D1315" s="142">
        <v>90594567</v>
      </c>
      <c r="E1315" s="143" t="s">
        <v>1576</v>
      </c>
      <c r="F1315" s="143" t="s">
        <v>792</v>
      </c>
      <c r="G1315" s="143" t="s">
        <v>793</v>
      </c>
      <c r="H1315" s="144">
        <v>0</v>
      </c>
      <c r="I1315" s="143"/>
    </row>
    <row r="1316" spans="2:9" s="140" customFormat="1" ht="19.7" customHeight="1" x14ac:dyDescent="0.2">
      <c r="B1316" s="142">
        <v>28</v>
      </c>
      <c r="C1316" s="143" t="s">
        <v>428</v>
      </c>
      <c r="D1316" s="142">
        <v>90594592</v>
      </c>
      <c r="E1316" s="143" t="s">
        <v>1577</v>
      </c>
      <c r="F1316" s="143" t="s">
        <v>713</v>
      </c>
      <c r="G1316" s="143" t="s">
        <v>714</v>
      </c>
      <c r="H1316" s="144">
        <v>101150</v>
      </c>
      <c r="I1316" s="143"/>
    </row>
    <row r="1317" spans="2:9" s="140" customFormat="1" ht="19.7" customHeight="1" x14ac:dyDescent="0.2">
      <c r="B1317" s="142">
        <v>28</v>
      </c>
      <c r="C1317" s="143" t="s">
        <v>428</v>
      </c>
      <c r="D1317" s="142">
        <v>90600250</v>
      </c>
      <c r="E1317" s="143" t="s">
        <v>1578</v>
      </c>
      <c r="F1317" s="143" t="s">
        <v>700</v>
      </c>
      <c r="G1317" s="143" t="s">
        <v>701</v>
      </c>
      <c r="H1317" s="144">
        <v>58000</v>
      </c>
      <c r="I1317" s="143"/>
    </row>
    <row r="1318" spans="2:9" s="140" customFormat="1" ht="19.7" customHeight="1" x14ac:dyDescent="0.2">
      <c r="B1318" s="142">
        <v>28</v>
      </c>
      <c r="C1318" s="143" t="s">
        <v>428</v>
      </c>
      <c r="D1318" s="142">
        <v>90603659</v>
      </c>
      <c r="E1318" s="143" t="s">
        <v>8983</v>
      </c>
      <c r="F1318" s="143" t="s">
        <v>700</v>
      </c>
      <c r="G1318" s="143" t="s">
        <v>701</v>
      </c>
      <c r="H1318" s="144">
        <v>6000</v>
      </c>
      <c r="I1318" s="143"/>
    </row>
    <row r="1319" spans="2:9" s="140" customFormat="1" ht="19.7" customHeight="1" x14ac:dyDescent="0.2">
      <c r="B1319" s="142">
        <v>28</v>
      </c>
      <c r="C1319" s="143" t="s">
        <v>428</v>
      </c>
      <c r="D1319" s="142">
        <v>90603953</v>
      </c>
      <c r="E1319" s="143" t="s">
        <v>1579</v>
      </c>
      <c r="F1319" s="143" t="s">
        <v>713</v>
      </c>
      <c r="G1319" s="143" t="s">
        <v>714</v>
      </c>
      <c r="H1319" s="144">
        <v>100000</v>
      </c>
      <c r="I1319" s="143"/>
    </row>
    <row r="1320" spans="2:9" s="140" customFormat="1" ht="19.7" customHeight="1" x14ac:dyDescent="0.2">
      <c r="B1320" s="142">
        <v>28</v>
      </c>
      <c r="C1320" s="143" t="s">
        <v>428</v>
      </c>
      <c r="D1320" s="142">
        <v>90604160</v>
      </c>
      <c r="E1320" s="143" t="s">
        <v>1580</v>
      </c>
      <c r="F1320" s="143" t="s">
        <v>700</v>
      </c>
      <c r="G1320" s="143" t="s">
        <v>701</v>
      </c>
      <c r="H1320" s="144">
        <v>-2000</v>
      </c>
      <c r="I1320" s="143"/>
    </row>
    <row r="1321" spans="2:9" s="140" customFormat="1" ht="19.7" customHeight="1" x14ac:dyDescent="0.2">
      <c r="B1321" s="142">
        <v>28</v>
      </c>
      <c r="C1321" s="143" t="s">
        <v>428</v>
      </c>
      <c r="D1321" s="142">
        <v>90604206</v>
      </c>
      <c r="E1321" s="143" t="s">
        <v>1581</v>
      </c>
      <c r="F1321" s="143" t="s">
        <v>697</v>
      </c>
      <c r="G1321" s="143" t="s">
        <v>698</v>
      </c>
      <c r="H1321" s="144">
        <v>-50000</v>
      </c>
      <c r="I1321" s="143"/>
    </row>
    <row r="1322" spans="2:9" s="140" customFormat="1" ht="19.7" customHeight="1" x14ac:dyDescent="0.2">
      <c r="B1322" s="142">
        <v>28</v>
      </c>
      <c r="C1322" s="143" t="s">
        <v>428</v>
      </c>
      <c r="D1322" s="142">
        <v>90604345</v>
      </c>
      <c r="E1322" s="143" t="s">
        <v>1582</v>
      </c>
      <c r="F1322" s="143" t="s">
        <v>1121</v>
      </c>
      <c r="G1322" s="143" t="s">
        <v>1122</v>
      </c>
      <c r="H1322" s="144">
        <v>450</v>
      </c>
      <c r="I1322" s="143"/>
    </row>
    <row r="1323" spans="2:9" s="140" customFormat="1" ht="19.7" customHeight="1" x14ac:dyDescent="0.2">
      <c r="B1323" s="142">
        <v>28</v>
      </c>
      <c r="C1323" s="143" t="s">
        <v>428</v>
      </c>
      <c r="D1323" s="142">
        <v>90605623</v>
      </c>
      <c r="E1323" s="143" t="s">
        <v>1583</v>
      </c>
      <c r="F1323" s="143" t="s">
        <v>700</v>
      </c>
      <c r="G1323" s="143" t="s">
        <v>701</v>
      </c>
      <c r="H1323" s="144">
        <v>33000</v>
      </c>
      <c r="I1323" s="143"/>
    </row>
    <row r="1324" spans="2:9" s="140" customFormat="1" ht="19.7" customHeight="1" x14ac:dyDescent="0.2">
      <c r="B1324" s="142">
        <v>28</v>
      </c>
      <c r="C1324" s="143" t="s">
        <v>428</v>
      </c>
      <c r="D1324" s="142">
        <v>90648358</v>
      </c>
      <c r="E1324" s="143" t="s">
        <v>1584</v>
      </c>
      <c r="F1324" s="143" t="s">
        <v>697</v>
      </c>
      <c r="G1324" s="143" t="s">
        <v>698</v>
      </c>
      <c r="H1324" s="144">
        <v>50000</v>
      </c>
      <c r="I1324" s="143"/>
    </row>
    <row r="1325" spans="2:9" s="140" customFormat="1" ht="19.7" customHeight="1" x14ac:dyDescent="0.2">
      <c r="B1325" s="142">
        <v>28</v>
      </c>
      <c r="C1325" s="143" t="s">
        <v>428</v>
      </c>
      <c r="D1325" s="142">
        <v>90738576</v>
      </c>
      <c r="E1325" s="143" t="s">
        <v>1585</v>
      </c>
      <c r="F1325" s="143" t="s">
        <v>700</v>
      </c>
      <c r="G1325" s="143" t="s">
        <v>701</v>
      </c>
      <c r="H1325" s="144">
        <v>50</v>
      </c>
      <c r="I1325" s="143"/>
    </row>
    <row r="1326" spans="2:9" s="140" customFormat="1" ht="19.7" customHeight="1" x14ac:dyDescent="0.2">
      <c r="B1326" s="142">
        <v>28</v>
      </c>
      <c r="C1326" s="143" t="s">
        <v>428</v>
      </c>
      <c r="D1326" s="142">
        <v>90738576</v>
      </c>
      <c r="E1326" s="143" t="s">
        <v>1585</v>
      </c>
      <c r="F1326" s="143" t="s">
        <v>700</v>
      </c>
      <c r="G1326" s="143" t="s">
        <v>701</v>
      </c>
      <c r="H1326" s="144">
        <v>550</v>
      </c>
      <c r="I1326" s="143"/>
    </row>
    <row r="1327" spans="2:9" s="140" customFormat="1" ht="19.7" customHeight="1" x14ac:dyDescent="0.2">
      <c r="B1327" s="142">
        <v>28</v>
      </c>
      <c r="C1327" s="143" t="s">
        <v>428</v>
      </c>
      <c r="D1327" s="142">
        <v>90746159</v>
      </c>
      <c r="E1327" s="143" t="s">
        <v>1586</v>
      </c>
      <c r="F1327" s="143" t="s">
        <v>697</v>
      </c>
      <c r="G1327" s="143" t="s">
        <v>698</v>
      </c>
      <c r="H1327" s="144">
        <v>21350</v>
      </c>
      <c r="I1327" s="143"/>
    </row>
    <row r="1328" spans="2:9" s="140" customFormat="1" ht="19.7" customHeight="1" x14ac:dyDescent="0.2">
      <c r="B1328" s="142">
        <v>28</v>
      </c>
      <c r="C1328" s="143" t="s">
        <v>428</v>
      </c>
      <c r="D1328" s="142">
        <v>90746159</v>
      </c>
      <c r="E1328" s="143" t="s">
        <v>1587</v>
      </c>
      <c r="F1328" s="143" t="s">
        <v>700</v>
      </c>
      <c r="G1328" s="143" t="s">
        <v>701</v>
      </c>
      <c r="H1328" s="144">
        <v>5000</v>
      </c>
      <c r="I1328" s="143"/>
    </row>
    <row r="1329" spans="2:9" s="140" customFormat="1" ht="19.7" customHeight="1" x14ac:dyDescent="0.2">
      <c r="B1329" s="142">
        <v>28</v>
      </c>
      <c r="C1329" s="143" t="s">
        <v>428</v>
      </c>
      <c r="D1329" s="142">
        <v>90762771</v>
      </c>
      <c r="E1329" s="143" t="s">
        <v>1588</v>
      </c>
      <c r="F1329" s="143" t="s">
        <v>700</v>
      </c>
      <c r="G1329" s="143" t="s">
        <v>701</v>
      </c>
      <c r="H1329" s="144">
        <v>1800</v>
      </c>
      <c r="I1329" s="143"/>
    </row>
    <row r="1330" spans="2:9" s="140" customFormat="1" ht="19.7" customHeight="1" x14ac:dyDescent="0.2">
      <c r="B1330" s="142">
        <v>28</v>
      </c>
      <c r="C1330" s="143" t="s">
        <v>428</v>
      </c>
      <c r="D1330" s="142">
        <v>90762771</v>
      </c>
      <c r="E1330" s="143" t="s">
        <v>1589</v>
      </c>
      <c r="F1330" s="143" t="s">
        <v>899</v>
      </c>
      <c r="G1330" s="143" t="s">
        <v>900</v>
      </c>
      <c r="H1330" s="144">
        <v>958.14</v>
      </c>
      <c r="I1330" s="143"/>
    </row>
    <row r="1331" spans="2:9" s="140" customFormat="1" ht="19.7" customHeight="1" x14ac:dyDescent="0.2">
      <c r="B1331" s="142">
        <v>28</v>
      </c>
      <c r="C1331" s="143" t="s">
        <v>428</v>
      </c>
      <c r="D1331" s="142">
        <v>90762957</v>
      </c>
      <c r="E1331" s="143" t="s">
        <v>1590</v>
      </c>
      <c r="F1331" s="143" t="s">
        <v>697</v>
      </c>
      <c r="G1331" s="143" t="s">
        <v>698</v>
      </c>
      <c r="H1331" s="144">
        <v>30100</v>
      </c>
      <c r="I1331" s="143"/>
    </row>
    <row r="1332" spans="2:9" s="140" customFormat="1" ht="19.7" customHeight="1" x14ac:dyDescent="0.2">
      <c r="B1332" s="142">
        <v>28</v>
      </c>
      <c r="C1332" s="143" t="s">
        <v>428</v>
      </c>
      <c r="D1332" s="142">
        <v>90763032</v>
      </c>
      <c r="E1332" s="143" t="s">
        <v>9712</v>
      </c>
      <c r="F1332" s="143" t="s">
        <v>700</v>
      </c>
      <c r="G1332" s="143" t="s">
        <v>701</v>
      </c>
      <c r="H1332" s="144">
        <v>-20001.419999999998</v>
      </c>
      <c r="I1332" s="143"/>
    </row>
    <row r="1333" spans="2:9" s="140" customFormat="1" ht="19.7" customHeight="1" x14ac:dyDescent="0.2">
      <c r="B1333" s="142">
        <v>28</v>
      </c>
      <c r="C1333" s="143" t="s">
        <v>428</v>
      </c>
      <c r="D1333" s="142">
        <v>90763055</v>
      </c>
      <c r="E1333" s="143" t="s">
        <v>1591</v>
      </c>
      <c r="F1333" s="143" t="s">
        <v>700</v>
      </c>
      <c r="G1333" s="143" t="s">
        <v>701</v>
      </c>
      <c r="H1333" s="144">
        <v>360</v>
      </c>
      <c r="I1333" s="143"/>
    </row>
    <row r="1334" spans="2:9" s="140" customFormat="1" ht="19.7" customHeight="1" x14ac:dyDescent="0.2">
      <c r="B1334" s="142">
        <v>28</v>
      </c>
      <c r="C1334" s="143" t="s">
        <v>428</v>
      </c>
      <c r="D1334" s="142">
        <v>90763055</v>
      </c>
      <c r="E1334" s="143" t="s">
        <v>1591</v>
      </c>
      <c r="F1334" s="143" t="s">
        <v>700</v>
      </c>
      <c r="G1334" s="143" t="s">
        <v>701</v>
      </c>
      <c r="H1334" s="144">
        <v>120</v>
      </c>
      <c r="I1334" s="143"/>
    </row>
    <row r="1335" spans="2:9" s="140" customFormat="1" ht="19.7" customHeight="1" x14ac:dyDescent="0.2">
      <c r="B1335" s="142">
        <v>28</v>
      </c>
      <c r="C1335" s="143" t="s">
        <v>428</v>
      </c>
      <c r="D1335" s="142">
        <v>90763090</v>
      </c>
      <c r="E1335" s="143" t="s">
        <v>1592</v>
      </c>
      <c r="F1335" s="143" t="s">
        <v>700</v>
      </c>
      <c r="G1335" s="143" t="s">
        <v>701</v>
      </c>
      <c r="H1335" s="144">
        <v>153</v>
      </c>
      <c r="I1335" s="143"/>
    </row>
    <row r="1336" spans="2:9" s="140" customFormat="1" ht="19.7" customHeight="1" x14ac:dyDescent="0.2">
      <c r="B1336" s="142">
        <v>28</v>
      </c>
      <c r="C1336" s="143" t="s">
        <v>428</v>
      </c>
      <c r="D1336" s="142">
        <v>90763090</v>
      </c>
      <c r="E1336" s="143" t="s">
        <v>1592</v>
      </c>
      <c r="F1336" s="143" t="s">
        <v>700</v>
      </c>
      <c r="G1336" s="143" t="s">
        <v>701</v>
      </c>
      <c r="H1336" s="144">
        <v>1683</v>
      </c>
      <c r="I1336" s="143"/>
    </row>
    <row r="1337" spans="2:9" s="140" customFormat="1" ht="19.7" customHeight="1" x14ac:dyDescent="0.2">
      <c r="B1337" s="142">
        <v>28</v>
      </c>
      <c r="C1337" s="143" t="s">
        <v>428</v>
      </c>
      <c r="D1337" s="142">
        <v>90794030</v>
      </c>
      <c r="E1337" s="143" t="s">
        <v>1593</v>
      </c>
      <c r="F1337" s="143" t="s">
        <v>700</v>
      </c>
      <c r="G1337" s="143" t="s">
        <v>701</v>
      </c>
      <c r="H1337" s="144">
        <v>5000</v>
      </c>
      <c r="I1337" s="143"/>
    </row>
    <row r="1338" spans="2:9" s="140" customFormat="1" ht="19.7" customHeight="1" x14ac:dyDescent="0.2">
      <c r="B1338" s="142">
        <v>28</v>
      </c>
      <c r="C1338" s="143" t="s">
        <v>428</v>
      </c>
      <c r="D1338" s="142">
        <v>90835157</v>
      </c>
      <c r="E1338" s="143" t="s">
        <v>1594</v>
      </c>
      <c r="F1338" s="143" t="s">
        <v>713</v>
      </c>
      <c r="G1338" s="143" t="s">
        <v>714</v>
      </c>
      <c r="H1338" s="144">
        <v>10000</v>
      </c>
      <c r="I1338" s="143"/>
    </row>
    <row r="1339" spans="2:9" s="140" customFormat="1" ht="19.7" customHeight="1" x14ac:dyDescent="0.2">
      <c r="B1339" s="142">
        <v>28</v>
      </c>
      <c r="C1339" s="143" t="s">
        <v>428</v>
      </c>
      <c r="D1339" s="142">
        <v>90876184</v>
      </c>
      <c r="E1339" s="143" t="s">
        <v>1595</v>
      </c>
      <c r="F1339" s="143" t="s">
        <v>697</v>
      </c>
      <c r="G1339" s="143" t="s">
        <v>698</v>
      </c>
      <c r="H1339" s="144">
        <v>15000</v>
      </c>
      <c r="I1339" s="143"/>
    </row>
    <row r="1340" spans="2:9" s="140" customFormat="1" ht="19.7" customHeight="1" x14ac:dyDescent="0.2">
      <c r="B1340" s="142">
        <v>28</v>
      </c>
      <c r="C1340" s="143" t="s">
        <v>428</v>
      </c>
      <c r="D1340" s="142">
        <v>90880942</v>
      </c>
      <c r="E1340" s="143" t="s">
        <v>1596</v>
      </c>
      <c r="F1340" s="143" t="s">
        <v>700</v>
      </c>
      <c r="G1340" s="143" t="s">
        <v>701</v>
      </c>
      <c r="H1340" s="144">
        <v>3000</v>
      </c>
      <c r="I1340" s="143"/>
    </row>
    <row r="1341" spans="2:9" s="140" customFormat="1" ht="19.7" customHeight="1" x14ac:dyDescent="0.2">
      <c r="B1341" s="142">
        <v>28</v>
      </c>
      <c r="C1341" s="143" t="s">
        <v>428</v>
      </c>
      <c r="D1341" s="142">
        <v>91023454</v>
      </c>
      <c r="E1341" s="143" t="s">
        <v>8984</v>
      </c>
      <c r="F1341" s="143" t="s">
        <v>700</v>
      </c>
      <c r="G1341" s="143" t="s">
        <v>701</v>
      </c>
      <c r="H1341" s="144">
        <v>40000</v>
      </c>
      <c r="I1341" s="143"/>
    </row>
    <row r="1342" spans="2:9" s="140" customFormat="1" ht="19.7" customHeight="1" x14ac:dyDescent="0.2">
      <c r="B1342" s="142">
        <v>28</v>
      </c>
      <c r="C1342" s="143" t="s">
        <v>428</v>
      </c>
      <c r="D1342" s="142">
        <v>91042264</v>
      </c>
      <c r="E1342" s="143" t="s">
        <v>1553</v>
      </c>
      <c r="F1342" s="143" t="s">
        <v>700</v>
      </c>
      <c r="G1342" s="143" t="s">
        <v>701</v>
      </c>
      <c r="H1342" s="144">
        <v>-19203.939999999999</v>
      </c>
      <c r="I1342" s="143"/>
    </row>
    <row r="1343" spans="2:9" s="140" customFormat="1" ht="19.7" customHeight="1" x14ac:dyDescent="0.2">
      <c r="B1343" s="142">
        <v>28</v>
      </c>
      <c r="C1343" s="143" t="s">
        <v>428</v>
      </c>
      <c r="D1343" s="142">
        <v>100907628</v>
      </c>
      <c r="E1343" s="143" t="s">
        <v>1597</v>
      </c>
      <c r="F1343" s="143" t="s">
        <v>697</v>
      </c>
      <c r="G1343" s="143" t="s">
        <v>698</v>
      </c>
      <c r="H1343" s="144">
        <v>-62220.91</v>
      </c>
      <c r="I1343" s="143"/>
    </row>
    <row r="1344" spans="2:9" s="140" customFormat="1" ht="19.7" customHeight="1" x14ac:dyDescent="0.2">
      <c r="B1344" s="142">
        <v>28</v>
      </c>
      <c r="C1344" s="143" t="s">
        <v>428</v>
      </c>
      <c r="D1344" s="142">
        <v>100907653</v>
      </c>
      <c r="E1344" s="143" t="s">
        <v>1598</v>
      </c>
      <c r="F1344" s="143" t="s">
        <v>697</v>
      </c>
      <c r="G1344" s="143" t="s">
        <v>698</v>
      </c>
      <c r="H1344" s="144">
        <v>-62263.61</v>
      </c>
      <c r="I1344" s="143"/>
    </row>
    <row r="1345" spans="2:9" s="140" customFormat="1" ht="19.7" customHeight="1" x14ac:dyDescent="0.2">
      <c r="B1345" s="142">
        <v>29</v>
      </c>
      <c r="C1345" s="143" t="s">
        <v>433</v>
      </c>
      <c r="D1345" s="142">
        <v>90272487</v>
      </c>
      <c r="E1345" s="143" t="s">
        <v>1599</v>
      </c>
      <c r="F1345" s="143" t="s">
        <v>713</v>
      </c>
      <c r="G1345" s="143" t="s">
        <v>714</v>
      </c>
      <c r="H1345" s="144">
        <v>140000</v>
      </c>
      <c r="I1345" s="143"/>
    </row>
    <row r="1346" spans="2:9" s="140" customFormat="1" ht="19.7" customHeight="1" x14ac:dyDescent="0.2">
      <c r="B1346" s="142">
        <v>29</v>
      </c>
      <c r="C1346" s="143" t="s">
        <v>433</v>
      </c>
      <c r="D1346" s="142">
        <v>90499863</v>
      </c>
      <c r="E1346" s="143" t="s">
        <v>1600</v>
      </c>
      <c r="F1346" s="143" t="s">
        <v>716</v>
      </c>
      <c r="G1346" s="143" t="s">
        <v>717</v>
      </c>
      <c r="H1346" s="144">
        <v>100000</v>
      </c>
      <c r="I1346" s="143"/>
    </row>
    <row r="1347" spans="2:9" s="140" customFormat="1" ht="19.7" customHeight="1" x14ac:dyDescent="0.2">
      <c r="B1347" s="142">
        <v>29</v>
      </c>
      <c r="C1347" s="143" t="s">
        <v>433</v>
      </c>
      <c r="D1347" s="142">
        <v>90499863</v>
      </c>
      <c r="E1347" s="143" t="s">
        <v>1601</v>
      </c>
      <c r="F1347" s="143" t="s">
        <v>697</v>
      </c>
      <c r="G1347" s="143" t="s">
        <v>698</v>
      </c>
      <c r="H1347" s="144">
        <v>27000</v>
      </c>
      <c r="I1347" s="143"/>
    </row>
    <row r="1348" spans="2:9" s="140" customFormat="1" ht="19.7" customHeight="1" x14ac:dyDescent="0.2">
      <c r="B1348" s="142">
        <v>29</v>
      </c>
      <c r="C1348" s="143" t="s">
        <v>433</v>
      </c>
      <c r="D1348" s="142">
        <v>90499863</v>
      </c>
      <c r="E1348" s="143" t="s">
        <v>1602</v>
      </c>
      <c r="F1348" s="143" t="s">
        <v>700</v>
      </c>
      <c r="G1348" s="143" t="s">
        <v>701</v>
      </c>
      <c r="H1348" s="144">
        <v>21800</v>
      </c>
      <c r="I1348" s="143"/>
    </row>
    <row r="1349" spans="2:9" s="140" customFormat="1" ht="19.7" customHeight="1" x14ac:dyDescent="0.2">
      <c r="B1349" s="142">
        <v>29</v>
      </c>
      <c r="C1349" s="143" t="s">
        <v>433</v>
      </c>
      <c r="D1349" s="142">
        <v>90509500</v>
      </c>
      <c r="E1349" s="143" t="s">
        <v>1603</v>
      </c>
      <c r="F1349" s="143" t="s">
        <v>700</v>
      </c>
      <c r="G1349" s="143" t="s">
        <v>701</v>
      </c>
      <c r="H1349" s="144">
        <v>-18096.55</v>
      </c>
      <c r="I1349" s="143"/>
    </row>
    <row r="1350" spans="2:9" s="140" customFormat="1" ht="19.7" customHeight="1" x14ac:dyDescent="0.2">
      <c r="B1350" s="142">
        <v>29</v>
      </c>
      <c r="C1350" s="143" t="s">
        <v>433</v>
      </c>
      <c r="D1350" s="142">
        <v>90548674</v>
      </c>
      <c r="E1350" s="143" t="s">
        <v>1604</v>
      </c>
      <c r="F1350" s="143" t="s">
        <v>697</v>
      </c>
      <c r="G1350" s="143" t="s">
        <v>698</v>
      </c>
      <c r="H1350" s="144">
        <v>50000</v>
      </c>
      <c r="I1350" s="143"/>
    </row>
    <row r="1351" spans="2:9" s="140" customFormat="1" ht="19.7" customHeight="1" x14ac:dyDescent="0.2">
      <c r="B1351" s="142">
        <v>29</v>
      </c>
      <c r="C1351" s="143" t="s">
        <v>433</v>
      </c>
      <c r="D1351" s="142">
        <v>90571509</v>
      </c>
      <c r="E1351" s="143" t="s">
        <v>1605</v>
      </c>
      <c r="F1351" s="143" t="s">
        <v>697</v>
      </c>
      <c r="G1351" s="143" t="s">
        <v>698</v>
      </c>
      <c r="H1351" s="144">
        <v>67000</v>
      </c>
      <c r="I1351" s="143"/>
    </row>
    <row r="1352" spans="2:9" s="140" customFormat="1" ht="19.7" customHeight="1" x14ac:dyDescent="0.2">
      <c r="B1352" s="142">
        <v>29</v>
      </c>
      <c r="C1352" s="143" t="s">
        <v>433</v>
      </c>
      <c r="D1352" s="142">
        <v>90578193</v>
      </c>
      <c r="E1352" s="143" t="s">
        <v>1606</v>
      </c>
      <c r="F1352" s="143" t="s">
        <v>700</v>
      </c>
      <c r="G1352" s="143" t="s">
        <v>701</v>
      </c>
      <c r="H1352" s="144">
        <v>41000</v>
      </c>
      <c r="I1352" s="143"/>
    </row>
    <row r="1353" spans="2:9" s="140" customFormat="1" ht="19.7" customHeight="1" x14ac:dyDescent="0.2">
      <c r="B1353" s="142">
        <v>29</v>
      </c>
      <c r="C1353" s="143" t="s">
        <v>433</v>
      </c>
      <c r="D1353" s="142">
        <v>90580099</v>
      </c>
      <c r="E1353" s="143" t="s">
        <v>8985</v>
      </c>
      <c r="F1353" s="143" t="s">
        <v>713</v>
      </c>
      <c r="G1353" s="143" t="s">
        <v>714</v>
      </c>
      <c r="H1353" s="144">
        <v>150000</v>
      </c>
      <c r="I1353" s="143"/>
    </row>
    <row r="1354" spans="2:9" s="140" customFormat="1" ht="19.7" customHeight="1" x14ac:dyDescent="0.2">
      <c r="B1354" s="142">
        <v>29</v>
      </c>
      <c r="C1354" s="143" t="s">
        <v>433</v>
      </c>
      <c r="D1354" s="142">
        <v>90580099</v>
      </c>
      <c r="E1354" s="143" t="s">
        <v>1607</v>
      </c>
      <c r="F1354" s="143" t="s">
        <v>697</v>
      </c>
      <c r="G1354" s="143" t="s">
        <v>698</v>
      </c>
      <c r="H1354" s="144">
        <v>15000</v>
      </c>
      <c r="I1354" s="143"/>
    </row>
    <row r="1355" spans="2:9" s="140" customFormat="1" ht="19.7" customHeight="1" x14ac:dyDescent="0.2">
      <c r="B1355" s="142">
        <v>29</v>
      </c>
      <c r="C1355" s="143" t="s">
        <v>433</v>
      </c>
      <c r="D1355" s="142">
        <v>90588011</v>
      </c>
      <c r="E1355" s="143" t="s">
        <v>8986</v>
      </c>
      <c r="F1355" s="143" t="s">
        <v>700</v>
      </c>
      <c r="G1355" s="143" t="s">
        <v>701</v>
      </c>
      <c r="H1355" s="144">
        <v>360</v>
      </c>
      <c r="I1355" s="143"/>
    </row>
    <row r="1356" spans="2:9" s="140" customFormat="1" ht="19.7" customHeight="1" x14ac:dyDescent="0.2">
      <c r="B1356" s="142">
        <v>29</v>
      </c>
      <c r="C1356" s="143" t="s">
        <v>433</v>
      </c>
      <c r="D1356" s="142">
        <v>90588011</v>
      </c>
      <c r="E1356" s="143" t="s">
        <v>8987</v>
      </c>
      <c r="F1356" s="143" t="s">
        <v>697</v>
      </c>
      <c r="G1356" s="143" t="s">
        <v>698</v>
      </c>
      <c r="H1356" s="144">
        <v>45000</v>
      </c>
      <c r="I1356" s="143"/>
    </row>
    <row r="1357" spans="2:9" s="140" customFormat="1" ht="19.7" customHeight="1" x14ac:dyDescent="0.2">
      <c r="B1357" s="142">
        <v>29</v>
      </c>
      <c r="C1357" s="143" t="s">
        <v>433</v>
      </c>
      <c r="D1357" s="142">
        <v>90588084</v>
      </c>
      <c r="E1357" s="143" t="s">
        <v>8988</v>
      </c>
      <c r="F1357" s="143" t="s">
        <v>697</v>
      </c>
      <c r="G1357" s="143" t="s">
        <v>698</v>
      </c>
      <c r="H1357" s="144">
        <v>14000</v>
      </c>
      <c r="I1357" s="143"/>
    </row>
    <row r="1358" spans="2:9" s="140" customFormat="1" ht="19.7" customHeight="1" x14ac:dyDescent="0.2">
      <c r="B1358" s="142">
        <v>29</v>
      </c>
      <c r="C1358" s="143" t="s">
        <v>433</v>
      </c>
      <c r="D1358" s="142">
        <v>90588084</v>
      </c>
      <c r="E1358" s="143" t="s">
        <v>8988</v>
      </c>
      <c r="F1358" s="143" t="s">
        <v>697</v>
      </c>
      <c r="G1358" s="143" t="s">
        <v>698</v>
      </c>
      <c r="H1358" s="144">
        <v>20000</v>
      </c>
      <c r="I1358" s="143"/>
    </row>
    <row r="1359" spans="2:9" s="140" customFormat="1" ht="19.7" customHeight="1" x14ac:dyDescent="0.2">
      <c r="B1359" s="142">
        <v>29</v>
      </c>
      <c r="C1359" s="143" t="s">
        <v>433</v>
      </c>
      <c r="D1359" s="142">
        <v>90588346</v>
      </c>
      <c r="E1359" s="143" t="s">
        <v>1608</v>
      </c>
      <c r="F1359" s="143" t="s">
        <v>700</v>
      </c>
      <c r="G1359" s="143" t="s">
        <v>701</v>
      </c>
      <c r="H1359" s="144">
        <v>5000</v>
      </c>
      <c r="I1359" s="143"/>
    </row>
    <row r="1360" spans="2:9" s="140" customFormat="1" ht="19.7" customHeight="1" x14ac:dyDescent="0.2">
      <c r="B1360" s="142">
        <v>29</v>
      </c>
      <c r="C1360" s="143" t="s">
        <v>433</v>
      </c>
      <c r="D1360" s="142">
        <v>90588346</v>
      </c>
      <c r="E1360" s="143" t="s">
        <v>1609</v>
      </c>
      <c r="F1360" s="143" t="s">
        <v>700</v>
      </c>
      <c r="G1360" s="143" t="s">
        <v>701</v>
      </c>
      <c r="H1360" s="144">
        <v>450</v>
      </c>
      <c r="I1360" s="143"/>
    </row>
    <row r="1361" spans="2:9" s="140" customFormat="1" ht="19.7" customHeight="1" x14ac:dyDescent="0.2">
      <c r="B1361" s="142">
        <v>29</v>
      </c>
      <c r="C1361" s="143" t="s">
        <v>433</v>
      </c>
      <c r="D1361" s="142">
        <v>90588346</v>
      </c>
      <c r="E1361" s="143" t="s">
        <v>1609</v>
      </c>
      <c r="F1361" s="143" t="s">
        <v>700</v>
      </c>
      <c r="G1361" s="143" t="s">
        <v>701</v>
      </c>
      <c r="H1361" s="144">
        <v>150</v>
      </c>
      <c r="I1361" s="143"/>
    </row>
    <row r="1362" spans="2:9" s="140" customFormat="1" ht="19.7" customHeight="1" x14ac:dyDescent="0.2">
      <c r="B1362" s="142">
        <v>29</v>
      </c>
      <c r="C1362" s="143" t="s">
        <v>433</v>
      </c>
      <c r="D1362" s="142">
        <v>90589865</v>
      </c>
      <c r="E1362" s="143" t="s">
        <v>1610</v>
      </c>
      <c r="F1362" s="143" t="s">
        <v>700</v>
      </c>
      <c r="G1362" s="143" t="s">
        <v>701</v>
      </c>
      <c r="H1362" s="144">
        <v>-85723.14</v>
      </c>
      <c r="I1362" s="143"/>
    </row>
    <row r="1363" spans="2:9" s="140" customFormat="1" ht="19.7" customHeight="1" x14ac:dyDescent="0.2">
      <c r="B1363" s="142">
        <v>29</v>
      </c>
      <c r="C1363" s="143" t="s">
        <v>433</v>
      </c>
      <c r="D1363" s="142">
        <v>90590044</v>
      </c>
      <c r="E1363" s="143" t="s">
        <v>1611</v>
      </c>
      <c r="F1363" s="143" t="s">
        <v>713</v>
      </c>
      <c r="G1363" s="143" t="s">
        <v>714</v>
      </c>
      <c r="H1363" s="144">
        <v>33000</v>
      </c>
      <c r="I1363" s="143"/>
    </row>
    <row r="1364" spans="2:9" s="140" customFormat="1" ht="19.7" customHeight="1" x14ac:dyDescent="0.2">
      <c r="B1364" s="142">
        <v>29</v>
      </c>
      <c r="C1364" s="143" t="s">
        <v>433</v>
      </c>
      <c r="D1364" s="142">
        <v>90590044</v>
      </c>
      <c r="E1364" s="143" t="s">
        <v>1612</v>
      </c>
      <c r="F1364" s="143" t="s">
        <v>700</v>
      </c>
      <c r="G1364" s="143" t="s">
        <v>701</v>
      </c>
      <c r="H1364" s="144">
        <v>300</v>
      </c>
      <c r="I1364" s="143"/>
    </row>
    <row r="1365" spans="2:9" s="140" customFormat="1" ht="19.7" customHeight="1" x14ac:dyDescent="0.2">
      <c r="B1365" s="142">
        <v>29</v>
      </c>
      <c r="C1365" s="143" t="s">
        <v>433</v>
      </c>
      <c r="D1365" s="142">
        <v>90590162</v>
      </c>
      <c r="E1365" s="143" t="s">
        <v>1613</v>
      </c>
      <c r="F1365" s="143" t="s">
        <v>700</v>
      </c>
      <c r="G1365" s="143" t="s">
        <v>701</v>
      </c>
      <c r="H1365" s="144">
        <v>300</v>
      </c>
      <c r="I1365" s="143"/>
    </row>
    <row r="1366" spans="2:9" s="140" customFormat="1" ht="19.7" customHeight="1" x14ac:dyDescent="0.2">
      <c r="B1366" s="142">
        <v>29</v>
      </c>
      <c r="C1366" s="143" t="s">
        <v>433</v>
      </c>
      <c r="D1366" s="142">
        <v>90590162</v>
      </c>
      <c r="E1366" s="143" t="s">
        <v>1614</v>
      </c>
      <c r="F1366" s="143" t="s">
        <v>697</v>
      </c>
      <c r="G1366" s="143" t="s">
        <v>698</v>
      </c>
      <c r="H1366" s="144">
        <v>18000</v>
      </c>
      <c r="I1366" s="143"/>
    </row>
    <row r="1367" spans="2:9" s="140" customFormat="1" ht="19.7" customHeight="1" x14ac:dyDescent="0.2">
      <c r="B1367" s="142">
        <v>29</v>
      </c>
      <c r="C1367" s="143" t="s">
        <v>433</v>
      </c>
      <c r="D1367" s="142">
        <v>90590173</v>
      </c>
      <c r="E1367" s="143" t="s">
        <v>1615</v>
      </c>
      <c r="F1367" s="143" t="s">
        <v>697</v>
      </c>
      <c r="G1367" s="143" t="s">
        <v>698</v>
      </c>
      <c r="H1367" s="144">
        <v>40000</v>
      </c>
      <c r="I1367" s="143"/>
    </row>
    <row r="1368" spans="2:9" s="140" customFormat="1" ht="19.7" customHeight="1" x14ac:dyDescent="0.2">
      <c r="B1368" s="142">
        <v>29</v>
      </c>
      <c r="C1368" s="143" t="s">
        <v>433</v>
      </c>
      <c r="D1368" s="142">
        <v>90590266</v>
      </c>
      <c r="E1368" s="143" t="s">
        <v>1616</v>
      </c>
      <c r="F1368" s="143" t="s">
        <v>700</v>
      </c>
      <c r="G1368" s="143" t="s">
        <v>701</v>
      </c>
      <c r="H1368" s="144">
        <v>5000</v>
      </c>
      <c r="I1368" s="143"/>
    </row>
    <row r="1369" spans="2:9" s="140" customFormat="1" ht="19.7" customHeight="1" x14ac:dyDescent="0.2">
      <c r="B1369" s="142">
        <v>29</v>
      </c>
      <c r="C1369" s="143" t="s">
        <v>433</v>
      </c>
      <c r="D1369" s="142">
        <v>90590288</v>
      </c>
      <c r="E1369" s="143" t="s">
        <v>1617</v>
      </c>
      <c r="F1369" s="143" t="s">
        <v>700</v>
      </c>
      <c r="G1369" s="143" t="s">
        <v>701</v>
      </c>
      <c r="H1369" s="144">
        <v>411.57</v>
      </c>
      <c r="I1369" s="143"/>
    </row>
    <row r="1370" spans="2:9" s="140" customFormat="1" ht="19.7" customHeight="1" x14ac:dyDescent="0.2">
      <c r="B1370" s="142">
        <v>29</v>
      </c>
      <c r="C1370" s="143" t="s">
        <v>433</v>
      </c>
      <c r="D1370" s="142">
        <v>90590288</v>
      </c>
      <c r="E1370" s="143" t="s">
        <v>1617</v>
      </c>
      <c r="F1370" s="143" t="s">
        <v>700</v>
      </c>
      <c r="G1370" s="143" t="s">
        <v>701</v>
      </c>
      <c r="H1370" s="144">
        <v>91.46</v>
      </c>
      <c r="I1370" s="143"/>
    </row>
    <row r="1371" spans="2:9" s="140" customFormat="1" ht="19.7" customHeight="1" x14ac:dyDescent="0.2">
      <c r="B1371" s="142">
        <v>29</v>
      </c>
      <c r="C1371" s="143" t="s">
        <v>433</v>
      </c>
      <c r="D1371" s="142">
        <v>90590443</v>
      </c>
      <c r="E1371" s="143" t="s">
        <v>8989</v>
      </c>
      <c r="F1371" s="143" t="s">
        <v>700</v>
      </c>
      <c r="G1371" s="143" t="s">
        <v>701</v>
      </c>
      <c r="H1371" s="144">
        <v>-5216.96</v>
      </c>
      <c r="I1371" s="143"/>
    </row>
    <row r="1372" spans="2:9" s="140" customFormat="1" ht="19.7" customHeight="1" x14ac:dyDescent="0.2">
      <c r="B1372" s="142">
        <v>29</v>
      </c>
      <c r="C1372" s="143" t="s">
        <v>433</v>
      </c>
      <c r="D1372" s="142">
        <v>90590657</v>
      </c>
      <c r="E1372" s="143" t="s">
        <v>1618</v>
      </c>
      <c r="F1372" s="143" t="s">
        <v>697</v>
      </c>
      <c r="G1372" s="143" t="s">
        <v>698</v>
      </c>
      <c r="H1372" s="144">
        <v>27000</v>
      </c>
      <c r="I1372" s="143"/>
    </row>
    <row r="1373" spans="2:9" s="140" customFormat="1" ht="19.7" customHeight="1" x14ac:dyDescent="0.2">
      <c r="B1373" s="142">
        <v>29</v>
      </c>
      <c r="C1373" s="143" t="s">
        <v>433</v>
      </c>
      <c r="D1373" s="142">
        <v>90605101</v>
      </c>
      <c r="E1373" s="143" t="s">
        <v>1619</v>
      </c>
      <c r="F1373" s="143" t="s">
        <v>700</v>
      </c>
      <c r="G1373" s="143" t="s">
        <v>701</v>
      </c>
      <c r="H1373" s="144">
        <v>30000</v>
      </c>
      <c r="I1373" s="143"/>
    </row>
    <row r="1374" spans="2:9" s="140" customFormat="1" ht="19.7" customHeight="1" x14ac:dyDescent="0.2">
      <c r="B1374" s="142">
        <v>29</v>
      </c>
      <c r="C1374" s="143" t="s">
        <v>433</v>
      </c>
      <c r="D1374" s="142">
        <v>90605244</v>
      </c>
      <c r="E1374" s="143" t="s">
        <v>1620</v>
      </c>
      <c r="F1374" s="143" t="s">
        <v>700</v>
      </c>
      <c r="G1374" s="143" t="s">
        <v>701</v>
      </c>
      <c r="H1374" s="144">
        <v>411.57</v>
      </c>
      <c r="I1374" s="143"/>
    </row>
    <row r="1375" spans="2:9" s="140" customFormat="1" ht="19.7" customHeight="1" x14ac:dyDescent="0.2">
      <c r="B1375" s="142">
        <v>29</v>
      </c>
      <c r="C1375" s="143" t="s">
        <v>433</v>
      </c>
      <c r="D1375" s="142">
        <v>90605244</v>
      </c>
      <c r="E1375" s="143" t="s">
        <v>1620</v>
      </c>
      <c r="F1375" s="143" t="s">
        <v>700</v>
      </c>
      <c r="G1375" s="143" t="s">
        <v>701</v>
      </c>
      <c r="H1375" s="144">
        <v>91.46</v>
      </c>
      <c r="I1375" s="143"/>
    </row>
    <row r="1376" spans="2:9" s="140" customFormat="1" ht="19.7" customHeight="1" x14ac:dyDescent="0.2">
      <c r="B1376" s="142">
        <v>29</v>
      </c>
      <c r="C1376" s="143" t="s">
        <v>433</v>
      </c>
      <c r="D1376" s="142">
        <v>90605244</v>
      </c>
      <c r="E1376" s="143" t="s">
        <v>1621</v>
      </c>
      <c r="F1376" s="143" t="s">
        <v>700</v>
      </c>
      <c r="G1376" s="143" t="s">
        <v>701</v>
      </c>
      <c r="H1376" s="144">
        <v>1350</v>
      </c>
      <c r="I1376" s="143"/>
    </row>
    <row r="1377" spans="2:9" s="140" customFormat="1" ht="19.7" customHeight="1" x14ac:dyDescent="0.2">
      <c r="B1377" s="142">
        <v>29</v>
      </c>
      <c r="C1377" s="143" t="s">
        <v>433</v>
      </c>
      <c r="D1377" s="142">
        <v>90605244</v>
      </c>
      <c r="E1377" s="143" t="s">
        <v>1621</v>
      </c>
      <c r="F1377" s="143" t="s">
        <v>700</v>
      </c>
      <c r="G1377" s="143" t="s">
        <v>701</v>
      </c>
      <c r="H1377" s="144">
        <v>450</v>
      </c>
      <c r="I1377" s="143"/>
    </row>
    <row r="1378" spans="2:9" s="140" customFormat="1" ht="19.7" customHeight="1" x14ac:dyDescent="0.2">
      <c r="B1378" s="142">
        <v>29</v>
      </c>
      <c r="C1378" s="143" t="s">
        <v>433</v>
      </c>
      <c r="D1378" s="142">
        <v>90606479</v>
      </c>
      <c r="E1378" s="143" t="s">
        <v>1622</v>
      </c>
      <c r="F1378" s="143" t="s">
        <v>700</v>
      </c>
      <c r="G1378" s="143" t="s">
        <v>701</v>
      </c>
      <c r="H1378" s="144">
        <v>20000</v>
      </c>
      <c r="I1378" s="143"/>
    </row>
    <row r="1379" spans="2:9" s="140" customFormat="1" ht="19.7" customHeight="1" x14ac:dyDescent="0.2">
      <c r="B1379" s="142">
        <v>29</v>
      </c>
      <c r="C1379" s="143" t="s">
        <v>433</v>
      </c>
      <c r="D1379" s="142">
        <v>90668525</v>
      </c>
      <c r="E1379" s="143" t="s">
        <v>8990</v>
      </c>
      <c r="F1379" s="143" t="s">
        <v>713</v>
      </c>
      <c r="G1379" s="143" t="s">
        <v>714</v>
      </c>
      <c r="H1379" s="144">
        <v>100000</v>
      </c>
      <c r="I1379" s="143"/>
    </row>
    <row r="1380" spans="2:9" s="140" customFormat="1" ht="19.7" customHeight="1" x14ac:dyDescent="0.2">
      <c r="B1380" s="142">
        <v>29</v>
      </c>
      <c r="C1380" s="143" t="s">
        <v>433</v>
      </c>
      <c r="D1380" s="142">
        <v>90668525</v>
      </c>
      <c r="E1380" s="143" t="s">
        <v>9713</v>
      </c>
      <c r="F1380" s="143" t="s">
        <v>998</v>
      </c>
      <c r="G1380" s="143" t="s">
        <v>999</v>
      </c>
      <c r="H1380" s="144">
        <v>10000</v>
      </c>
      <c r="I1380" s="143"/>
    </row>
    <row r="1381" spans="2:9" s="140" customFormat="1" ht="19.7" customHeight="1" x14ac:dyDescent="0.2">
      <c r="B1381" s="142">
        <v>29</v>
      </c>
      <c r="C1381" s="143" t="s">
        <v>433</v>
      </c>
      <c r="D1381" s="142">
        <v>90703423</v>
      </c>
      <c r="E1381" s="143" t="s">
        <v>1623</v>
      </c>
      <c r="F1381" s="143" t="s">
        <v>792</v>
      </c>
      <c r="G1381" s="143" t="s">
        <v>793</v>
      </c>
      <c r="H1381" s="144">
        <v>0</v>
      </c>
      <c r="I1381" s="143"/>
    </row>
    <row r="1382" spans="2:9" s="140" customFormat="1" ht="19.7" customHeight="1" x14ac:dyDescent="0.2">
      <c r="B1382" s="142">
        <v>29</v>
      </c>
      <c r="C1382" s="143" t="s">
        <v>433</v>
      </c>
      <c r="D1382" s="142">
        <v>90739499</v>
      </c>
      <c r="E1382" s="143" t="s">
        <v>8991</v>
      </c>
      <c r="F1382" s="143" t="s">
        <v>713</v>
      </c>
      <c r="G1382" s="143" t="s">
        <v>714</v>
      </c>
      <c r="H1382" s="144">
        <v>150000</v>
      </c>
      <c r="I1382" s="143"/>
    </row>
    <row r="1383" spans="2:9" s="140" customFormat="1" ht="19.7" customHeight="1" x14ac:dyDescent="0.2">
      <c r="B1383" s="142">
        <v>29</v>
      </c>
      <c r="C1383" s="143" t="s">
        <v>433</v>
      </c>
      <c r="D1383" s="142">
        <v>90739499</v>
      </c>
      <c r="E1383" s="143" t="s">
        <v>8992</v>
      </c>
      <c r="F1383" s="143" t="s">
        <v>697</v>
      </c>
      <c r="G1383" s="143" t="s">
        <v>698</v>
      </c>
      <c r="H1383" s="144">
        <v>15000</v>
      </c>
      <c r="I1383" s="143"/>
    </row>
    <row r="1384" spans="2:9" s="140" customFormat="1" ht="19.7" customHeight="1" x14ac:dyDescent="0.2">
      <c r="B1384" s="142">
        <v>29</v>
      </c>
      <c r="C1384" s="143" t="s">
        <v>433</v>
      </c>
      <c r="D1384" s="142">
        <v>90742054</v>
      </c>
      <c r="E1384" s="143" t="s">
        <v>1624</v>
      </c>
      <c r="F1384" s="143" t="s">
        <v>700</v>
      </c>
      <c r="G1384" s="143" t="s">
        <v>701</v>
      </c>
      <c r="H1384" s="144">
        <v>411.57</v>
      </c>
      <c r="I1384" s="143"/>
    </row>
    <row r="1385" spans="2:9" s="140" customFormat="1" ht="19.7" customHeight="1" x14ac:dyDescent="0.2">
      <c r="B1385" s="142">
        <v>29</v>
      </c>
      <c r="C1385" s="143" t="s">
        <v>433</v>
      </c>
      <c r="D1385" s="142">
        <v>90742054</v>
      </c>
      <c r="E1385" s="143" t="s">
        <v>1624</v>
      </c>
      <c r="F1385" s="143" t="s">
        <v>700</v>
      </c>
      <c r="G1385" s="143" t="s">
        <v>701</v>
      </c>
      <c r="H1385" s="144">
        <v>91.46</v>
      </c>
      <c r="I1385" s="143"/>
    </row>
    <row r="1386" spans="2:9" s="140" customFormat="1" ht="19.7" customHeight="1" x14ac:dyDescent="0.2">
      <c r="B1386" s="142">
        <v>29</v>
      </c>
      <c r="C1386" s="143" t="s">
        <v>433</v>
      </c>
      <c r="D1386" s="142">
        <v>90762809</v>
      </c>
      <c r="E1386" s="143" t="s">
        <v>1625</v>
      </c>
      <c r="F1386" s="143" t="s">
        <v>713</v>
      </c>
      <c r="G1386" s="143" t="s">
        <v>714</v>
      </c>
      <c r="H1386" s="144">
        <v>100000</v>
      </c>
      <c r="I1386" s="143"/>
    </row>
    <row r="1387" spans="2:9" s="140" customFormat="1" ht="19.7" customHeight="1" x14ac:dyDescent="0.2">
      <c r="B1387" s="142">
        <v>29</v>
      </c>
      <c r="C1387" s="143" t="s">
        <v>433</v>
      </c>
      <c r="D1387" s="142">
        <v>98687846</v>
      </c>
      <c r="E1387" s="143" t="s">
        <v>1626</v>
      </c>
      <c r="F1387" s="143" t="s">
        <v>700</v>
      </c>
      <c r="G1387" s="143" t="s">
        <v>701</v>
      </c>
      <c r="H1387" s="144">
        <v>5500</v>
      </c>
      <c r="I1387" s="143"/>
    </row>
    <row r="1388" spans="2:9" s="140" customFormat="1" ht="19.7" customHeight="1" x14ac:dyDescent="0.2">
      <c r="B1388" s="142">
        <v>29</v>
      </c>
      <c r="C1388" s="143" t="s">
        <v>433</v>
      </c>
      <c r="D1388" s="142">
        <v>98687846</v>
      </c>
      <c r="E1388" s="143" t="s">
        <v>1626</v>
      </c>
      <c r="F1388" s="143" t="s">
        <v>700</v>
      </c>
      <c r="G1388" s="143" t="s">
        <v>701</v>
      </c>
      <c r="H1388" s="144">
        <v>500</v>
      </c>
      <c r="I1388" s="143"/>
    </row>
    <row r="1389" spans="2:9" s="140" customFormat="1" ht="19.7" customHeight="1" x14ac:dyDescent="0.2">
      <c r="B1389" s="142">
        <v>29</v>
      </c>
      <c r="C1389" s="143" t="s">
        <v>433</v>
      </c>
      <c r="D1389" s="142">
        <v>100765795</v>
      </c>
      <c r="E1389" s="143" t="s">
        <v>1627</v>
      </c>
      <c r="F1389" s="143" t="s">
        <v>729</v>
      </c>
      <c r="G1389" s="143" t="s">
        <v>730</v>
      </c>
      <c r="H1389" s="144">
        <v>312.12</v>
      </c>
      <c r="I1389" s="143"/>
    </row>
    <row r="1390" spans="2:9" s="140" customFormat="1" ht="19.7" customHeight="1" x14ac:dyDescent="0.2">
      <c r="B1390" s="142">
        <v>29</v>
      </c>
      <c r="C1390" s="143" t="s">
        <v>433</v>
      </c>
      <c r="D1390" s="142">
        <v>100765795</v>
      </c>
      <c r="E1390" s="143" t="s">
        <v>1627</v>
      </c>
      <c r="F1390" s="143" t="s">
        <v>729</v>
      </c>
      <c r="G1390" s="143" t="s">
        <v>730</v>
      </c>
      <c r="H1390" s="144">
        <v>308.04000000000002</v>
      </c>
      <c r="I1390" s="143"/>
    </row>
    <row r="1391" spans="2:9" s="140" customFormat="1" ht="19.7" customHeight="1" x14ac:dyDescent="0.2">
      <c r="B1391" s="142">
        <v>29</v>
      </c>
      <c r="C1391" s="143" t="s">
        <v>433</v>
      </c>
      <c r="D1391" s="142">
        <v>100765795</v>
      </c>
      <c r="E1391" s="143" t="s">
        <v>1628</v>
      </c>
      <c r="F1391" s="143" t="s">
        <v>697</v>
      </c>
      <c r="G1391" s="143" t="s">
        <v>698</v>
      </c>
      <c r="H1391" s="144">
        <v>5000</v>
      </c>
      <c r="I1391" s="143"/>
    </row>
    <row r="1392" spans="2:9" s="140" customFormat="1" ht="19.7" customHeight="1" x14ac:dyDescent="0.2">
      <c r="B1392" s="142">
        <v>29</v>
      </c>
      <c r="C1392" s="143" t="s">
        <v>433</v>
      </c>
      <c r="D1392" s="142">
        <v>101268887</v>
      </c>
      <c r="E1392" s="143" t="s">
        <v>1629</v>
      </c>
      <c r="F1392" s="143" t="s">
        <v>697</v>
      </c>
      <c r="G1392" s="143" t="s">
        <v>698</v>
      </c>
      <c r="H1392" s="144">
        <v>-12185.07</v>
      </c>
      <c r="I1392" s="143"/>
    </row>
    <row r="1393" spans="2:9" s="140" customFormat="1" ht="19.7" customHeight="1" x14ac:dyDescent="0.2">
      <c r="B1393" s="142">
        <v>29</v>
      </c>
      <c r="C1393" s="143" t="s">
        <v>433</v>
      </c>
      <c r="D1393" s="142">
        <v>101536440</v>
      </c>
      <c r="E1393" s="143" t="s">
        <v>8993</v>
      </c>
      <c r="F1393" s="143" t="s">
        <v>697</v>
      </c>
      <c r="G1393" s="143" t="s">
        <v>698</v>
      </c>
      <c r="H1393" s="144">
        <v>14000</v>
      </c>
      <c r="I1393" s="143"/>
    </row>
    <row r="1394" spans="2:9" s="140" customFormat="1" ht="19.7" customHeight="1" x14ac:dyDescent="0.2">
      <c r="B1394" s="142">
        <v>29</v>
      </c>
      <c r="C1394" s="143" t="s">
        <v>433</v>
      </c>
      <c r="D1394" s="142">
        <v>101536440</v>
      </c>
      <c r="E1394" s="143" t="s">
        <v>8993</v>
      </c>
      <c r="F1394" s="143" t="s">
        <v>697</v>
      </c>
      <c r="G1394" s="143" t="s">
        <v>698</v>
      </c>
      <c r="H1394" s="144">
        <v>20000</v>
      </c>
      <c r="I1394" s="143"/>
    </row>
    <row r="1395" spans="2:9" s="140" customFormat="1" ht="19.7" customHeight="1" x14ac:dyDescent="0.2">
      <c r="B1395" s="142">
        <v>30</v>
      </c>
      <c r="C1395" s="143" t="s">
        <v>402</v>
      </c>
      <c r="D1395" s="142">
        <v>90418440</v>
      </c>
      <c r="E1395" s="143" t="s">
        <v>1630</v>
      </c>
      <c r="F1395" s="143" t="s">
        <v>700</v>
      </c>
      <c r="G1395" s="143" t="s">
        <v>701</v>
      </c>
      <c r="H1395" s="144">
        <v>600</v>
      </c>
      <c r="I1395" s="143"/>
    </row>
    <row r="1396" spans="2:9" s="140" customFormat="1" ht="19.7" customHeight="1" x14ac:dyDescent="0.2">
      <c r="B1396" s="142">
        <v>30</v>
      </c>
      <c r="C1396" s="143" t="s">
        <v>402</v>
      </c>
      <c r="D1396" s="142">
        <v>90458119</v>
      </c>
      <c r="E1396" s="143" t="s">
        <v>9714</v>
      </c>
      <c r="F1396" s="143" t="s">
        <v>697</v>
      </c>
      <c r="G1396" s="143" t="s">
        <v>698</v>
      </c>
      <c r="H1396" s="144">
        <v>20000</v>
      </c>
      <c r="I1396" s="143"/>
    </row>
    <row r="1397" spans="2:9" s="140" customFormat="1" ht="19.7" customHeight="1" x14ac:dyDescent="0.2">
      <c r="B1397" s="142">
        <v>30</v>
      </c>
      <c r="C1397" s="143" t="s">
        <v>402</v>
      </c>
      <c r="D1397" s="142">
        <v>90459920</v>
      </c>
      <c r="E1397" s="143" t="s">
        <v>1631</v>
      </c>
      <c r="F1397" s="143" t="s">
        <v>700</v>
      </c>
      <c r="G1397" s="143" t="s">
        <v>701</v>
      </c>
      <c r="H1397" s="144">
        <v>300</v>
      </c>
      <c r="I1397" s="143"/>
    </row>
    <row r="1398" spans="2:9" s="140" customFormat="1" ht="19.7" customHeight="1" x14ac:dyDescent="0.2">
      <c r="B1398" s="142">
        <v>30</v>
      </c>
      <c r="C1398" s="143" t="s">
        <v>402</v>
      </c>
      <c r="D1398" s="142">
        <v>90459920</v>
      </c>
      <c r="E1398" s="143" t="s">
        <v>1631</v>
      </c>
      <c r="F1398" s="143" t="s">
        <v>700</v>
      </c>
      <c r="G1398" s="143" t="s">
        <v>701</v>
      </c>
      <c r="H1398" s="144">
        <v>60</v>
      </c>
      <c r="I1398" s="143"/>
    </row>
    <row r="1399" spans="2:9" s="140" customFormat="1" ht="19.7" customHeight="1" x14ac:dyDescent="0.2">
      <c r="B1399" s="142">
        <v>30</v>
      </c>
      <c r="C1399" s="143" t="s">
        <v>402</v>
      </c>
      <c r="D1399" s="142">
        <v>90459920</v>
      </c>
      <c r="E1399" s="143" t="s">
        <v>1632</v>
      </c>
      <c r="F1399" s="143" t="s">
        <v>697</v>
      </c>
      <c r="G1399" s="143" t="s">
        <v>698</v>
      </c>
      <c r="H1399" s="144">
        <v>13000</v>
      </c>
      <c r="I1399" s="143"/>
    </row>
    <row r="1400" spans="2:9" s="140" customFormat="1" ht="19.7" customHeight="1" x14ac:dyDescent="0.2">
      <c r="B1400" s="142">
        <v>30</v>
      </c>
      <c r="C1400" s="143" t="s">
        <v>402</v>
      </c>
      <c r="D1400" s="142">
        <v>90464040</v>
      </c>
      <c r="E1400" s="143" t="s">
        <v>1633</v>
      </c>
      <c r="F1400" s="143" t="s">
        <v>697</v>
      </c>
      <c r="G1400" s="143" t="s">
        <v>698</v>
      </c>
      <c r="H1400" s="144">
        <v>37000</v>
      </c>
      <c r="I1400" s="143"/>
    </row>
    <row r="1401" spans="2:9" s="140" customFormat="1" ht="19.7" customHeight="1" x14ac:dyDescent="0.2">
      <c r="B1401" s="142">
        <v>30</v>
      </c>
      <c r="C1401" s="143" t="s">
        <v>402</v>
      </c>
      <c r="D1401" s="142">
        <v>90464469</v>
      </c>
      <c r="E1401" s="143" t="s">
        <v>1634</v>
      </c>
      <c r="F1401" s="143" t="s">
        <v>737</v>
      </c>
      <c r="G1401" s="143" t="s">
        <v>738</v>
      </c>
      <c r="H1401" s="144">
        <v>350</v>
      </c>
      <c r="I1401" s="143"/>
    </row>
    <row r="1402" spans="2:9" s="140" customFormat="1" ht="19.7" customHeight="1" x14ac:dyDescent="0.2">
      <c r="B1402" s="142">
        <v>30</v>
      </c>
      <c r="C1402" s="143" t="s">
        <v>402</v>
      </c>
      <c r="D1402" s="142">
        <v>90464469</v>
      </c>
      <c r="E1402" s="143" t="s">
        <v>1634</v>
      </c>
      <c r="F1402" s="143" t="s">
        <v>737</v>
      </c>
      <c r="G1402" s="143" t="s">
        <v>738</v>
      </c>
      <c r="H1402" s="144">
        <v>70</v>
      </c>
      <c r="I1402" s="143"/>
    </row>
    <row r="1403" spans="2:9" s="140" customFormat="1" ht="19.7" customHeight="1" x14ac:dyDescent="0.2">
      <c r="B1403" s="142">
        <v>30</v>
      </c>
      <c r="C1403" s="143" t="s">
        <v>402</v>
      </c>
      <c r="D1403" s="142">
        <v>90464469</v>
      </c>
      <c r="E1403" s="143" t="s">
        <v>1635</v>
      </c>
      <c r="F1403" s="143" t="s">
        <v>697</v>
      </c>
      <c r="G1403" s="143" t="s">
        <v>698</v>
      </c>
      <c r="H1403" s="144">
        <v>15038</v>
      </c>
      <c r="I1403" s="143"/>
    </row>
    <row r="1404" spans="2:9" s="140" customFormat="1" ht="19.7" customHeight="1" x14ac:dyDescent="0.2">
      <c r="B1404" s="142">
        <v>30</v>
      </c>
      <c r="C1404" s="143" t="s">
        <v>402</v>
      </c>
      <c r="D1404" s="142">
        <v>90464469</v>
      </c>
      <c r="E1404" s="143" t="s">
        <v>1636</v>
      </c>
      <c r="F1404" s="143" t="s">
        <v>706</v>
      </c>
      <c r="G1404" s="143" t="s">
        <v>707</v>
      </c>
      <c r="H1404" s="144">
        <v>800.36</v>
      </c>
      <c r="I1404" s="143"/>
    </row>
    <row r="1405" spans="2:9" s="140" customFormat="1" ht="19.7" customHeight="1" x14ac:dyDescent="0.2">
      <c r="B1405" s="142">
        <v>30</v>
      </c>
      <c r="C1405" s="143" t="s">
        <v>402</v>
      </c>
      <c r="D1405" s="142">
        <v>90464811</v>
      </c>
      <c r="E1405" s="143" t="s">
        <v>1637</v>
      </c>
      <c r="F1405" s="143" t="s">
        <v>700</v>
      </c>
      <c r="G1405" s="143" t="s">
        <v>701</v>
      </c>
      <c r="H1405" s="144">
        <v>15240</v>
      </c>
      <c r="I1405" s="143"/>
    </row>
    <row r="1406" spans="2:9" s="140" customFormat="1" ht="19.7" customHeight="1" x14ac:dyDescent="0.2">
      <c r="B1406" s="142">
        <v>30</v>
      </c>
      <c r="C1406" s="143" t="s">
        <v>402</v>
      </c>
      <c r="D1406" s="142">
        <v>90464841</v>
      </c>
      <c r="E1406" s="143" t="s">
        <v>1638</v>
      </c>
      <c r="F1406" s="143" t="s">
        <v>697</v>
      </c>
      <c r="G1406" s="143" t="s">
        <v>698</v>
      </c>
      <c r="H1406" s="144">
        <v>1560.6</v>
      </c>
      <c r="I1406" s="143"/>
    </row>
    <row r="1407" spans="2:9" s="140" customFormat="1" ht="19.7" customHeight="1" x14ac:dyDescent="0.2">
      <c r="B1407" s="142">
        <v>30</v>
      </c>
      <c r="C1407" s="143" t="s">
        <v>402</v>
      </c>
      <c r="D1407" s="142">
        <v>90464841</v>
      </c>
      <c r="E1407" s="143" t="s">
        <v>1638</v>
      </c>
      <c r="F1407" s="143" t="s">
        <v>697</v>
      </c>
      <c r="G1407" s="143" t="s">
        <v>698</v>
      </c>
      <c r="H1407" s="144">
        <v>318.36</v>
      </c>
      <c r="I1407" s="143"/>
    </row>
    <row r="1408" spans="2:9" s="140" customFormat="1" ht="19.7" customHeight="1" x14ac:dyDescent="0.2">
      <c r="B1408" s="142">
        <v>30</v>
      </c>
      <c r="C1408" s="143" t="s">
        <v>402</v>
      </c>
      <c r="D1408" s="142">
        <v>90464841</v>
      </c>
      <c r="E1408" s="143" t="s">
        <v>1639</v>
      </c>
      <c r="F1408" s="143" t="s">
        <v>697</v>
      </c>
      <c r="G1408" s="143" t="s">
        <v>698</v>
      </c>
      <c r="H1408" s="144">
        <v>38000</v>
      </c>
      <c r="I1408" s="143"/>
    </row>
    <row r="1409" spans="2:9" s="140" customFormat="1" ht="19.7" customHeight="1" x14ac:dyDescent="0.2">
      <c r="B1409" s="142">
        <v>30</v>
      </c>
      <c r="C1409" s="143" t="s">
        <v>402</v>
      </c>
      <c r="D1409" s="142">
        <v>90464841</v>
      </c>
      <c r="E1409" s="143" t="s">
        <v>1640</v>
      </c>
      <c r="F1409" s="143" t="s">
        <v>737</v>
      </c>
      <c r="G1409" s="143" t="s">
        <v>738</v>
      </c>
      <c r="H1409" s="144">
        <v>700</v>
      </c>
      <c r="I1409" s="143"/>
    </row>
    <row r="1410" spans="2:9" s="140" customFormat="1" ht="19.7" customHeight="1" x14ac:dyDescent="0.2">
      <c r="B1410" s="142">
        <v>30</v>
      </c>
      <c r="C1410" s="143" t="s">
        <v>402</v>
      </c>
      <c r="D1410" s="142">
        <v>90464841</v>
      </c>
      <c r="E1410" s="143" t="s">
        <v>1640</v>
      </c>
      <c r="F1410" s="143" t="s">
        <v>737</v>
      </c>
      <c r="G1410" s="143" t="s">
        <v>738</v>
      </c>
      <c r="H1410" s="144">
        <v>140</v>
      </c>
      <c r="I1410" s="143"/>
    </row>
    <row r="1411" spans="2:9" s="140" customFormat="1" ht="19.7" customHeight="1" x14ac:dyDescent="0.2">
      <c r="B1411" s="142">
        <v>30</v>
      </c>
      <c r="C1411" s="143" t="s">
        <v>402</v>
      </c>
      <c r="D1411" s="142">
        <v>90464888</v>
      </c>
      <c r="E1411" s="143" t="s">
        <v>1641</v>
      </c>
      <c r="F1411" s="143" t="s">
        <v>700</v>
      </c>
      <c r="G1411" s="143" t="s">
        <v>701</v>
      </c>
      <c r="H1411" s="144">
        <v>-8721.66</v>
      </c>
      <c r="I1411" s="143"/>
    </row>
    <row r="1412" spans="2:9" s="140" customFormat="1" ht="19.7" customHeight="1" x14ac:dyDescent="0.2">
      <c r="B1412" s="142">
        <v>30</v>
      </c>
      <c r="C1412" s="143" t="s">
        <v>402</v>
      </c>
      <c r="D1412" s="142">
        <v>90465113</v>
      </c>
      <c r="E1412" s="143" t="s">
        <v>1642</v>
      </c>
      <c r="F1412" s="143" t="s">
        <v>713</v>
      </c>
      <c r="G1412" s="143" t="s">
        <v>714</v>
      </c>
      <c r="H1412" s="144">
        <v>100067</v>
      </c>
      <c r="I1412" s="143"/>
    </row>
    <row r="1413" spans="2:9" s="140" customFormat="1" ht="19.7" customHeight="1" x14ac:dyDescent="0.2">
      <c r="B1413" s="142">
        <v>30</v>
      </c>
      <c r="C1413" s="143" t="s">
        <v>402</v>
      </c>
      <c r="D1413" s="142">
        <v>90465228</v>
      </c>
      <c r="E1413" s="143" t="s">
        <v>1643</v>
      </c>
      <c r="F1413" s="143" t="s">
        <v>697</v>
      </c>
      <c r="G1413" s="143" t="s">
        <v>698</v>
      </c>
      <c r="H1413" s="144">
        <v>-15000</v>
      </c>
      <c r="I1413" s="143"/>
    </row>
    <row r="1414" spans="2:9" s="140" customFormat="1" ht="19.7" customHeight="1" x14ac:dyDescent="0.2">
      <c r="B1414" s="142">
        <v>30</v>
      </c>
      <c r="C1414" s="143" t="s">
        <v>402</v>
      </c>
      <c r="D1414" s="142">
        <v>90465229</v>
      </c>
      <c r="E1414" s="143" t="s">
        <v>1644</v>
      </c>
      <c r="F1414" s="143" t="s">
        <v>700</v>
      </c>
      <c r="G1414" s="143" t="s">
        <v>701</v>
      </c>
      <c r="H1414" s="144">
        <v>300</v>
      </c>
      <c r="I1414" s="143"/>
    </row>
    <row r="1415" spans="2:9" s="140" customFormat="1" ht="19.7" customHeight="1" x14ac:dyDescent="0.2">
      <c r="B1415" s="142">
        <v>30</v>
      </c>
      <c r="C1415" s="143" t="s">
        <v>402</v>
      </c>
      <c r="D1415" s="142">
        <v>90465229</v>
      </c>
      <c r="E1415" s="143" t="s">
        <v>1644</v>
      </c>
      <c r="F1415" s="143" t="s">
        <v>700</v>
      </c>
      <c r="G1415" s="143" t="s">
        <v>701</v>
      </c>
      <c r="H1415" s="144">
        <v>60</v>
      </c>
      <c r="I1415" s="143"/>
    </row>
    <row r="1416" spans="2:9" s="140" customFormat="1" ht="19.7" customHeight="1" x14ac:dyDescent="0.2">
      <c r="B1416" s="142">
        <v>30</v>
      </c>
      <c r="C1416" s="143" t="s">
        <v>402</v>
      </c>
      <c r="D1416" s="142">
        <v>90465229</v>
      </c>
      <c r="E1416" s="143" t="s">
        <v>1645</v>
      </c>
      <c r="F1416" s="143" t="s">
        <v>1646</v>
      </c>
      <c r="G1416" s="143" t="s">
        <v>1647</v>
      </c>
      <c r="H1416" s="144">
        <v>-46320.13</v>
      </c>
      <c r="I1416" s="143"/>
    </row>
    <row r="1417" spans="2:9" s="140" customFormat="1" ht="19.7" customHeight="1" x14ac:dyDescent="0.2">
      <c r="B1417" s="142">
        <v>30</v>
      </c>
      <c r="C1417" s="143" t="s">
        <v>402</v>
      </c>
      <c r="D1417" s="142">
        <v>90465229</v>
      </c>
      <c r="E1417" s="143" t="s">
        <v>1648</v>
      </c>
      <c r="F1417" s="143" t="s">
        <v>697</v>
      </c>
      <c r="G1417" s="143" t="s">
        <v>698</v>
      </c>
      <c r="H1417" s="144">
        <v>70000</v>
      </c>
      <c r="I1417" s="143"/>
    </row>
    <row r="1418" spans="2:9" s="140" customFormat="1" ht="19.7" customHeight="1" x14ac:dyDescent="0.2">
      <c r="B1418" s="142">
        <v>30</v>
      </c>
      <c r="C1418" s="143" t="s">
        <v>402</v>
      </c>
      <c r="D1418" s="142">
        <v>90465229</v>
      </c>
      <c r="E1418" s="143" t="s">
        <v>1649</v>
      </c>
      <c r="F1418" s="143" t="s">
        <v>737</v>
      </c>
      <c r="G1418" s="143" t="s">
        <v>738</v>
      </c>
      <c r="H1418" s="144">
        <v>300</v>
      </c>
      <c r="I1418" s="143"/>
    </row>
    <row r="1419" spans="2:9" s="140" customFormat="1" ht="19.7" customHeight="1" x14ac:dyDescent="0.2">
      <c r="B1419" s="142">
        <v>30</v>
      </c>
      <c r="C1419" s="143" t="s">
        <v>402</v>
      </c>
      <c r="D1419" s="142">
        <v>90465229</v>
      </c>
      <c r="E1419" s="143" t="s">
        <v>1649</v>
      </c>
      <c r="F1419" s="143" t="s">
        <v>737</v>
      </c>
      <c r="G1419" s="143" t="s">
        <v>738</v>
      </c>
      <c r="H1419" s="144">
        <v>60</v>
      </c>
      <c r="I1419" s="143"/>
    </row>
    <row r="1420" spans="2:9" s="140" customFormat="1" ht="19.7" customHeight="1" x14ac:dyDescent="0.2">
      <c r="B1420" s="142">
        <v>30</v>
      </c>
      <c r="C1420" s="143" t="s">
        <v>402</v>
      </c>
      <c r="D1420" s="142">
        <v>90465237</v>
      </c>
      <c r="E1420" s="143" t="s">
        <v>9715</v>
      </c>
      <c r="F1420" s="143" t="s">
        <v>713</v>
      </c>
      <c r="G1420" s="143" t="s">
        <v>714</v>
      </c>
      <c r="H1420" s="144">
        <v>-25802.080000000002</v>
      </c>
      <c r="I1420" s="143"/>
    </row>
    <row r="1421" spans="2:9" s="140" customFormat="1" ht="19.7" customHeight="1" x14ac:dyDescent="0.2">
      <c r="B1421" s="142">
        <v>30</v>
      </c>
      <c r="C1421" s="143" t="s">
        <v>402</v>
      </c>
      <c r="D1421" s="142">
        <v>90465370</v>
      </c>
      <c r="E1421" s="143" t="s">
        <v>1650</v>
      </c>
      <c r="F1421" s="143" t="s">
        <v>700</v>
      </c>
      <c r="G1421" s="143" t="s">
        <v>701</v>
      </c>
      <c r="H1421" s="144">
        <v>90</v>
      </c>
      <c r="I1421" s="143"/>
    </row>
    <row r="1422" spans="2:9" s="140" customFormat="1" ht="19.7" customHeight="1" x14ac:dyDescent="0.2">
      <c r="B1422" s="142">
        <v>30</v>
      </c>
      <c r="C1422" s="143" t="s">
        <v>402</v>
      </c>
      <c r="D1422" s="142">
        <v>90465370</v>
      </c>
      <c r="E1422" s="143" t="s">
        <v>1650</v>
      </c>
      <c r="F1422" s="143" t="s">
        <v>700</v>
      </c>
      <c r="G1422" s="143" t="s">
        <v>701</v>
      </c>
      <c r="H1422" s="144">
        <v>240</v>
      </c>
      <c r="I1422" s="143"/>
    </row>
    <row r="1423" spans="2:9" s="140" customFormat="1" ht="19.7" customHeight="1" x14ac:dyDescent="0.2">
      <c r="B1423" s="142">
        <v>30</v>
      </c>
      <c r="C1423" s="143" t="s">
        <v>402</v>
      </c>
      <c r="D1423" s="142">
        <v>90465370</v>
      </c>
      <c r="E1423" s="143" t="s">
        <v>1650</v>
      </c>
      <c r="F1423" s="143" t="s">
        <v>700</v>
      </c>
      <c r="G1423" s="143" t="s">
        <v>701</v>
      </c>
      <c r="H1423" s="144">
        <v>30</v>
      </c>
      <c r="I1423" s="143"/>
    </row>
    <row r="1424" spans="2:9" s="140" customFormat="1" ht="19.7" customHeight="1" x14ac:dyDescent="0.2">
      <c r="B1424" s="142">
        <v>30</v>
      </c>
      <c r="C1424" s="143" t="s">
        <v>402</v>
      </c>
      <c r="D1424" s="142">
        <v>90465370</v>
      </c>
      <c r="E1424" s="143" t="s">
        <v>1651</v>
      </c>
      <c r="F1424" s="143" t="s">
        <v>700</v>
      </c>
      <c r="G1424" s="143" t="s">
        <v>701</v>
      </c>
      <c r="H1424" s="144">
        <v>15000</v>
      </c>
      <c r="I1424" s="143"/>
    </row>
    <row r="1425" spans="2:9" s="140" customFormat="1" ht="19.7" customHeight="1" x14ac:dyDescent="0.2">
      <c r="B1425" s="142">
        <v>30</v>
      </c>
      <c r="C1425" s="143" t="s">
        <v>402</v>
      </c>
      <c r="D1425" s="142">
        <v>90465499</v>
      </c>
      <c r="E1425" s="143" t="s">
        <v>9716</v>
      </c>
      <c r="F1425" s="143" t="s">
        <v>697</v>
      </c>
      <c r="G1425" s="143" t="s">
        <v>698</v>
      </c>
      <c r="H1425" s="144">
        <v>-10000</v>
      </c>
      <c r="I1425" s="143"/>
    </row>
    <row r="1426" spans="2:9" s="140" customFormat="1" ht="19.7" customHeight="1" x14ac:dyDescent="0.2">
      <c r="B1426" s="142">
        <v>30</v>
      </c>
      <c r="C1426" s="143" t="s">
        <v>402</v>
      </c>
      <c r="D1426" s="142">
        <v>90465525</v>
      </c>
      <c r="E1426" s="143" t="s">
        <v>1652</v>
      </c>
      <c r="F1426" s="143" t="s">
        <v>697</v>
      </c>
      <c r="G1426" s="143" t="s">
        <v>698</v>
      </c>
      <c r="H1426" s="144">
        <v>2000</v>
      </c>
      <c r="I1426" s="143"/>
    </row>
    <row r="1427" spans="2:9" s="140" customFormat="1" ht="19.7" customHeight="1" x14ac:dyDescent="0.2">
      <c r="B1427" s="142">
        <v>30</v>
      </c>
      <c r="C1427" s="143" t="s">
        <v>402</v>
      </c>
      <c r="D1427" s="142">
        <v>90465525</v>
      </c>
      <c r="E1427" s="143" t="s">
        <v>1653</v>
      </c>
      <c r="F1427" s="143" t="s">
        <v>700</v>
      </c>
      <c r="G1427" s="143" t="s">
        <v>701</v>
      </c>
      <c r="H1427" s="144">
        <v>50</v>
      </c>
      <c r="I1427" s="143"/>
    </row>
    <row r="1428" spans="2:9" s="140" customFormat="1" ht="19.7" customHeight="1" x14ac:dyDescent="0.2">
      <c r="B1428" s="142">
        <v>30</v>
      </c>
      <c r="C1428" s="143" t="s">
        <v>402</v>
      </c>
      <c r="D1428" s="142">
        <v>90465525</v>
      </c>
      <c r="E1428" s="143" t="s">
        <v>1653</v>
      </c>
      <c r="F1428" s="143" t="s">
        <v>700</v>
      </c>
      <c r="G1428" s="143" t="s">
        <v>701</v>
      </c>
      <c r="H1428" s="144">
        <v>100</v>
      </c>
      <c r="I1428" s="143"/>
    </row>
    <row r="1429" spans="2:9" s="140" customFormat="1" ht="19.7" customHeight="1" x14ac:dyDescent="0.2">
      <c r="B1429" s="142">
        <v>30</v>
      </c>
      <c r="C1429" s="143" t="s">
        <v>402</v>
      </c>
      <c r="D1429" s="142">
        <v>90465525</v>
      </c>
      <c r="E1429" s="143" t="s">
        <v>1653</v>
      </c>
      <c r="F1429" s="143" t="s">
        <v>700</v>
      </c>
      <c r="G1429" s="143" t="s">
        <v>701</v>
      </c>
      <c r="H1429" s="144">
        <v>400</v>
      </c>
      <c r="I1429" s="143"/>
    </row>
    <row r="1430" spans="2:9" s="140" customFormat="1" ht="19.7" customHeight="1" x14ac:dyDescent="0.2">
      <c r="B1430" s="142">
        <v>30</v>
      </c>
      <c r="C1430" s="143" t="s">
        <v>402</v>
      </c>
      <c r="D1430" s="142">
        <v>90465525</v>
      </c>
      <c r="E1430" s="143" t="s">
        <v>1653</v>
      </c>
      <c r="F1430" s="143" t="s">
        <v>700</v>
      </c>
      <c r="G1430" s="143" t="s">
        <v>701</v>
      </c>
      <c r="H1430" s="144">
        <v>50</v>
      </c>
      <c r="I1430" s="143"/>
    </row>
    <row r="1431" spans="2:9" s="140" customFormat="1" ht="19.7" customHeight="1" x14ac:dyDescent="0.2">
      <c r="B1431" s="142">
        <v>30</v>
      </c>
      <c r="C1431" s="143" t="s">
        <v>402</v>
      </c>
      <c r="D1431" s="142">
        <v>90465525</v>
      </c>
      <c r="E1431" s="143" t="s">
        <v>1654</v>
      </c>
      <c r="F1431" s="143" t="s">
        <v>737</v>
      </c>
      <c r="G1431" s="143" t="s">
        <v>738</v>
      </c>
      <c r="H1431" s="144">
        <v>30</v>
      </c>
      <c r="I1431" s="143"/>
    </row>
    <row r="1432" spans="2:9" s="140" customFormat="1" ht="19.7" customHeight="1" x14ac:dyDescent="0.2">
      <c r="B1432" s="142">
        <v>30</v>
      </c>
      <c r="C1432" s="143" t="s">
        <v>402</v>
      </c>
      <c r="D1432" s="142">
        <v>90465525</v>
      </c>
      <c r="E1432" s="143" t="s">
        <v>1654</v>
      </c>
      <c r="F1432" s="143" t="s">
        <v>737</v>
      </c>
      <c r="G1432" s="143" t="s">
        <v>738</v>
      </c>
      <c r="H1432" s="144">
        <v>60</v>
      </c>
      <c r="I1432" s="143"/>
    </row>
    <row r="1433" spans="2:9" s="140" customFormat="1" ht="19.7" customHeight="1" x14ac:dyDescent="0.2">
      <c r="B1433" s="142">
        <v>30</v>
      </c>
      <c r="C1433" s="143" t="s">
        <v>402</v>
      </c>
      <c r="D1433" s="142">
        <v>90465525</v>
      </c>
      <c r="E1433" s="143" t="s">
        <v>1654</v>
      </c>
      <c r="F1433" s="143" t="s">
        <v>737</v>
      </c>
      <c r="G1433" s="143" t="s">
        <v>738</v>
      </c>
      <c r="H1433" s="144">
        <v>240</v>
      </c>
      <c r="I1433" s="143"/>
    </row>
    <row r="1434" spans="2:9" s="140" customFormat="1" ht="19.7" customHeight="1" x14ac:dyDescent="0.2">
      <c r="B1434" s="142">
        <v>30</v>
      </c>
      <c r="C1434" s="143" t="s">
        <v>402</v>
      </c>
      <c r="D1434" s="142">
        <v>90465525</v>
      </c>
      <c r="E1434" s="143" t="s">
        <v>1654</v>
      </c>
      <c r="F1434" s="143" t="s">
        <v>737</v>
      </c>
      <c r="G1434" s="143" t="s">
        <v>738</v>
      </c>
      <c r="H1434" s="144">
        <v>30</v>
      </c>
      <c r="I1434" s="143"/>
    </row>
    <row r="1435" spans="2:9" s="140" customFormat="1" ht="19.7" customHeight="1" x14ac:dyDescent="0.2">
      <c r="B1435" s="142">
        <v>30</v>
      </c>
      <c r="C1435" s="143" t="s">
        <v>402</v>
      </c>
      <c r="D1435" s="142">
        <v>90466279</v>
      </c>
      <c r="E1435" s="143" t="s">
        <v>1656</v>
      </c>
      <c r="F1435" s="143" t="s">
        <v>891</v>
      </c>
      <c r="G1435" s="143" t="s">
        <v>892</v>
      </c>
      <c r="H1435" s="144">
        <v>972</v>
      </c>
      <c r="I1435" s="143"/>
    </row>
    <row r="1436" spans="2:9" s="140" customFormat="1" ht="19.7" customHeight="1" x14ac:dyDescent="0.2">
      <c r="B1436" s="142">
        <v>30</v>
      </c>
      <c r="C1436" s="143" t="s">
        <v>402</v>
      </c>
      <c r="D1436" s="142">
        <v>90466279</v>
      </c>
      <c r="E1436" s="143" t="s">
        <v>1657</v>
      </c>
      <c r="F1436" s="143" t="s">
        <v>737</v>
      </c>
      <c r="G1436" s="143" t="s">
        <v>738</v>
      </c>
      <c r="H1436" s="144">
        <v>1200</v>
      </c>
      <c r="I1436" s="143"/>
    </row>
    <row r="1437" spans="2:9" s="140" customFormat="1" ht="19.7" customHeight="1" x14ac:dyDescent="0.2">
      <c r="B1437" s="142">
        <v>30</v>
      </c>
      <c r="C1437" s="143" t="s">
        <v>402</v>
      </c>
      <c r="D1437" s="142">
        <v>90466645</v>
      </c>
      <c r="E1437" s="143" t="s">
        <v>1658</v>
      </c>
      <c r="F1437" s="143" t="s">
        <v>700</v>
      </c>
      <c r="G1437" s="143" t="s">
        <v>701</v>
      </c>
      <c r="H1437" s="144">
        <v>-5000.8500000000004</v>
      </c>
      <c r="I1437" s="143"/>
    </row>
    <row r="1438" spans="2:9" s="140" customFormat="1" ht="19.7" customHeight="1" x14ac:dyDescent="0.2">
      <c r="B1438" s="142">
        <v>30</v>
      </c>
      <c r="C1438" s="143" t="s">
        <v>402</v>
      </c>
      <c r="D1438" s="142">
        <v>90467651</v>
      </c>
      <c r="E1438" s="143" t="s">
        <v>9717</v>
      </c>
      <c r="F1438" s="143" t="s">
        <v>792</v>
      </c>
      <c r="G1438" s="143" t="s">
        <v>793</v>
      </c>
      <c r="H1438" s="144">
        <v>0</v>
      </c>
      <c r="I1438" s="143"/>
    </row>
    <row r="1439" spans="2:9" s="140" customFormat="1" ht="19.7" customHeight="1" x14ac:dyDescent="0.2">
      <c r="B1439" s="142">
        <v>30</v>
      </c>
      <c r="C1439" s="143" t="s">
        <v>402</v>
      </c>
      <c r="D1439" s="142">
        <v>90467651</v>
      </c>
      <c r="E1439" s="143" t="s">
        <v>1659</v>
      </c>
      <c r="F1439" s="143" t="s">
        <v>700</v>
      </c>
      <c r="G1439" s="143" t="s">
        <v>701</v>
      </c>
      <c r="H1439" s="144">
        <v>40000</v>
      </c>
      <c r="I1439" s="143"/>
    </row>
    <row r="1440" spans="2:9" s="140" customFormat="1" ht="19.7" customHeight="1" x14ac:dyDescent="0.2">
      <c r="B1440" s="142">
        <v>30</v>
      </c>
      <c r="C1440" s="143" t="s">
        <v>402</v>
      </c>
      <c r="D1440" s="142">
        <v>90468388</v>
      </c>
      <c r="E1440" s="143" t="s">
        <v>1660</v>
      </c>
      <c r="F1440" s="143" t="s">
        <v>697</v>
      </c>
      <c r="G1440" s="143" t="s">
        <v>698</v>
      </c>
      <c r="H1440" s="144">
        <v>30500</v>
      </c>
      <c r="I1440" s="143"/>
    </row>
    <row r="1441" spans="2:9" s="140" customFormat="1" ht="19.7" customHeight="1" x14ac:dyDescent="0.2">
      <c r="B1441" s="142">
        <v>30</v>
      </c>
      <c r="C1441" s="143" t="s">
        <v>402</v>
      </c>
      <c r="D1441" s="142">
        <v>90469837</v>
      </c>
      <c r="E1441" s="143" t="s">
        <v>1661</v>
      </c>
      <c r="F1441" s="143" t="s">
        <v>700</v>
      </c>
      <c r="G1441" s="143" t="s">
        <v>701</v>
      </c>
      <c r="H1441" s="144">
        <v>2500</v>
      </c>
      <c r="I1441" s="143"/>
    </row>
    <row r="1442" spans="2:9" s="140" customFormat="1" ht="19.7" customHeight="1" x14ac:dyDescent="0.2">
      <c r="B1442" s="142">
        <v>30</v>
      </c>
      <c r="C1442" s="143" t="s">
        <v>402</v>
      </c>
      <c r="D1442" s="142">
        <v>90469837</v>
      </c>
      <c r="E1442" s="143" t="s">
        <v>1661</v>
      </c>
      <c r="F1442" s="143" t="s">
        <v>700</v>
      </c>
      <c r="G1442" s="143" t="s">
        <v>701</v>
      </c>
      <c r="H1442" s="144">
        <v>3500</v>
      </c>
      <c r="I1442" s="143"/>
    </row>
    <row r="1443" spans="2:9" s="140" customFormat="1" ht="19.7" customHeight="1" x14ac:dyDescent="0.2">
      <c r="B1443" s="142">
        <v>30</v>
      </c>
      <c r="C1443" s="143" t="s">
        <v>402</v>
      </c>
      <c r="D1443" s="142">
        <v>90469887</v>
      </c>
      <c r="E1443" s="143" t="s">
        <v>1662</v>
      </c>
      <c r="F1443" s="143" t="s">
        <v>700</v>
      </c>
      <c r="G1443" s="143" t="s">
        <v>701</v>
      </c>
      <c r="H1443" s="144">
        <v>1000</v>
      </c>
      <c r="I1443" s="143"/>
    </row>
    <row r="1444" spans="2:9" s="140" customFormat="1" ht="19.7" customHeight="1" x14ac:dyDescent="0.2">
      <c r="B1444" s="142">
        <v>30</v>
      </c>
      <c r="C1444" s="143" t="s">
        <v>402</v>
      </c>
      <c r="D1444" s="142">
        <v>90469887</v>
      </c>
      <c r="E1444" s="143" t="s">
        <v>1662</v>
      </c>
      <c r="F1444" s="143" t="s">
        <v>700</v>
      </c>
      <c r="G1444" s="143" t="s">
        <v>701</v>
      </c>
      <c r="H1444" s="144">
        <v>200</v>
      </c>
      <c r="I1444" s="143"/>
    </row>
    <row r="1445" spans="2:9" s="140" customFormat="1" ht="19.7" customHeight="1" x14ac:dyDescent="0.2">
      <c r="B1445" s="142">
        <v>30</v>
      </c>
      <c r="C1445" s="143" t="s">
        <v>402</v>
      </c>
      <c r="D1445" s="142">
        <v>90469902</v>
      </c>
      <c r="E1445" s="143" t="s">
        <v>1663</v>
      </c>
      <c r="F1445" s="143" t="s">
        <v>697</v>
      </c>
      <c r="G1445" s="143" t="s">
        <v>698</v>
      </c>
      <c r="H1445" s="144">
        <v>1074.06</v>
      </c>
      <c r="I1445" s="143"/>
    </row>
    <row r="1446" spans="2:9" s="140" customFormat="1" ht="19.7" customHeight="1" x14ac:dyDescent="0.2">
      <c r="B1446" s="142">
        <v>30</v>
      </c>
      <c r="C1446" s="143" t="s">
        <v>402</v>
      </c>
      <c r="D1446" s="142">
        <v>90469902</v>
      </c>
      <c r="E1446" s="143" t="s">
        <v>1663</v>
      </c>
      <c r="F1446" s="143" t="s">
        <v>697</v>
      </c>
      <c r="G1446" s="143" t="s">
        <v>698</v>
      </c>
      <c r="H1446" s="144">
        <v>765</v>
      </c>
      <c r="I1446" s="143"/>
    </row>
    <row r="1447" spans="2:9" s="140" customFormat="1" ht="19.7" customHeight="1" x14ac:dyDescent="0.2">
      <c r="B1447" s="142">
        <v>30</v>
      </c>
      <c r="C1447" s="143" t="s">
        <v>402</v>
      </c>
      <c r="D1447" s="142">
        <v>90469931</v>
      </c>
      <c r="E1447" s="143" t="s">
        <v>1664</v>
      </c>
      <c r="F1447" s="143" t="s">
        <v>737</v>
      </c>
      <c r="G1447" s="143" t="s">
        <v>738</v>
      </c>
      <c r="H1447" s="144">
        <v>459</v>
      </c>
      <c r="I1447" s="143"/>
    </row>
    <row r="1448" spans="2:9" s="140" customFormat="1" ht="19.7" customHeight="1" x14ac:dyDescent="0.2">
      <c r="B1448" s="142">
        <v>30</v>
      </c>
      <c r="C1448" s="143" t="s">
        <v>402</v>
      </c>
      <c r="D1448" s="142">
        <v>90469931</v>
      </c>
      <c r="E1448" s="143" t="s">
        <v>1664</v>
      </c>
      <c r="F1448" s="143" t="s">
        <v>737</v>
      </c>
      <c r="G1448" s="143" t="s">
        <v>738</v>
      </c>
      <c r="H1448" s="144">
        <v>92</v>
      </c>
      <c r="I1448" s="143"/>
    </row>
    <row r="1449" spans="2:9" s="140" customFormat="1" ht="19.7" customHeight="1" x14ac:dyDescent="0.2">
      <c r="B1449" s="142">
        <v>30</v>
      </c>
      <c r="C1449" s="143" t="s">
        <v>402</v>
      </c>
      <c r="D1449" s="142">
        <v>90469931</v>
      </c>
      <c r="E1449" s="143" t="s">
        <v>1665</v>
      </c>
      <c r="F1449" s="143" t="s">
        <v>700</v>
      </c>
      <c r="G1449" s="143" t="s">
        <v>701</v>
      </c>
      <c r="H1449" s="144">
        <v>-15000</v>
      </c>
      <c r="I1449" s="143"/>
    </row>
    <row r="1450" spans="2:9" s="140" customFormat="1" ht="19.7" customHeight="1" x14ac:dyDescent="0.2">
      <c r="B1450" s="142">
        <v>30</v>
      </c>
      <c r="C1450" s="143" t="s">
        <v>402</v>
      </c>
      <c r="D1450" s="142">
        <v>90470010</v>
      </c>
      <c r="E1450" s="143" t="s">
        <v>1666</v>
      </c>
      <c r="F1450" s="143" t="s">
        <v>706</v>
      </c>
      <c r="G1450" s="143" t="s">
        <v>707</v>
      </c>
      <c r="H1450" s="144">
        <v>640.28</v>
      </c>
      <c r="I1450" s="143"/>
    </row>
    <row r="1451" spans="2:9" s="140" customFormat="1" ht="19.7" customHeight="1" x14ac:dyDescent="0.2">
      <c r="B1451" s="142">
        <v>30</v>
      </c>
      <c r="C1451" s="143" t="s">
        <v>402</v>
      </c>
      <c r="D1451" s="142">
        <v>90471303</v>
      </c>
      <c r="E1451" s="143" t="s">
        <v>1667</v>
      </c>
      <c r="F1451" s="143" t="s">
        <v>697</v>
      </c>
      <c r="G1451" s="143" t="s">
        <v>698</v>
      </c>
      <c r="H1451" s="144">
        <v>64200</v>
      </c>
      <c r="I1451" s="143"/>
    </row>
    <row r="1452" spans="2:9" s="140" customFormat="1" ht="19.7" customHeight="1" x14ac:dyDescent="0.2">
      <c r="B1452" s="142">
        <v>30</v>
      </c>
      <c r="C1452" s="143" t="s">
        <v>402</v>
      </c>
      <c r="D1452" s="142">
        <v>90471303</v>
      </c>
      <c r="E1452" s="143" t="s">
        <v>1667</v>
      </c>
      <c r="F1452" s="143" t="s">
        <v>697</v>
      </c>
      <c r="G1452" s="143" t="s">
        <v>698</v>
      </c>
      <c r="H1452" s="144">
        <v>300</v>
      </c>
      <c r="I1452" s="143"/>
    </row>
    <row r="1453" spans="2:9" s="140" customFormat="1" ht="19.7" customHeight="1" x14ac:dyDescent="0.2">
      <c r="B1453" s="142">
        <v>30</v>
      </c>
      <c r="C1453" s="143" t="s">
        <v>402</v>
      </c>
      <c r="D1453" s="142">
        <v>90471410</v>
      </c>
      <c r="E1453" s="143" t="s">
        <v>1668</v>
      </c>
      <c r="F1453" s="143" t="s">
        <v>700</v>
      </c>
      <c r="G1453" s="143" t="s">
        <v>701</v>
      </c>
      <c r="H1453" s="144">
        <v>819</v>
      </c>
      <c r="I1453" s="143"/>
    </row>
    <row r="1454" spans="2:9" s="140" customFormat="1" ht="19.7" customHeight="1" x14ac:dyDescent="0.2">
      <c r="B1454" s="142">
        <v>30</v>
      </c>
      <c r="C1454" s="143" t="s">
        <v>402</v>
      </c>
      <c r="D1454" s="142">
        <v>90471410</v>
      </c>
      <c r="E1454" s="143" t="s">
        <v>1668</v>
      </c>
      <c r="F1454" s="143" t="s">
        <v>700</v>
      </c>
      <c r="G1454" s="143" t="s">
        <v>701</v>
      </c>
      <c r="H1454" s="144">
        <v>182</v>
      </c>
      <c r="I1454" s="143"/>
    </row>
    <row r="1455" spans="2:9" s="140" customFormat="1" ht="19.7" customHeight="1" x14ac:dyDescent="0.2">
      <c r="B1455" s="142">
        <v>30</v>
      </c>
      <c r="C1455" s="143" t="s">
        <v>402</v>
      </c>
      <c r="D1455" s="142">
        <v>90471410</v>
      </c>
      <c r="E1455" s="143" t="s">
        <v>1669</v>
      </c>
      <c r="F1455" s="143" t="s">
        <v>697</v>
      </c>
      <c r="G1455" s="143" t="s">
        <v>698</v>
      </c>
      <c r="H1455" s="144">
        <v>17000</v>
      </c>
      <c r="I1455" s="143"/>
    </row>
    <row r="1456" spans="2:9" s="140" customFormat="1" ht="19.7" customHeight="1" x14ac:dyDescent="0.2">
      <c r="B1456" s="142">
        <v>30</v>
      </c>
      <c r="C1456" s="143" t="s">
        <v>402</v>
      </c>
      <c r="D1456" s="142">
        <v>90471410</v>
      </c>
      <c r="E1456" s="143" t="s">
        <v>1670</v>
      </c>
      <c r="F1456" s="143" t="s">
        <v>778</v>
      </c>
      <c r="G1456" s="143" t="s">
        <v>779</v>
      </c>
      <c r="H1456" s="144">
        <v>1868</v>
      </c>
      <c r="I1456" s="143"/>
    </row>
    <row r="1457" spans="2:9" s="140" customFormat="1" ht="19.7" customHeight="1" x14ac:dyDescent="0.2">
      <c r="B1457" s="142">
        <v>30</v>
      </c>
      <c r="C1457" s="143" t="s">
        <v>402</v>
      </c>
      <c r="D1457" s="142">
        <v>90471410</v>
      </c>
      <c r="E1457" s="143" t="s">
        <v>1670</v>
      </c>
      <c r="F1457" s="143" t="s">
        <v>778</v>
      </c>
      <c r="G1457" s="143" t="s">
        <v>779</v>
      </c>
      <c r="H1457" s="144">
        <v>373.6</v>
      </c>
      <c r="I1457" s="143"/>
    </row>
    <row r="1458" spans="2:9" s="140" customFormat="1" ht="19.7" customHeight="1" x14ac:dyDescent="0.2">
      <c r="B1458" s="142">
        <v>30</v>
      </c>
      <c r="C1458" s="143" t="s">
        <v>402</v>
      </c>
      <c r="D1458" s="142">
        <v>90471410</v>
      </c>
      <c r="E1458" s="143" t="s">
        <v>1671</v>
      </c>
      <c r="F1458" s="143" t="s">
        <v>700</v>
      </c>
      <c r="G1458" s="143" t="s">
        <v>701</v>
      </c>
      <c r="H1458" s="144">
        <v>300</v>
      </c>
      <c r="I1458" s="143"/>
    </row>
    <row r="1459" spans="2:9" s="140" customFormat="1" ht="19.7" customHeight="1" x14ac:dyDescent="0.2">
      <c r="B1459" s="142">
        <v>30</v>
      </c>
      <c r="C1459" s="143" t="s">
        <v>402</v>
      </c>
      <c r="D1459" s="142">
        <v>90471410</v>
      </c>
      <c r="E1459" s="143" t="s">
        <v>1671</v>
      </c>
      <c r="F1459" s="143" t="s">
        <v>700</v>
      </c>
      <c r="G1459" s="143" t="s">
        <v>701</v>
      </c>
      <c r="H1459" s="144">
        <v>60</v>
      </c>
      <c r="I1459" s="143"/>
    </row>
    <row r="1460" spans="2:9" s="140" customFormat="1" ht="19.7" customHeight="1" x14ac:dyDescent="0.2">
      <c r="B1460" s="142">
        <v>30</v>
      </c>
      <c r="C1460" s="143" t="s">
        <v>402</v>
      </c>
      <c r="D1460" s="142">
        <v>90473956</v>
      </c>
      <c r="E1460" s="143" t="s">
        <v>1672</v>
      </c>
      <c r="F1460" s="143" t="s">
        <v>697</v>
      </c>
      <c r="G1460" s="143" t="s">
        <v>698</v>
      </c>
      <c r="H1460" s="144">
        <v>18000</v>
      </c>
      <c r="I1460" s="143"/>
    </row>
    <row r="1461" spans="2:9" s="140" customFormat="1" ht="19.7" customHeight="1" x14ac:dyDescent="0.2">
      <c r="B1461" s="142">
        <v>30</v>
      </c>
      <c r="C1461" s="143" t="s">
        <v>402</v>
      </c>
      <c r="D1461" s="142">
        <v>90474090</v>
      </c>
      <c r="E1461" s="143" t="s">
        <v>1673</v>
      </c>
      <c r="F1461" s="143" t="s">
        <v>737</v>
      </c>
      <c r="G1461" s="143" t="s">
        <v>738</v>
      </c>
      <c r="H1461" s="144">
        <v>750</v>
      </c>
      <c r="I1461" s="143"/>
    </row>
    <row r="1462" spans="2:9" s="140" customFormat="1" ht="19.7" customHeight="1" x14ac:dyDescent="0.2">
      <c r="B1462" s="142">
        <v>30</v>
      </c>
      <c r="C1462" s="143" t="s">
        <v>402</v>
      </c>
      <c r="D1462" s="142">
        <v>90474090</v>
      </c>
      <c r="E1462" s="143" t="s">
        <v>1673</v>
      </c>
      <c r="F1462" s="143" t="s">
        <v>737</v>
      </c>
      <c r="G1462" s="143" t="s">
        <v>738</v>
      </c>
      <c r="H1462" s="144">
        <v>150</v>
      </c>
      <c r="I1462" s="143"/>
    </row>
    <row r="1463" spans="2:9" s="140" customFormat="1" ht="19.7" customHeight="1" x14ac:dyDescent="0.2">
      <c r="B1463" s="142">
        <v>30</v>
      </c>
      <c r="C1463" s="143" t="s">
        <v>402</v>
      </c>
      <c r="D1463" s="142">
        <v>90474182</v>
      </c>
      <c r="E1463" s="143" t="s">
        <v>1674</v>
      </c>
      <c r="F1463" s="143" t="s">
        <v>1675</v>
      </c>
      <c r="G1463" s="143" t="s">
        <v>1676</v>
      </c>
      <c r="H1463" s="144">
        <v>585</v>
      </c>
      <c r="I1463" s="143"/>
    </row>
    <row r="1464" spans="2:9" s="140" customFormat="1" ht="19.7" customHeight="1" x14ac:dyDescent="0.2">
      <c r="B1464" s="142">
        <v>30</v>
      </c>
      <c r="C1464" s="143" t="s">
        <v>402</v>
      </c>
      <c r="D1464" s="142">
        <v>90474182</v>
      </c>
      <c r="E1464" s="143" t="s">
        <v>1674</v>
      </c>
      <c r="F1464" s="143" t="s">
        <v>1675</v>
      </c>
      <c r="G1464" s="143" t="s">
        <v>1676</v>
      </c>
      <c r="H1464" s="144">
        <v>582</v>
      </c>
      <c r="I1464" s="143"/>
    </row>
    <row r="1465" spans="2:9" s="140" customFormat="1" ht="19.7" customHeight="1" x14ac:dyDescent="0.2">
      <c r="B1465" s="142">
        <v>30</v>
      </c>
      <c r="C1465" s="143" t="s">
        <v>402</v>
      </c>
      <c r="D1465" s="142">
        <v>90474182</v>
      </c>
      <c r="E1465" s="143" t="s">
        <v>1677</v>
      </c>
      <c r="F1465" s="143" t="s">
        <v>700</v>
      </c>
      <c r="G1465" s="143" t="s">
        <v>701</v>
      </c>
      <c r="H1465" s="144">
        <v>-2021.65</v>
      </c>
      <c r="I1465" s="143"/>
    </row>
    <row r="1466" spans="2:9" s="140" customFormat="1" ht="19.7" customHeight="1" x14ac:dyDescent="0.2">
      <c r="B1466" s="142">
        <v>30</v>
      </c>
      <c r="C1466" s="143" t="s">
        <v>402</v>
      </c>
      <c r="D1466" s="142">
        <v>90474182</v>
      </c>
      <c r="E1466" s="143" t="s">
        <v>1678</v>
      </c>
      <c r="F1466" s="143" t="s">
        <v>700</v>
      </c>
      <c r="G1466" s="143" t="s">
        <v>701</v>
      </c>
      <c r="H1466" s="144">
        <v>100</v>
      </c>
      <c r="I1466" s="143"/>
    </row>
    <row r="1467" spans="2:9" s="140" customFormat="1" ht="19.7" customHeight="1" x14ac:dyDescent="0.2">
      <c r="B1467" s="142">
        <v>30</v>
      </c>
      <c r="C1467" s="143" t="s">
        <v>402</v>
      </c>
      <c r="D1467" s="142">
        <v>90474182</v>
      </c>
      <c r="E1467" s="143" t="s">
        <v>1678</v>
      </c>
      <c r="F1467" s="143" t="s">
        <v>700</v>
      </c>
      <c r="G1467" s="143" t="s">
        <v>701</v>
      </c>
      <c r="H1467" s="144">
        <v>500</v>
      </c>
      <c r="I1467" s="143"/>
    </row>
    <row r="1468" spans="2:9" s="140" customFormat="1" ht="19.7" customHeight="1" x14ac:dyDescent="0.2">
      <c r="B1468" s="142">
        <v>30</v>
      </c>
      <c r="C1468" s="143" t="s">
        <v>402</v>
      </c>
      <c r="D1468" s="142">
        <v>90474245</v>
      </c>
      <c r="E1468" s="143" t="s">
        <v>1679</v>
      </c>
      <c r="F1468" s="143" t="s">
        <v>729</v>
      </c>
      <c r="G1468" s="143" t="s">
        <v>730</v>
      </c>
      <c r="H1468" s="144">
        <v>3000</v>
      </c>
      <c r="I1468" s="143"/>
    </row>
    <row r="1469" spans="2:9" s="140" customFormat="1" ht="19.7" customHeight="1" x14ac:dyDescent="0.2">
      <c r="B1469" s="142">
        <v>30</v>
      </c>
      <c r="C1469" s="143" t="s">
        <v>402</v>
      </c>
      <c r="D1469" s="142">
        <v>90474245</v>
      </c>
      <c r="E1469" s="143" t="s">
        <v>1680</v>
      </c>
      <c r="F1469" s="143" t="s">
        <v>697</v>
      </c>
      <c r="G1469" s="143" t="s">
        <v>698</v>
      </c>
      <c r="H1469" s="144">
        <v>43500</v>
      </c>
      <c r="I1469" s="143"/>
    </row>
    <row r="1470" spans="2:9" s="140" customFormat="1" ht="19.7" customHeight="1" x14ac:dyDescent="0.2">
      <c r="B1470" s="142">
        <v>30</v>
      </c>
      <c r="C1470" s="143" t="s">
        <v>402</v>
      </c>
      <c r="D1470" s="142">
        <v>90570908</v>
      </c>
      <c r="E1470" s="143" t="s">
        <v>1681</v>
      </c>
      <c r="F1470" s="143" t="s">
        <v>700</v>
      </c>
      <c r="G1470" s="143" t="s">
        <v>701</v>
      </c>
      <c r="H1470" s="144">
        <v>-2800</v>
      </c>
      <c r="I1470" s="143"/>
    </row>
    <row r="1471" spans="2:9" s="140" customFormat="1" ht="19.7" customHeight="1" x14ac:dyDescent="0.2">
      <c r="B1471" s="142">
        <v>30</v>
      </c>
      <c r="C1471" s="143" t="s">
        <v>402</v>
      </c>
      <c r="D1471" s="142">
        <v>90570908</v>
      </c>
      <c r="E1471" s="143" t="s">
        <v>1681</v>
      </c>
      <c r="F1471" s="143" t="s">
        <v>700</v>
      </c>
      <c r="G1471" s="143" t="s">
        <v>701</v>
      </c>
      <c r="H1471" s="144">
        <v>-560</v>
      </c>
      <c r="I1471" s="143"/>
    </row>
    <row r="1472" spans="2:9" s="140" customFormat="1" ht="19.7" customHeight="1" x14ac:dyDescent="0.2">
      <c r="B1472" s="142">
        <v>30</v>
      </c>
      <c r="C1472" s="143" t="s">
        <v>402</v>
      </c>
      <c r="D1472" s="142">
        <v>90570908</v>
      </c>
      <c r="E1472" s="143" t="s">
        <v>1682</v>
      </c>
      <c r="F1472" s="143" t="s">
        <v>700</v>
      </c>
      <c r="G1472" s="143" t="s">
        <v>701</v>
      </c>
      <c r="H1472" s="144">
        <v>-2800</v>
      </c>
      <c r="I1472" s="143"/>
    </row>
    <row r="1473" spans="2:9" s="140" customFormat="1" ht="19.7" customHeight="1" x14ac:dyDescent="0.2">
      <c r="B1473" s="142">
        <v>30</v>
      </c>
      <c r="C1473" s="143" t="s">
        <v>402</v>
      </c>
      <c r="D1473" s="142">
        <v>90570908</v>
      </c>
      <c r="E1473" s="143" t="s">
        <v>1682</v>
      </c>
      <c r="F1473" s="143" t="s">
        <v>700</v>
      </c>
      <c r="G1473" s="143" t="s">
        <v>701</v>
      </c>
      <c r="H1473" s="144">
        <v>-560</v>
      </c>
      <c r="I1473" s="143"/>
    </row>
    <row r="1474" spans="2:9" s="140" customFormat="1" ht="19.7" customHeight="1" x14ac:dyDescent="0.2">
      <c r="B1474" s="142">
        <v>30</v>
      </c>
      <c r="C1474" s="143" t="s">
        <v>402</v>
      </c>
      <c r="D1474" s="142">
        <v>90575310</v>
      </c>
      <c r="E1474" s="143" t="s">
        <v>1683</v>
      </c>
      <c r="F1474" s="143" t="s">
        <v>700</v>
      </c>
      <c r="G1474" s="143" t="s">
        <v>701</v>
      </c>
      <c r="H1474" s="144">
        <v>-15700</v>
      </c>
      <c r="I1474" s="143"/>
    </row>
    <row r="1475" spans="2:9" s="140" customFormat="1" ht="19.7" customHeight="1" x14ac:dyDescent="0.2">
      <c r="B1475" s="142">
        <v>30</v>
      </c>
      <c r="C1475" s="143" t="s">
        <v>402</v>
      </c>
      <c r="D1475" s="142">
        <v>90575310</v>
      </c>
      <c r="E1475" s="143" t="s">
        <v>1683</v>
      </c>
      <c r="F1475" s="143" t="s">
        <v>700</v>
      </c>
      <c r="G1475" s="143" t="s">
        <v>701</v>
      </c>
      <c r="H1475" s="144">
        <v>-1940</v>
      </c>
      <c r="I1475" s="143"/>
    </row>
    <row r="1476" spans="2:9" s="140" customFormat="1" ht="19.7" customHeight="1" x14ac:dyDescent="0.2">
      <c r="B1476" s="142">
        <v>30</v>
      </c>
      <c r="C1476" s="143" t="s">
        <v>402</v>
      </c>
      <c r="D1476" s="142">
        <v>90605103</v>
      </c>
      <c r="E1476" s="143" t="s">
        <v>1684</v>
      </c>
      <c r="F1476" s="143" t="s">
        <v>697</v>
      </c>
      <c r="G1476" s="143" t="s">
        <v>698</v>
      </c>
      <c r="H1476" s="144">
        <v>12000</v>
      </c>
      <c r="I1476" s="143"/>
    </row>
    <row r="1477" spans="2:9" s="140" customFormat="1" ht="19.7" customHeight="1" x14ac:dyDescent="0.2">
      <c r="B1477" s="142">
        <v>30</v>
      </c>
      <c r="C1477" s="143" t="s">
        <v>402</v>
      </c>
      <c r="D1477" s="142">
        <v>90605103</v>
      </c>
      <c r="E1477" s="143" t="s">
        <v>1685</v>
      </c>
      <c r="F1477" s="143" t="s">
        <v>700</v>
      </c>
      <c r="G1477" s="143" t="s">
        <v>701</v>
      </c>
      <c r="H1477" s="144">
        <v>60</v>
      </c>
      <c r="I1477" s="143"/>
    </row>
    <row r="1478" spans="2:9" s="140" customFormat="1" ht="19.7" customHeight="1" x14ac:dyDescent="0.2">
      <c r="B1478" s="142">
        <v>30</v>
      </c>
      <c r="C1478" s="143" t="s">
        <v>402</v>
      </c>
      <c r="D1478" s="142">
        <v>90605103</v>
      </c>
      <c r="E1478" s="143" t="s">
        <v>1685</v>
      </c>
      <c r="F1478" s="143" t="s">
        <v>700</v>
      </c>
      <c r="G1478" s="143" t="s">
        <v>701</v>
      </c>
      <c r="H1478" s="144">
        <v>300</v>
      </c>
      <c r="I1478" s="143"/>
    </row>
    <row r="1479" spans="2:9" s="140" customFormat="1" ht="19.7" customHeight="1" x14ac:dyDescent="0.2">
      <c r="B1479" s="142">
        <v>30</v>
      </c>
      <c r="C1479" s="143" t="s">
        <v>402</v>
      </c>
      <c r="D1479" s="142">
        <v>90608133</v>
      </c>
      <c r="E1479" s="143" t="s">
        <v>1655</v>
      </c>
      <c r="F1479" s="143" t="s">
        <v>700</v>
      </c>
      <c r="G1479" s="143" t="s">
        <v>701</v>
      </c>
      <c r="H1479" s="144">
        <v>79111.8</v>
      </c>
      <c r="I1479" s="143"/>
    </row>
    <row r="1480" spans="2:9" s="140" customFormat="1" ht="19.7" customHeight="1" x14ac:dyDescent="0.2">
      <c r="B1480" s="142">
        <v>30</v>
      </c>
      <c r="C1480" s="143" t="s">
        <v>402</v>
      </c>
      <c r="D1480" s="142">
        <v>90645314</v>
      </c>
      <c r="E1480" s="143" t="s">
        <v>1686</v>
      </c>
      <c r="F1480" s="143" t="s">
        <v>737</v>
      </c>
      <c r="G1480" s="143" t="s">
        <v>738</v>
      </c>
      <c r="H1480" s="144">
        <v>200</v>
      </c>
      <c r="I1480" s="143"/>
    </row>
    <row r="1481" spans="2:9" s="140" customFormat="1" ht="19.7" customHeight="1" x14ac:dyDescent="0.2">
      <c r="B1481" s="142">
        <v>30</v>
      </c>
      <c r="C1481" s="143" t="s">
        <v>402</v>
      </c>
      <c r="D1481" s="142">
        <v>90645314</v>
      </c>
      <c r="E1481" s="143" t="s">
        <v>1686</v>
      </c>
      <c r="F1481" s="143" t="s">
        <v>737</v>
      </c>
      <c r="G1481" s="143" t="s">
        <v>738</v>
      </c>
      <c r="H1481" s="144">
        <v>1000</v>
      </c>
      <c r="I1481" s="143"/>
    </row>
    <row r="1482" spans="2:9" s="140" customFormat="1" ht="19.7" customHeight="1" x14ac:dyDescent="0.2">
      <c r="B1482" s="142">
        <v>30</v>
      </c>
      <c r="C1482" s="143" t="s">
        <v>402</v>
      </c>
      <c r="D1482" s="142">
        <v>90659917</v>
      </c>
      <c r="E1482" s="143" t="s">
        <v>1687</v>
      </c>
      <c r="F1482" s="143" t="s">
        <v>713</v>
      </c>
      <c r="G1482" s="143" t="s">
        <v>714</v>
      </c>
      <c r="H1482" s="144">
        <v>119220</v>
      </c>
      <c r="I1482" s="143"/>
    </row>
    <row r="1483" spans="2:9" s="140" customFormat="1" ht="19.7" customHeight="1" x14ac:dyDescent="0.2">
      <c r="B1483" s="142">
        <v>30</v>
      </c>
      <c r="C1483" s="143" t="s">
        <v>402</v>
      </c>
      <c r="D1483" s="142">
        <v>90686986</v>
      </c>
      <c r="E1483" s="143" t="s">
        <v>1688</v>
      </c>
      <c r="F1483" s="143" t="s">
        <v>700</v>
      </c>
      <c r="G1483" s="143" t="s">
        <v>701</v>
      </c>
      <c r="H1483" s="144">
        <v>-30000</v>
      </c>
      <c r="I1483" s="143"/>
    </row>
    <row r="1484" spans="2:9" s="140" customFormat="1" ht="19.7" customHeight="1" x14ac:dyDescent="0.2">
      <c r="B1484" s="142">
        <v>30</v>
      </c>
      <c r="C1484" s="143" t="s">
        <v>402</v>
      </c>
      <c r="D1484" s="142">
        <v>90712518</v>
      </c>
      <c r="E1484" s="143" t="s">
        <v>1689</v>
      </c>
      <c r="F1484" s="143" t="s">
        <v>700</v>
      </c>
      <c r="G1484" s="143" t="s">
        <v>701</v>
      </c>
      <c r="H1484" s="144">
        <v>3000</v>
      </c>
      <c r="I1484" s="143"/>
    </row>
    <row r="1485" spans="2:9" s="140" customFormat="1" ht="19.7" customHeight="1" x14ac:dyDescent="0.2">
      <c r="B1485" s="142">
        <v>30</v>
      </c>
      <c r="C1485" s="143" t="s">
        <v>402</v>
      </c>
      <c r="D1485" s="142">
        <v>90725459</v>
      </c>
      <c r="E1485" s="143" t="s">
        <v>1690</v>
      </c>
      <c r="F1485" s="143" t="s">
        <v>700</v>
      </c>
      <c r="G1485" s="143" t="s">
        <v>701</v>
      </c>
      <c r="H1485" s="144">
        <v>-4500</v>
      </c>
      <c r="I1485" s="143"/>
    </row>
    <row r="1486" spans="2:9" s="140" customFormat="1" ht="19.7" customHeight="1" x14ac:dyDescent="0.2">
      <c r="B1486" s="142">
        <v>30</v>
      </c>
      <c r="C1486" s="143" t="s">
        <v>402</v>
      </c>
      <c r="D1486" s="142">
        <v>90725459</v>
      </c>
      <c r="E1486" s="143" t="s">
        <v>1690</v>
      </c>
      <c r="F1486" s="143" t="s">
        <v>700</v>
      </c>
      <c r="G1486" s="143" t="s">
        <v>701</v>
      </c>
      <c r="H1486" s="144">
        <v>100</v>
      </c>
      <c r="I1486" s="143"/>
    </row>
    <row r="1487" spans="2:9" s="140" customFormat="1" ht="19.7" customHeight="1" x14ac:dyDescent="0.2">
      <c r="B1487" s="142">
        <v>30</v>
      </c>
      <c r="C1487" s="143" t="s">
        <v>402</v>
      </c>
      <c r="D1487" s="142">
        <v>90735374</v>
      </c>
      <c r="E1487" s="143" t="s">
        <v>1691</v>
      </c>
      <c r="F1487" s="143" t="s">
        <v>700</v>
      </c>
      <c r="G1487" s="143" t="s">
        <v>701</v>
      </c>
      <c r="H1487" s="144">
        <v>8100</v>
      </c>
      <c r="I1487" s="143"/>
    </row>
    <row r="1488" spans="2:9" s="140" customFormat="1" ht="19.7" customHeight="1" x14ac:dyDescent="0.2">
      <c r="B1488" s="142">
        <v>30</v>
      </c>
      <c r="C1488" s="143" t="s">
        <v>402</v>
      </c>
      <c r="D1488" s="142">
        <v>90745255</v>
      </c>
      <c r="E1488" s="143" t="s">
        <v>1692</v>
      </c>
      <c r="F1488" s="143" t="s">
        <v>697</v>
      </c>
      <c r="G1488" s="143" t="s">
        <v>698</v>
      </c>
      <c r="H1488" s="144">
        <v>1071</v>
      </c>
      <c r="I1488" s="143"/>
    </row>
    <row r="1489" spans="2:9" s="140" customFormat="1" ht="19.7" customHeight="1" x14ac:dyDescent="0.2">
      <c r="B1489" s="142">
        <v>30</v>
      </c>
      <c r="C1489" s="143" t="s">
        <v>402</v>
      </c>
      <c r="D1489" s="142">
        <v>90745255</v>
      </c>
      <c r="E1489" s="143" t="s">
        <v>1692</v>
      </c>
      <c r="F1489" s="143" t="s">
        <v>697</v>
      </c>
      <c r="G1489" s="143" t="s">
        <v>698</v>
      </c>
      <c r="H1489" s="144">
        <v>756</v>
      </c>
      <c r="I1489" s="143"/>
    </row>
    <row r="1490" spans="2:9" s="140" customFormat="1" ht="19.7" customHeight="1" x14ac:dyDescent="0.2">
      <c r="B1490" s="142">
        <v>30</v>
      </c>
      <c r="C1490" s="143" t="s">
        <v>402</v>
      </c>
      <c r="D1490" s="142">
        <v>90745255</v>
      </c>
      <c r="E1490" s="143" t="s">
        <v>1693</v>
      </c>
      <c r="F1490" s="143" t="s">
        <v>697</v>
      </c>
      <c r="G1490" s="143" t="s">
        <v>698</v>
      </c>
      <c r="H1490" s="144">
        <v>1071</v>
      </c>
      <c r="I1490" s="143"/>
    </row>
    <row r="1491" spans="2:9" s="140" customFormat="1" ht="19.7" customHeight="1" x14ac:dyDescent="0.2">
      <c r="B1491" s="142">
        <v>30</v>
      </c>
      <c r="C1491" s="143" t="s">
        <v>402</v>
      </c>
      <c r="D1491" s="142">
        <v>90745255</v>
      </c>
      <c r="E1491" s="143" t="s">
        <v>1693</v>
      </c>
      <c r="F1491" s="143" t="s">
        <v>697</v>
      </c>
      <c r="G1491" s="143" t="s">
        <v>698</v>
      </c>
      <c r="H1491" s="144">
        <v>756</v>
      </c>
      <c r="I1491" s="143"/>
    </row>
    <row r="1492" spans="2:9" s="140" customFormat="1" ht="19.7" customHeight="1" x14ac:dyDescent="0.2">
      <c r="B1492" s="142">
        <v>30</v>
      </c>
      <c r="C1492" s="143" t="s">
        <v>402</v>
      </c>
      <c r="D1492" s="142">
        <v>90748696</v>
      </c>
      <c r="E1492" s="143" t="s">
        <v>1694</v>
      </c>
      <c r="F1492" s="143" t="s">
        <v>899</v>
      </c>
      <c r="G1492" s="143" t="s">
        <v>900</v>
      </c>
      <c r="H1492" s="144">
        <v>381.12</v>
      </c>
      <c r="I1492" s="143"/>
    </row>
    <row r="1493" spans="2:9" s="140" customFormat="1" ht="19.7" customHeight="1" x14ac:dyDescent="0.2">
      <c r="B1493" s="142">
        <v>30</v>
      </c>
      <c r="C1493" s="143" t="s">
        <v>402</v>
      </c>
      <c r="D1493" s="142">
        <v>90748696</v>
      </c>
      <c r="E1493" s="143" t="s">
        <v>1694</v>
      </c>
      <c r="F1493" s="143" t="s">
        <v>899</v>
      </c>
      <c r="G1493" s="143" t="s">
        <v>900</v>
      </c>
      <c r="H1493" s="144">
        <v>381.12</v>
      </c>
      <c r="I1493" s="143"/>
    </row>
    <row r="1494" spans="2:9" s="140" customFormat="1" ht="19.7" customHeight="1" x14ac:dyDescent="0.2">
      <c r="B1494" s="142">
        <v>30</v>
      </c>
      <c r="C1494" s="143" t="s">
        <v>402</v>
      </c>
      <c r="D1494" s="142">
        <v>90764372</v>
      </c>
      <c r="E1494" s="143" t="s">
        <v>1695</v>
      </c>
      <c r="F1494" s="143" t="s">
        <v>700</v>
      </c>
      <c r="G1494" s="143" t="s">
        <v>701</v>
      </c>
      <c r="H1494" s="144">
        <v>3000</v>
      </c>
      <c r="I1494" s="143"/>
    </row>
    <row r="1495" spans="2:9" s="140" customFormat="1" ht="19.7" customHeight="1" x14ac:dyDescent="0.2">
      <c r="B1495" s="142">
        <v>30</v>
      </c>
      <c r="C1495" s="143" t="s">
        <v>402</v>
      </c>
      <c r="D1495" s="142">
        <v>90764372</v>
      </c>
      <c r="E1495" s="143" t="s">
        <v>1695</v>
      </c>
      <c r="F1495" s="143" t="s">
        <v>700</v>
      </c>
      <c r="G1495" s="143" t="s">
        <v>701</v>
      </c>
      <c r="H1495" s="144">
        <v>600</v>
      </c>
      <c r="I1495" s="143"/>
    </row>
    <row r="1496" spans="2:9" s="140" customFormat="1" ht="19.7" customHeight="1" x14ac:dyDescent="0.2">
      <c r="B1496" s="142">
        <v>30</v>
      </c>
      <c r="C1496" s="143" t="s">
        <v>402</v>
      </c>
      <c r="D1496" s="142">
        <v>90764372</v>
      </c>
      <c r="E1496" s="143" t="s">
        <v>1696</v>
      </c>
      <c r="F1496" s="143" t="s">
        <v>697</v>
      </c>
      <c r="G1496" s="143" t="s">
        <v>698</v>
      </c>
      <c r="H1496" s="144">
        <v>60000</v>
      </c>
      <c r="I1496" s="143"/>
    </row>
    <row r="1497" spans="2:9" s="140" customFormat="1" ht="19.7" customHeight="1" x14ac:dyDescent="0.2">
      <c r="B1497" s="142">
        <v>30</v>
      </c>
      <c r="C1497" s="143" t="s">
        <v>402</v>
      </c>
      <c r="D1497" s="142">
        <v>90786298</v>
      </c>
      <c r="E1497" s="143" t="s">
        <v>1697</v>
      </c>
      <c r="F1497" s="143" t="s">
        <v>899</v>
      </c>
      <c r="G1497" s="143" t="s">
        <v>900</v>
      </c>
      <c r="H1497" s="144">
        <v>1000</v>
      </c>
      <c r="I1497" s="143"/>
    </row>
    <row r="1498" spans="2:9" s="140" customFormat="1" ht="19.7" customHeight="1" x14ac:dyDescent="0.2">
      <c r="B1498" s="142">
        <v>30</v>
      </c>
      <c r="C1498" s="143" t="s">
        <v>402</v>
      </c>
      <c r="D1498" s="142">
        <v>90786298</v>
      </c>
      <c r="E1498" s="143" t="s">
        <v>1697</v>
      </c>
      <c r="F1498" s="143" t="s">
        <v>899</v>
      </c>
      <c r="G1498" s="143" t="s">
        <v>900</v>
      </c>
      <c r="H1498" s="144">
        <v>100</v>
      </c>
      <c r="I1498" s="143"/>
    </row>
    <row r="1499" spans="2:9" s="140" customFormat="1" ht="19.7" customHeight="1" x14ac:dyDescent="0.2">
      <c r="B1499" s="142">
        <v>30</v>
      </c>
      <c r="C1499" s="143" t="s">
        <v>402</v>
      </c>
      <c r="D1499" s="142">
        <v>90895934</v>
      </c>
      <c r="E1499" s="143" t="s">
        <v>1698</v>
      </c>
      <c r="F1499" s="143" t="s">
        <v>700</v>
      </c>
      <c r="G1499" s="143" t="s">
        <v>701</v>
      </c>
      <c r="H1499" s="144">
        <v>1000</v>
      </c>
      <c r="I1499" s="143"/>
    </row>
    <row r="1500" spans="2:9" s="140" customFormat="1" ht="19.7" customHeight="1" x14ac:dyDescent="0.2">
      <c r="B1500" s="142">
        <v>30</v>
      </c>
      <c r="C1500" s="143" t="s">
        <v>402</v>
      </c>
      <c r="D1500" s="142">
        <v>90895934</v>
      </c>
      <c r="E1500" s="143" t="s">
        <v>1698</v>
      </c>
      <c r="F1500" s="143" t="s">
        <v>700</v>
      </c>
      <c r="G1500" s="143" t="s">
        <v>701</v>
      </c>
      <c r="H1500" s="144">
        <v>200</v>
      </c>
      <c r="I1500" s="143"/>
    </row>
    <row r="1501" spans="2:9" s="140" customFormat="1" ht="19.7" customHeight="1" x14ac:dyDescent="0.2">
      <c r="B1501" s="142">
        <v>30</v>
      </c>
      <c r="C1501" s="143" t="s">
        <v>402</v>
      </c>
      <c r="D1501" s="142">
        <v>90979067</v>
      </c>
      <c r="E1501" s="143" t="s">
        <v>9718</v>
      </c>
      <c r="F1501" s="143" t="s">
        <v>697</v>
      </c>
      <c r="G1501" s="143" t="s">
        <v>698</v>
      </c>
      <c r="H1501" s="144">
        <v>20000</v>
      </c>
      <c r="I1501" s="143"/>
    </row>
    <row r="1502" spans="2:9" s="140" customFormat="1" ht="19.7" customHeight="1" x14ac:dyDescent="0.2">
      <c r="B1502" s="142">
        <v>30</v>
      </c>
      <c r="C1502" s="143" t="s">
        <v>402</v>
      </c>
      <c r="D1502" s="142">
        <v>90986447</v>
      </c>
      <c r="E1502" s="143" t="s">
        <v>8686</v>
      </c>
      <c r="F1502" s="143" t="s">
        <v>700</v>
      </c>
      <c r="G1502" s="143" t="s">
        <v>701</v>
      </c>
      <c r="H1502" s="144">
        <v>-3465.33</v>
      </c>
      <c r="I1502" s="143"/>
    </row>
    <row r="1503" spans="2:9" s="140" customFormat="1" ht="19.7" customHeight="1" x14ac:dyDescent="0.2">
      <c r="B1503" s="142">
        <v>30</v>
      </c>
      <c r="C1503" s="143" t="s">
        <v>402</v>
      </c>
      <c r="D1503" s="142">
        <v>91025046</v>
      </c>
      <c r="E1503" s="143" t="s">
        <v>1699</v>
      </c>
      <c r="F1503" s="143" t="s">
        <v>700</v>
      </c>
      <c r="G1503" s="143" t="s">
        <v>701</v>
      </c>
      <c r="H1503" s="144">
        <v>6000</v>
      </c>
      <c r="I1503" s="143"/>
    </row>
    <row r="1504" spans="2:9" s="140" customFormat="1" ht="19.7" customHeight="1" x14ac:dyDescent="0.2">
      <c r="B1504" s="142">
        <v>30</v>
      </c>
      <c r="C1504" s="143" t="s">
        <v>402</v>
      </c>
      <c r="D1504" s="142">
        <v>91025046</v>
      </c>
      <c r="E1504" s="143" t="s">
        <v>8687</v>
      </c>
      <c r="F1504" s="143" t="s">
        <v>700</v>
      </c>
      <c r="G1504" s="143" t="s">
        <v>701</v>
      </c>
      <c r="H1504" s="144">
        <v>-10067.41</v>
      </c>
      <c r="I1504" s="143"/>
    </row>
    <row r="1505" spans="2:9" s="140" customFormat="1" ht="19.7" customHeight="1" x14ac:dyDescent="0.2">
      <c r="B1505" s="142">
        <v>30</v>
      </c>
      <c r="C1505" s="143" t="s">
        <v>402</v>
      </c>
      <c r="D1505" s="142">
        <v>91025046</v>
      </c>
      <c r="E1505" s="143" t="s">
        <v>1700</v>
      </c>
      <c r="F1505" s="143" t="s">
        <v>769</v>
      </c>
      <c r="G1505" s="143" t="s">
        <v>770</v>
      </c>
      <c r="H1505" s="144">
        <v>-17664.27</v>
      </c>
      <c r="I1505" s="143"/>
    </row>
    <row r="1506" spans="2:9" s="140" customFormat="1" ht="19.7" customHeight="1" x14ac:dyDescent="0.2">
      <c r="B1506" s="142">
        <v>30</v>
      </c>
      <c r="C1506" s="143" t="s">
        <v>402</v>
      </c>
      <c r="D1506" s="142">
        <v>98193308</v>
      </c>
      <c r="E1506" s="143" t="s">
        <v>1701</v>
      </c>
      <c r="F1506" s="143" t="s">
        <v>700</v>
      </c>
      <c r="G1506" s="143" t="s">
        <v>701</v>
      </c>
      <c r="H1506" s="144">
        <v>-15000</v>
      </c>
      <c r="I1506" s="143"/>
    </row>
    <row r="1507" spans="2:9" s="140" customFormat="1" ht="19.7" customHeight="1" x14ac:dyDescent="0.2">
      <c r="B1507" s="142">
        <v>30</v>
      </c>
      <c r="C1507" s="143" t="s">
        <v>402</v>
      </c>
      <c r="D1507" s="142">
        <v>98473254</v>
      </c>
      <c r="E1507" s="143" t="s">
        <v>1702</v>
      </c>
      <c r="F1507" s="143" t="s">
        <v>700</v>
      </c>
      <c r="G1507" s="143" t="s">
        <v>701</v>
      </c>
      <c r="H1507" s="144">
        <v>15000</v>
      </c>
      <c r="I1507" s="143"/>
    </row>
    <row r="1508" spans="2:9" s="140" customFormat="1" ht="19.7" customHeight="1" x14ac:dyDescent="0.2">
      <c r="B1508" s="142">
        <v>30</v>
      </c>
      <c r="C1508" s="143" t="s">
        <v>402</v>
      </c>
      <c r="D1508" s="142">
        <v>99770690</v>
      </c>
      <c r="E1508" s="143" t="s">
        <v>1703</v>
      </c>
      <c r="F1508" s="143" t="s">
        <v>697</v>
      </c>
      <c r="G1508" s="143" t="s">
        <v>698</v>
      </c>
      <c r="H1508" s="144">
        <v>3727.08</v>
      </c>
      <c r="I1508" s="143"/>
    </row>
    <row r="1509" spans="2:9" s="140" customFormat="1" ht="19.7" customHeight="1" x14ac:dyDescent="0.2">
      <c r="B1509" s="142">
        <v>31</v>
      </c>
      <c r="C1509" s="143" t="s">
        <v>412</v>
      </c>
      <c r="D1509" s="142">
        <v>90193343</v>
      </c>
      <c r="E1509" s="143" t="s">
        <v>1704</v>
      </c>
      <c r="F1509" s="143" t="s">
        <v>700</v>
      </c>
      <c r="G1509" s="143" t="s">
        <v>701</v>
      </c>
      <c r="H1509" s="144">
        <v>1400</v>
      </c>
      <c r="I1509" s="143"/>
    </row>
    <row r="1510" spans="2:9" s="140" customFormat="1" ht="19.7" customHeight="1" x14ac:dyDescent="0.2">
      <c r="B1510" s="142">
        <v>31</v>
      </c>
      <c r="C1510" s="143" t="s">
        <v>412</v>
      </c>
      <c r="D1510" s="142">
        <v>90431950</v>
      </c>
      <c r="E1510" s="143" t="s">
        <v>1705</v>
      </c>
      <c r="F1510" s="143" t="s">
        <v>713</v>
      </c>
      <c r="G1510" s="143" t="s">
        <v>714</v>
      </c>
      <c r="H1510" s="144">
        <v>0</v>
      </c>
      <c r="I1510" s="143"/>
    </row>
    <row r="1511" spans="2:9" s="140" customFormat="1" ht="19.7" customHeight="1" x14ac:dyDescent="0.2">
      <c r="B1511" s="142">
        <v>31</v>
      </c>
      <c r="C1511" s="143" t="s">
        <v>412</v>
      </c>
      <c r="D1511" s="142">
        <v>90431950</v>
      </c>
      <c r="E1511" s="143" t="s">
        <v>8688</v>
      </c>
      <c r="F1511" s="143" t="s">
        <v>713</v>
      </c>
      <c r="G1511" s="143" t="s">
        <v>714</v>
      </c>
      <c r="H1511" s="144">
        <v>103600</v>
      </c>
      <c r="I1511" s="143"/>
    </row>
    <row r="1512" spans="2:9" s="140" customFormat="1" ht="19.7" customHeight="1" x14ac:dyDescent="0.2">
      <c r="B1512" s="142">
        <v>31</v>
      </c>
      <c r="C1512" s="143" t="s">
        <v>412</v>
      </c>
      <c r="D1512" s="142">
        <v>90474349</v>
      </c>
      <c r="E1512" s="143" t="s">
        <v>8994</v>
      </c>
      <c r="F1512" s="143" t="s">
        <v>697</v>
      </c>
      <c r="G1512" s="143" t="s">
        <v>698</v>
      </c>
      <c r="H1512" s="144">
        <v>50000</v>
      </c>
      <c r="I1512" s="143"/>
    </row>
    <row r="1513" spans="2:9" s="140" customFormat="1" ht="19.7" customHeight="1" x14ac:dyDescent="0.2">
      <c r="B1513" s="142">
        <v>31</v>
      </c>
      <c r="C1513" s="143" t="s">
        <v>412</v>
      </c>
      <c r="D1513" s="142">
        <v>90474349</v>
      </c>
      <c r="E1513" s="143" t="s">
        <v>1706</v>
      </c>
      <c r="F1513" s="143" t="s">
        <v>700</v>
      </c>
      <c r="G1513" s="143" t="s">
        <v>701</v>
      </c>
      <c r="H1513" s="144">
        <v>1200</v>
      </c>
      <c r="I1513" s="143"/>
    </row>
    <row r="1514" spans="2:9" s="140" customFormat="1" ht="19.7" customHeight="1" x14ac:dyDescent="0.2">
      <c r="B1514" s="142">
        <v>31</v>
      </c>
      <c r="C1514" s="143" t="s">
        <v>412</v>
      </c>
      <c r="D1514" s="142">
        <v>90513444</v>
      </c>
      <c r="E1514" s="143" t="s">
        <v>1707</v>
      </c>
      <c r="F1514" s="143" t="s">
        <v>700</v>
      </c>
      <c r="G1514" s="143" t="s">
        <v>701</v>
      </c>
      <c r="H1514" s="144">
        <v>21000</v>
      </c>
      <c r="I1514" s="143"/>
    </row>
    <row r="1515" spans="2:9" s="140" customFormat="1" ht="19.7" customHeight="1" x14ac:dyDescent="0.2">
      <c r="B1515" s="142">
        <v>31</v>
      </c>
      <c r="C1515" s="143" t="s">
        <v>412</v>
      </c>
      <c r="D1515" s="142">
        <v>90581190</v>
      </c>
      <c r="E1515" s="143" t="s">
        <v>1708</v>
      </c>
      <c r="F1515" s="143" t="s">
        <v>700</v>
      </c>
      <c r="G1515" s="143" t="s">
        <v>701</v>
      </c>
      <c r="H1515" s="144">
        <v>-3615.07</v>
      </c>
      <c r="I1515" s="143"/>
    </row>
    <row r="1516" spans="2:9" s="140" customFormat="1" ht="19.7" customHeight="1" x14ac:dyDescent="0.2">
      <c r="B1516" s="142">
        <v>31</v>
      </c>
      <c r="C1516" s="143" t="s">
        <v>412</v>
      </c>
      <c r="D1516" s="142">
        <v>90592011</v>
      </c>
      <c r="E1516" s="143" t="s">
        <v>1709</v>
      </c>
      <c r="F1516" s="143" t="s">
        <v>729</v>
      </c>
      <c r="G1516" s="143" t="s">
        <v>730</v>
      </c>
      <c r="H1516" s="144">
        <v>1454.72</v>
      </c>
      <c r="I1516" s="143"/>
    </row>
    <row r="1517" spans="2:9" s="140" customFormat="1" ht="19.7" customHeight="1" x14ac:dyDescent="0.2">
      <c r="B1517" s="142">
        <v>31</v>
      </c>
      <c r="C1517" s="143" t="s">
        <v>412</v>
      </c>
      <c r="D1517" s="142">
        <v>90592011</v>
      </c>
      <c r="E1517" s="143" t="s">
        <v>1710</v>
      </c>
      <c r="F1517" s="143" t="s">
        <v>700</v>
      </c>
      <c r="G1517" s="143" t="s">
        <v>701</v>
      </c>
      <c r="H1517" s="144">
        <v>1200</v>
      </c>
      <c r="I1517" s="143"/>
    </row>
    <row r="1518" spans="2:9" s="140" customFormat="1" ht="19.7" customHeight="1" x14ac:dyDescent="0.2">
      <c r="B1518" s="142">
        <v>31</v>
      </c>
      <c r="C1518" s="143" t="s">
        <v>412</v>
      </c>
      <c r="D1518" s="142">
        <v>90592011</v>
      </c>
      <c r="E1518" s="143" t="s">
        <v>1711</v>
      </c>
      <c r="F1518" s="143" t="s">
        <v>700</v>
      </c>
      <c r="G1518" s="143" t="s">
        <v>701</v>
      </c>
      <c r="H1518" s="144">
        <v>2400</v>
      </c>
      <c r="I1518" s="143"/>
    </row>
    <row r="1519" spans="2:9" s="140" customFormat="1" ht="19.7" customHeight="1" x14ac:dyDescent="0.2">
      <c r="B1519" s="142">
        <v>31</v>
      </c>
      <c r="C1519" s="143" t="s">
        <v>412</v>
      </c>
      <c r="D1519" s="142">
        <v>90700351</v>
      </c>
      <c r="E1519" s="143" t="s">
        <v>1712</v>
      </c>
      <c r="F1519" s="143" t="s">
        <v>697</v>
      </c>
      <c r="G1519" s="143" t="s">
        <v>698</v>
      </c>
      <c r="H1519" s="144">
        <v>8000</v>
      </c>
      <c r="I1519" s="143"/>
    </row>
    <row r="1520" spans="2:9" s="140" customFormat="1" ht="19.7" customHeight="1" x14ac:dyDescent="0.2">
      <c r="B1520" s="142">
        <v>31</v>
      </c>
      <c r="C1520" s="143" t="s">
        <v>412</v>
      </c>
      <c r="D1520" s="142">
        <v>90733533</v>
      </c>
      <c r="E1520" s="143" t="s">
        <v>1713</v>
      </c>
      <c r="F1520" s="143" t="s">
        <v>700</v>
      </c>
      <c r="G1520" s="143" t="s">
        <v>701</v>
      </c>
      <c r="H1520" s="144">
        <v>-9095.41</v>
      </c>
      <c r="I1520" s="143"/>
    </row>
    <row r="1521" spans="2:9" s="140" customFormat="1" ht="19.7" customHeight="1" x14ac:dyDescent="0.2">
      <c r="B1521" s="142">
        <v>31</v>
      </c>
      <c r="C1521" s="143" t="s">
        <v>412</v>
      </c>
      <c r="D1521" s="142">
        <v>90737027</v>
      </c>
      <c r="E1521" s="143" t="s">
        <v>1714</v>
      </c>
      <c r="F1521" s="143" t="s">
        <v>700</v>
      </c>
      <c r="G1521" s="143" t="s">
        <v>701</v>
      </c>
      <c r="H1521" s="144">
        <v>7200</v>
      </c>
      <c r="I1521" s="143"/>
    </row>
    <row r="1522" spans="2:9" s="140" customFormat="1" ht="19.7" customHeight="1" x14ac:dyDescent="0.2">
      <c r="B1522" s="142">
        <v>31</v>
      </c>
      <c r="C1522" s="143" t="s">
        <v>412</v>
      </c>
      <c r="D1522" s="142">
        <v>90748581</v>
      </c>
      <c r="E1522" s="143" t="s">
        <v>1715</v>
      </c>
      <c r="F1522" s="143" t="s">
        <v>697</v>
      </c>
      <c r="G1522" s="143" t="s">
        <v>698</v>
      </c>
      <c r="H1522" s="144">
        <v>-7830</v>
      </c>
      <c r="I1522" s="143"/>
    </row>
    <row r="1523" spans="2:9" s="140" customFormat="1" ht="19.7" customHeight="1" x14ac:dyDescent="0.2">
      <c r="B1523" s="142">
        <v>31</v>
      </c>
      <c r="C1523" s="143" t="s">
        <v>412</v>
      </c>
      <c r="D1523" s="142">
        <v>90867586</v>
      </c>
      <c r="E1523" s="143" t="s">
        <v>8689</v>
      </c>
      <c r="F1523" s="143" t="s">
        <v>697</v>
      </c>
      <c r="G1523" s="143" t="s">
        <v>698</v>
      </c>
      <c r="H1523" s="144">
        <v>-7000</v>
      </c>
      <c r="I1523" s="143"/>
    </row>
    <row r="1524" spans="2:9" s="140" customFormat="1" ht="19.7" customHeight="1" x14ac:dyDescent="0.2">
      <c r="B1524" s="142">
        <v>31</v>
      </c>
      <c r="C1524" s="143" t="s">
        <v>412</v>
      </c>
      <c r="D1524" s="142">
        <v>90870264</v>
      </c>
      <c r="E1524" s="143" t="s">
        <v>8995</v>
      </c>
      <c r="F1524" s="143" t="s">
        <v>700</v>
      </c>
      <c r="G1524" s="143" t="s">
        <v>701</v>
      </c>
      <c r="H1524" s="144">
        <v>-139921.57</v>
      </c>
      <c r="I1524" s="143"/>
    </row>
    <row r="1525" spans="2:9" s="140" customFormat="1" ht="19.7" customHeight="1" x14ac:dyDescent="0.2">
      <c r="B1525" s="142">
        <v>31</v>
      </c>
      <c r="C1525" s="143" t="s">
        <v>412</v>
      </c>
      <c r="D1525" s="142">
        <v>90870264</v>
      </c>
      <c r="E1525" s="143" t="s">
        <v>1716</v>
      </c>
      <c r="F1525" s="143" t="s">
        <v>769</v>
      </c>
      <c r="G1525" s="143" t="s">
        <v>770</v>
      </c>
      <c r="H1525" s="144">
        <v>-18125.400000000001</v>
      </c>
      <c r="I1525" s="143"/>
    </row>
    <row r="1526" spans="2:9" s="140" customFormat="1" ht="19.7" customHeight="1" x14ac:dyDescent="0.2">
      <c r="B1526" s="142">
        <v>31</v>
      </c>
      <c r="C1526" s="143" t="s">
        <v>412</v>
      </c>
      <c r="D1526" s="142">
        <v>90870268</v>
      </c>
      <c r="E1526" s="143" t="s">
        <v>1717</v>
      </c>
      <c r="F1526" s="143" t="s">
        <v>769</v>
      </c>
      <c r="G1526" s="143" t="s">
        <v>770</v>
      </c>
      <c r="H1526" s="144">
        <v>-18125.400000000001</v>
      </c>
      <c r="I1526" s="143"/>
    </row>
    <row r="1527" spans="2:9" s="140" customFormat="1" ht="19.7" customHeight="1" x14ac:dyDescent="0.2">
      <c r="B1527" s="142">
        <v>31</v>
      </c>
      <c r="C1527" s="143" t="s">
        <v>412</v>
      </c>
      <c r="D1527" s="142">
        <v>90885314</v>
      </c>
      <c r="E1527" s="143" t="s">
        <v>1718</v>
      </c>
      <c r="F1527" s="143" t="s">
        <v>769</v>
      </c>
      <c r="G1527" s="143" t="s">
        <v>770</v>
      </c>
      <c r="H1527" s="144">
        <v>-6490.59</v>
      </c>
      <c r="I1527" s="143"/>
    </row>
    <row r="1528" spans="2:9" s="140" customFormat="1" ht="19.7" customHeight="1" x14ac:dyDescent="0.2">
      <c r="B1528" s="142">
        <v>31</v>
      </c>
      <c r="C1528" s="143" t="s">
        <v>412</v>
      </c>
      <c r="D1528" s="142">
        <v>90885314</v>
      </c>
      <c r="E1528" s="143" t="s">
        <v>1719</v>
      </c>
      <c r="F1528" s="143" t="s">
        <v>700</v>
      </c>
      <c r="G1528" s="143" t="s">
        <v>701</v>
      </c>
      <c r="H1528" s="144">
        <v>-40500</v>
      </c>
      <c r="I1528" s="143"/>
    </row>
    <row r="1529" spans="2:9" s="140" customFormat="1" ht="19.7" customHeight="1" x14ac:dyDescent="0.2">
      <c r="B1529" s="142">
        <v>31</v>
      </c>
      <c r="C1529" s="143" t="s">
        <v>412</v>
      </c>
      <c r="D1529" s="142">
        <v>90896865</v>
      </c>
      <c r="E1529" s="143" t="s">
        <v>1720</v>
      </c>
      <c r="F1529" s="143" t="s">
        <v>700</v>
      </c>
      <c r="G1529" s="143" t="s">
        <v>701</v>
      </c>
      <c r="H1529" s="144">
        <v>360</v>
      </c>
      <c r="I1529" s="143"/>
    </row>
    <row r="1530" spans="2:9" s="140" customFormat="1" ht="19.7" customHeight="1" x14ac:dyDescent="0.2">
      <c r="B1530" s="142">
        <v>31</v>
      </c>
      <c r="C1530" s="143" t="s">
        <v>412</v>
      </c>
      <c r="D1530" s="142">
        <v>90914062</v>
      </c>
      <c r="E1530" s="143" t="s">
        <v>1721</v>
      </c>
      <c r="F1530" s="143" t="s">
        <v>700</v>
      </c>
      <c r="G1530" s="143" t="s">
        <v>701</v>
      </c>
      <c r="H1530" s="144">
        <v>25000</v>
      </c>
      <c r="I1530" s="143"/>
    </row>
    <row r="1531" spans="2:9" s="140" customFormat="1" ht="19.7" customHeight="1" x14ac:dyDescent="0.2">
      <c r="B1531" s="142">
        <v>31</v>
      </c>
      <c r="C1531" s="143" t="s">
        <v>412</v>
      </c>
      <c r="D1531" s="142">
        <v>90917546</v>
      </c>
      <c r="E1531" s="143" t="s">
        <v>1722</v>
      </c>
      <c r="F1531" s="143" t="s">
        <v>778</v>
      </c>
      <c r="G1531" s="143" t="s">
        <v>779</v>
      </c>
      <c r="H1531" s="144">
        <v>310.8</v>
      </c>
      <c r="I1531" s="143"/>
    </row>
    <row r="1532" spans="2:9" s="140" customFormat="1" ht="19.7" customHeight="1" x14ac:dyDescent="0.2">
      <c r="B1532" s="142">
        <v>31</v>
      </c>
      <c r="C1532" s="143" t="s">
        <v>412</v>
      </c>
      <c r="D1532" s="142">
        <v>90917546</v>
      </c>
      <c r="E1532" s="143" t="s">
        <v>1723</v>
      </c>
      <c r="F1532" s="143" t="s">
        <v>787</v>
      </c>
      <c r="G1532" s="143" t="s">
        <v>788</v>
      </c>
      <c r="H1532" s="144">
        <v>-6450</v>
      </c>
      <c r="I1532" s="143"/>
    </row>
    <row r="1533" spans="2:9" s="140" customFormat="1" ht="19.7" customHeight="1" x14ac:dyDescent="0.2">
      <c r="B1533" s="142">
        <v>31</v>
      </c>
      <c r="C1533" s="143" t="s">
        <v>412</v>
      </c>
      <c r="D1533" s="142">
        <v>90917546</v>
      </c>
      <c r="E1533" s="143" t="s">
        <v>1724</v>
      </c>
      <c r="F1533" s="143" t="s">
        <v>700</v>
      </c>
      <c r="G1533" s="143" t="s">
        <v>701</v>
      </c>
      <c r="H1533" s="144">
        <v>-4000</v>
      </c>
      <c r="I1533" s="143"/>
    </row>
    <row r="1534" spans="2:9" s="140" customFormat="1" ht="19.7" customHeight="1" x14ac:dyDescent="0.2">
      <c r="B1534" s="142">
        <v>31</v>
      </c>
      <c r="C1534" s="143" t="s">
        <v>412</v>
      </c>
      <c r="D1534" s="142">
        <v>90939280</v>
      </c>
      <c r="E1534" s="143" t="s">
        <v>1725</v>
      </c>
      <c r="F1534" s="143" t="s">
        <v>700</v>
      </c>
      <c r="G1534" s="143" t="s">
        <v>701</v>
      </c>
      <c r="H1534" s="144">
        <v>720</v>
      </c>
      <c r="I1534" s="143"/>
    </row>
    <row r="1535" spans="2:9" s="140" customFormat="1" ht="19.7" customHeight="1" x14ac:dyDescent="0.2">
      <c r="B1535" s="142">
        <v>31</v>
      </c>
      <c r="C1535" s="143" t="s">
        <v>412</v>
      </c>
      <c r="D1535" s="142">
        <v>91065855</v>
      </c>
      <c r="E1535" s="143" t="s">
        <v>1726</v>
      </c>
      <c r="F1535" s="143" t="s">
        <v>713</v>
      </c>
      <c r="G1535" s="143" t="s">
        <v>714</v>
      </c>
      <c r="H1535" s="144">
        <v>150000</v>
      </c>
      <c r="I1535" s="143"/>
    </row>
    <row r="1536" spans="2:9" s="140" customFormat="1" ht="19.7" customHeight="1" x14ac:dyDescent="0.2">
      <c r="B1536" s="142">
        <v>31</v>
      </c>
      <c r="C1536" s="143" t="s">
        <v>412</v>
      </c>
      <c r="D1536" s="142">
        <v>100898562</v>
      </c>
      <c r="E1536" s="143" t="s">
        <v>1727</v>
      </c>
      <c r="F1536" s="143" t="s">
        <v>697</v>
      </c>
      <c r="G1536" s="143" t="s">
        <v>698</v>
      </c>
      <c r="H1536" s="144">
        <v>1368</v>
      </c>
      <c r="I1536" s="143"/>
    </row>
    <row r="1537" spans="2:9" s="140" customFormat="1" ht="19.7" customHeight="1" x14ac:dyDescent="0.2">
      <c r="B1537" s="142">
        <v>33</v>
      </c>
      <c r="C1537" s="143" t="s">
        <v>429</v>
      </c>
      <c r="D1537" s="142">
        <v>90186036</v>
      </c>
      <c r="E1537" s="143" t="s">
        <v>1728</v>
      </c>
      <c r="F1537" s="143" t="s">
        <v>700</v>
      </c>
      <c r="G1537" s="143" t="s">
        <v>701</v>
      </c>
      <c r="H1537" s="144">
        <v>960</v>
      </c>
      <c r="I1537" s="143"/>
    </row>
    <row r="1538" spans="2:9" s="140" customFormat="1" ht="19.7" customHeight="1" x14ac:dyDescent="0.2">
      <c r="B1538" s="142">
        <v>33</v>
      </c>
      <c r="C1538" s="143" t="s">
        <v>429</v>
      </c>
      <c r="D1538" s="142">
        <v>90186036</v>
      </c>
      <c r="E1538" s="143" t="s">
        <v>1729</v>
      </c>
      <c r="F1538" s="143" t="s">
        <v>737</v>
      </c>
      <c r="G1538" s="143" t="s">
        <v>738</v>
      </c>
      <c r="H1538" s="144">
        <v>360</v>
      </c>
      <c r="I1538" s="143"/>
    </row>
    <row r="1539" spans="2:9" s="140" customFormat="1" ht="19.7" customHeight="1" x14ac:dyDescent="0.2">
      <c r="B1539" s="142">
        <v>33</v>
      </c>
      <c r="C1539" s="143" t="s">
        <v>429</v>
      </c>
      <c r="D1539" s="142">
        <v>90273904</v>
      </c>
      <c r="E1539" s="143" t="s">
        <v>1730</v>
      </c>
      <c r="F1539" s="143" t="s">
        <v>700</v>
      </c>
      <c r="G1539" s="143" t="s">
        <v>701</v>
      </c>
      <c r="H1539" s="144">
        <v>-15263.62</v>
      </c>
      <c r="I1539" s="143"/>
    </row>
    <row r="1540" spans="2:9" s="140" customFormat="1" ht="19.7" customHeight="1" x14ac:dyDescent="0.2">
      <c r="B1540" s="142">
        <v>33</v>
      </c>
      <c r="C1540" s="143" t="s">
        <v>429</v>
      </c>
      <c r="D1540" s="142">
        <v>90273904</v>
      </c>
      <c r="E1540" s="143" t="s">
        <v>1731</v>
      </c>
      <c r="F1540" s="143" t="s">
        <v>700</v>
      </c>
      <c r="G1540" s="143" t="s">
        <v>701</v>
      </c>
      <c r="H1540" s="144">
        <v>-15179.79</v>
      </c>
      <c r="I1540" s="143"/>
    </row>
    <row r="1541" spans="2:9" s="140" customFormat="1" ht="19.7" customHeight="1" x14ac:dyDescent="0.2">
      <c r="B1541" s="142">
        <v>33</v>
      </c>
      <c r="C1541" s="143" t="s">
        <v>429</v>
      </c>
      <c r="D1541" s="142">
        <v>90274032</v>
      </c>
      <c r="E1541" s="143" t="s">
        <v>1732</v>
      </c>
      <c r="F1541" s="143" t="s">
        <v>700</v>
      </c>
      <c r="G1541" s="143" t="s">
        <v>701</v>
      </c>
      <c r="H1541" s="144">
        <v>-20000</v>
      </c>
      <c r="I1541" s="143"/>
    </row>
    <row r="1542" spans="2:9" s="140" customFormat="1" ht="19.7" customHeight="1" x14ac:dyDescent="0.2">
      <c r="B1542" s="142">
        <v>33</v>
      </c>
      <c r="C1542" s="143" t="s">
        <v>429</v>
      </c>
      <c r="D1542" s="142">
        <v>90274065</v>
      </c>
      <c r="E1542" s="143" t="s">
        <v>1733</v>
      </c>
      <c r="F1542" s="143" t="s">
        <v>700</v>
      </c>
      <c r="G1542" s="143" t="s">
        <v>701</v>
      </c>
      <c r="H1542" s="144">
        <v>-20600.22</v>
      </c>
      <c r="I1542" s="143"/>
    </row>
    <row r="1543" spans="2:9" s="140" customFormat="1" ht="19.7" customHeight="1" x14ac:dyDescent="0.2">
      <c r="B1543" s="142">
        <v>33</v>
      </c>
      <c r="C1543" s="143" t="s">
        <v>429</v>
      </c>
      <c r="D1543" s="142">
        <v>90274308</v>
      </c>
      <c r="E1543" s="143" t="s">
        <v>1734</v>
      </c>
      <c r="F1543" s="143" t="s">
        <v>700</v>
      </c>
      <c r="G1543" s="143" t="s">
        <v>701</v>
      </c>
      <c r="H1543" s="144">
        <v>1200</v>
      </c>
      <c r="I1543" s="143"/>
    </row>
    <row r="1544" spans="2:9" s="140" customFormat="1" ht="19.7" customHeight="1" x14ac:dyDescent="0.2">
      <c r="B1544" s="142">
        <v>33</v>
      </c>
      <c r="C1544" s="143" t="s">
        <v>429</v>
      </c>
      <c r="D1544" s="142">
        <v>90347184</v>
      </c>
      <c r="E1544" s="143" t="s">
        <v>1735</v>
      </c>
      <c r="F1544" s="143" t="s">
        <v>700</v>
      </c>
      <c r="G1544" s="143" t="s">
        <v>701</v>
      </c>
      <c r="H1544" s="144">
        <v>600</v>
      </c>
      <c r="I1544" s="143"/>
    </row>
    <row r="1545" spans="2:9" s="140" customFormat="1" ht="19.7" customHeight="1" x14ac:dyDescent="0.2">
      <c r="B1545" s="142">
        <v>33</v>
      </c>
      <c r="C1545" s="143" t="s">
        <v>429</v>
      </c>
      <c r="D1545" s="142">
        <v>90438418</v>
      </c>
      <c r="E1545" s="143" t="s">
        <v>1736</v>
      </c>
      <c r="F1545" s="143" t="s">
        <v>713</v>
      </c>
      <c r="G1545" s="143" t="s">
        <v>714</v>
      </c>
      <c r="H1545" s="144">
        <v>175000</v>
      </c>
      <c r="I1545" s="143"/>
    </row>
    <row r="1546" spans="2:9" s="140" customFormat="1" ht="19.7" customHeight="1" x14ac:dyDescent="0.2">
      <c r="B1546" s="142">
        <v>33</v>
      </c>
      <c r="C1546" s="143" t="s">
        <v>429</v>
      </c>
      <c r="D1546" s="142">
        <v>90467450</v>
      </c>
      <c r="E1546" s="143" t="s">
        <v>1737</v>
      </c>
      <c r="F1546" s="143" t="s">
        <v>700</v>
      </c>
      <c r="G1546" s="143" t="s">
        <v>701</v>
      </c>
      <c r="H1546" s="144">
        <v>-8250</v>
      </c>
      <c r="I1546" s="143"/>
    </row>
    <row r="1547" spans="2:9" s="140" customFormat="1" ht="19.7" customHeight="1" x14ac:dyDescent="0.2">
      <c r="B1547" s="142">
        <v>33</v>
      </c>
      <c r="C1547" s="143" t="s">
        <v>429</v>
      </c>
      <c r="D1547" s="142">
        <v>90467450</v>
      </c>
      <c r="E1547" s="143" t="s">
        <v>1738</v>
      </c>
      <c r="F1547" s="143" t="s">
        <v>697</v>
      </c>
      <c r="G1547" s="143" t="s">
        <v>698</v>
      </c>
      <c r="H1547" s="144">
        <v>50000</v>
      </c>
      <c r="I1547" s="143"/>
    </row>
    <row r="1548" spans="2:9" s="140" customFormat="1" ht="19.7" customHeight="1" x14ac:dyDescent="0.2">
      <c r="B1548" s="142">
        <v>33</v>
      </c>
      <c r="C1548" s="143" t="s">
        <v>429</v>
      </c>
      <c r="D1548" s="142">
        <v>90467450</v>
      </c>
      <c r="E1548" s="143" t="s">
        <v>1739</v>
      </c>
      <c r="F1548" s="143" t="s">
        <v>700</v>
      </c>
      <c r="G1548" s="143" t="s">
        <v>701</v>
      </c>
      <c r="H1548" s="144">
        <v>-290000</v>
      </c>
      <c r="I1548" s="143"/>
    </row>
    <row r="1549" spans="2:9" s="140" customFormat="1" ht="19.7" customHeight="1" x14ac:dyDescent="0.2">
      <c r="B1549" s="142">
        <v>33</v>
      </c>
      <c r="C1549" s="143" t="s">
        <v>429</v>
      </c>
      <c r="D1549" s="142">
        <v>90472202</v>
      </c>
      <c r="E1549" s="143" t="s">
        <v>1740</v>
      </c>
      <c r="F1549" s="143" t="s">
        <v>700</v>
      </c>
      <c r="G1549" s="143" t="s">
        <v>701</v>
      </c>
      <c r="H1549" s="144">
        <v>-30000</v>
      </c>
      <c r="I1549" s="143"/>
    </row>
    <row r="1550" spans="2:9" s="140" customFormat="1" ht="19.7" customHeight="1" x14ac:dyDescent="0.2">
      <c r="B1550" s="142">
        <v>33</v>
      </c>
      <c r="C1550" s="143" t="s">
        <v>429</v>
      </c>
      <c r="D1550" s="142">
        <v>90472202</v>
      </c>
      <c r="E1550" s="143" t="s">
        <v>1741</v>
      </c>
      <c r="F1550" s="143" t="s">
        <v>723</v>
      </c>
      <c r="G1550" s="143" t="s">
        <v>724</v>
      </c>
      <c r="H1550" s="144">
        <v>-17604.47</v>
      </c>
      <c r="I1550" s="143"/>
    </row>
    <row r="1551" spans="2:9" s="140" customFormat="1" ht="19.7" customHeight="1" x14ac:dyDescent="0.2">
      <c r="B1551" s="142">
        <v>33</v>
      </c>
      <c r="C1551" s="143" t="s">
        <v>429</v>
      </c>
      <c r="D1551" s="142">
        <v>90474516</v>
      </c>
      <c r="E1551" s="143" t="s">
        <v>1743</v>
      </c>
      <c r="F1551" s="143" t="s">
        <v>700</v>
      </c>
      <c r="G1551" s="143" t="s">
        <v>701</v>
      </c>
      <c r="H1551" s="144">
        <v>5000</v>
      </c>
      <c r="I1551" s="143"/>
    </row>
    <row r="1552" spans="2:9" s="140" customFormat="1" ht="19.7" customHeight="1" x14ac:dyDescent="0.2">
      <c r="B1552" s="142">
        <v>33</v>
      </c>
      <c r="C1552" s="143" t="s">
        <v>429</v>
      </c>
      <c r="D1552" s="142">
        <v>90474521</v>
      </c>
      <c r="E1552" s="143" t="s">
        <v>1744</v>
      </c>
      <c r="F1552" s="143" t="s">
        <v>700</v>
      </c>
      <c r="G1552" s="143" t="s">
        <v>701</v>
      </c>
      <c r="H1552" s="144">
        <v>4000</v>
      </c>
      <c r="I1552" s="143"/>
    </row>
    <row r="1553" spans="2:9" s="140" customFormat="1" ht="19.7" customHeight="1" x14ac:dyDescent="0.2">
      <c r="B1553" s="142">
        <v>33</v>
      </c>
      <c r="C1553" s="143" t="s">
        <v>429</v>
      </c>
      <c r="D1553" s="142">
        <v>90474544</v>
      </c>
      <c r="E1553" s="143" t="s">
        <v>1765</v>
      </c>
      <c r="F1553" s="143" t="s">
        <v>700</v>
      </c>
      <c r="G1553" s="143" t="s">
        <v>701</v>
      </c>
      <c r="H1553" s="144">
        <v>1800</v>
      </c>
      <c r="I1553" s="143"/>
    </row>
    <row r="1554" spans="2:9" s="140" customFormat="1" ht="19.7" customHeight="1" x14ac:dyDescent="0.2">
      <c r="B1554" s="142">
        <v>33</v>
      </c>
      <c r="C1554" s="143" t="s">
        <v>429</v>
      </c>
      <c r="D1554" s="142">
        <v>90474553</v>
      </c>
      <c r="E1554" s="143" t="s">
        <v>1745</v>
      </c>
      <c r="F1554" s="143" t="s">
        <v>700</v>
      </c>
      <c r="G1554" s="143" t="s">
        <v>701</v>
      </c>
      <c r="H1554" s="144">
        <v>600</v>
      </c>
      <c r="I1554" s="143"/>
    </row>
    <row r="1555" spans="2:9" s="140" customFormat="1" ht="19.7" customHeight="1" x14ac:dyDescent="0.2">
      <c r="B1555" s="142">
        <v>33</v>
      </c>
      <c r="C1555" s="143" t="s">
        <v>429</v>
      </c>
      <c r="D1555" s="142">
        <v>90474553</v>
      </c>
      <c r="E1555" s="143" t="s">
        <v>1746</v>
      </c>
      <c r="F1555" s="143" t="s">
        <v>787</v>
      </c>
      <c r="G1555" s="143" t="s">
        <v>788</v>
      </c>
      <c r="H1555" s="144">
        <v>550</v>
      </c>
      <c r="I1555" s="143"/>
    </row>
    <row r="1556" spans="2:9" s="140" customFormat="1" ht="19.7" customHeight="1" x14ac:dyDescent="0.2">
      <c r="B1556" s="142">
        <v>33</v>
      </c>
      <c r="C1556" s="143" t="s">
        <v>429</v>
      </c>
      <c r="D1556" s="142">
        <v>90474553</v>
      </c>
      <c r="E1556" s="143" t="s">
        <v>1747</v>
      </c>
      <c r="F1556" s="143" t="s">
        <v>737</v>
      </c>
      <c r="G1556" s="143" t="s">
        <v>738</v>
      </c>
      <c r="H1556" s="144">
        <v>360</v>
      </c>
      <c r="I1556" s="143"/>
    </row>
    <row r="1557" spans="2:9" s="140" customFormat="1" ht="19.7" customHeight="1" x14ac:dyDescent="0.2">
      <c r="B1557" s="142">
        <v>33</v>
      </c>
      <c r="C1557" s="143" t="s">
        <v>429</v>
      </c>
      <c r="D1557" s="142">
        <v>90474600</v>
      </c>
      <c r="E1557" s="143" t="s">
        <v>1748</v>
      </c>
      <c r="F1557" s="143" t="s">
        <v>700</v>
      </c>
      <c r="G1557" s="143" t="s">
        <v>701</v>
      </c>
      <c r="H1557" s="144">
        <v>503.03</v>
      </c>
      <c r="I1557" s="143"/>
    </row>
    <row r="1558" spans="2:9" s="140" customFormat="1" ht="19.7" customHeight="1" x14ac:dyDescent="0.2">
      <c r="B1558" s="142">
        <v>33</v>
      </c>
      <c r="C1558" s="143" t="s">
        <v>429</v>
      </c>
      <c r="D1558" s="142">
        <v>90474667</v>
      </c>
      <c r="E1558" s="143" t="s">
        <v>1749</v>
      </c>
      <c r="F1558" s="143" t="s">
        <v>697</v>
      </c>
      <c r="G1558" s="143" t="s">
        <v>698</v>
      </c>
      <c r="H1558" s="144">
        <v>84000</v>
      </c>
      <c r="I1558" s="143"/>
    </row>
    <row r="1559" spans="2:9" s="140" customFormat="1" ht="19.7" customHeight="1" x14ac:dyDescent="0.2">
      <c r="B1559" s="142">
        <v>33</v>
      </c>
      <c r="C1559" s="143" t="s">
        <v>429</v>
      </c>
      <c r="D1559" s="142">
        <v>90474761</v>
      </c>
      <c r="E1559" s="143" t="s">
        <v>1742</v>
      </c>
      <c r="F1559" s="143" t="s">
        <v>697</v>
      </c>
      <c r="G1559" s="143" t="s">
        <v>698</v>
      </c>
      <c r="H1559" s="144">
        <v>150000</v>
      </c>
      <c r="I1559" s="143"/>
    </row>
    <row r="1560" spans="2:9" s="140" customFormat="1" ht="19.7" customHeight="1" x14ac:dyDescent="0.2">
      <c r="B1560" s="142">
        <v>33</v>
      </c>
      <c r="C1560" s="143" t="s">
        <v>429</v>
      </c>
      <c r="D1560" s="142">
        <v>90577187</v>
      </c>
      <c r="E1560" s="143" t="s">
        <v>1750</v>
      </c>
      <c r="F1560" s="143" t="s">
        <v>700</v>
      </c>
      <c r="G1560" s="143" t="s">
        <v>701</v>
      </c>
      <c r="H1560" s="144">
        <v>30000</v>
      </c>
      <c r="I1560" s="143"/>
    </row>
    <row r="1561" spans="2:9" s="140" customFormat="1" ht="19.7" customHeight="1" x14ac:dyDescent="0.2">
      <c r="B1561" s="142">
        <v>33</v>
      </c>
      <c r="C1561" s="143" t="s">
        <v>429</v>
      </c>
      <c r="D1561" s="142">
        <v>90577187</v>
      </c>
      <c r="E1561" s="143" t="s">
        <v>1751</v>
      </c>
      <c r="F1561" s="143" t="s">
        <v>700</v>
      </c>
      <c r="G1561" s="143" t="s">
        <v>701</v>
      </c>
      <c r="H1561" s="144">
        <v>30000</v>
      </c>
      <c r="I1561" s="143"/>
    </row>
    <row r="1562" spans="2:9" s="140" customFormat="1" ht="19.7" customHeight="1" x14ac:dyDescent="0.2">
      <c r="B1562" s="142">
        <v>33</v>
      </c>
      <c r="C1562" s="143" t="s">
        <v>429</v>
      </c>
      <c r="D1562" s="142">
        <v>90587611</v>
      </c>
      <c r="E1562" s="143" t="s">
        <v>1752</v>
      </c>
      <c r="F1562" s="143" t="s">
        <v>700</v>
      </c>
      <c r="G1562" s="143" t="s">
        <v>701</v>
      </c>
      <c r="H1562" s="144">
        <v>17150</v>
      </c>
      <c r="I1562" s="143"/>
    </row>
    <row r="1563" spans="2:9" s="140" customFormat="1" ht="19.7" customHeight="1" x14ac:dyDescent="0.2">
      <c r="B1563" s="142">
        <v>33</v>
      </c>
      <c r="C1563" s="143" t="s">
        <v>429</v>
      </c>
      <c r="D1563" s="142">
        <v>90590264</v>
      </c>
      <c r="E1563" s="143" t="s">
        <v>1753</v>
      </c>
      <c r="F1563" s="143" t="s">
        <v>700</v>
      </c>
      <c r="G1563" s="143" t="s">
        <v>701</v>
      </c>
      <c r="H1563" s="144">
        <v>1200</v>
      </c>
      <c r="I1563" s="143"/>
    </row>
    <row r="1564" spans="2:9" s="140" customFormat="1" ht="19.7" customHeight="1" x14ac:dyDescent="0.2">
      <c r="B1564" s="142">
        <v>33</v>
      </c>
      <c r="C1564" s="143" t="s">
        <v>429</v>
      </c>
      <c r="D1564" s="142">
        <v>90618706</v>
      </c>
      <c r="E1564" s="143" t="s">
        <v>1754</v>
      </c>
      <c r="F1564" s="143" t="s">
        <v>899</v>
      </c>
      <c r="G1564" s="143" t="s">
        <v>900</v>
      </c>
      <c r="H1564" s="144">
        <v>1524.49</v>
      </c>
      <c r="I1564" s="143"/>
    </row>
    <row r="1565" spans="2:9" s="140" customFormat="1" ht="19.7" customHeight="1" x14ac:dyDescent="0.2">
      <c r="B1565" s="142">
        <v>33</v>
      </c>
      <c r="C1565" s="143" t="s">
        <v>429</v>
      </c>
      <c r="D1565" s="142">
        <v>90618733</v>
      </c>
      <c r="E1565" s="143" t="s">
        <v>1755</v>
      </c>
      <c r="F1565" s="143" t="s">
        <v>700</v>
      </c>
      <c r="G1565" s="143" t="s">
        <v>701</v>
      </c>
      <c r="H1565" s="144">
        <v>840</v>
      </c>
      <c r="I1565" s="143"/>
    </row>
    <row r="1566" spans="2:9" s="140" customFormat="1" ht="19.7" customHeight="1" x14ac:dyDescent="0.2">
      <c r="B1566" s="142">
        <v>33</v>
      </c>
      <c r="C1566" s="143" t="s">
        <v>429</v>
      </c>
      <c r="D1566" s="142">
        <v>90620898</v>
      </c>
      <c r="E1566" s="143" t="s">
        <v>1756</v>
      </c>
      <c r="F1566" s="143" t="s">
        <v>700</v>
      </c>
      <c r="G1566" s="143" t="s">
        <v>701</v>
      </c>
      <c r="H1566" s="144">
        <v>600</v>
      </c>
      <c r="I1566" s="143"/>
    </row>
    <row r="1567" spans="2:9" s="140" customFormat="1" ht="19.7" customHeight="1" x14ac:dyDescent="0.2">
      <c r="B1567" s="142">
        <v>33</v>
      </c>
      <c r="C1567" s="143" t="s">
        <v>429</v>
      </c>
      <c r="D1567" s="142">
        <v>90620898</v>
      </c>
      <c r="E1567" s="143" t="s">
        <v>9719</v>
      </c>
      <c r="F1567" s="143" t="s">
        <v>700</v>
      </c>
      <c r="G1567" s="143" t="s">
        <v>701</v>
      </c>
      <c r="H1567" s="144">
        <v>92000</v>
      </c>
      <c r="I1567" s="143"/>
    </row>
    <row r="1568" spans="2:9" s="140" customFormat="1" ht="19.7" customHeight="1" x14ac:dyDescent="0.2">
      <c r="B1568" s="142">
        <v>33</v>
      </c>
      <c r="C1568" s="143" t="s">
        <v>429</v>
      </c>
      <c r="D1568" s="142">
        <v>90620898</v>
      </c>
      <c r="E1568" s="143" t="s">
        <v>1757</v>
      </c>
      <c r="F1568" s="143" t="s">
        <v>700</v>
      </c>
      <c r="G1568" s="143" t="s">
        <v>701</v>
      </c>
      <c r="H1568" s="144">
        <v>19200</v>
      </c>
      <c r="I1568" s="143"/>
    </row>
    <row r="1569" spans="2:9" s="140" customFormat="1" ht="19.7" customHeight="1" x14ac:dyDescent="0.2">
      <c r="B1569" s="142">
        <v>33</v>
      </c>
      <c r="C1569" s="143" t="s">
        <v>429</v>
      </c>
      <c r="D1569" s="142">
        <v>90625663</v>
      </c>
      <c r="E1569" s="143" t="s">
        <v>1758</v>
      </c>
      <c r="F1569" s="143" t="s">
        <v>700</v>
      </c>
      <c r="G1569" s="143" t="s">
        <v>701</v>
      </c>
      <c r="H1569" s="144">
        <v>600</v>
      </c>
      <c r="I1569" s="143"/>
    </row>
    <row r="1570" spans="2:9" s="140" customFormat="1" ht="19.7" customHeight="1" x14ac:dyDescent="0.2">
      <c r="B1570" s="142">
        <v>33</v>
      </c>
      <c r="C1570" s="143" t="s">
        <v>429</v>
      </c>
      <c r="D1570" s="142">
        <v>90644468</v>
      </c>
      <c r="E1570" s="143" t="s">
        <v>1768</v>
      </c>
      <c r="F1570" s="143" t="s">
        <v>697</v>
      </c>
      <c r="G1570" s="143" t="s">
        <v>698</v>
      </c>
      <c r="H1570" s="144">
        <v>50000</v>
      </c>
      <c r="I1570" s="143"/>
    </row>
    <row r="1571" spans="2:9" s="140" customFormat="1" ht="19.7" customHeight="1" x14ac:dyDescent="0.2">
      <c r="B1571" s="142">
        <v>33</v>
      </c>
      <c r="C1571" s="143" t="s">
        <v>429</v>
      </c>
      <c r="D1571" s="142">
        <v>90657395</v>
      </c>
      <c r="E1571" s="143" t="s">
        <v>1759</v>
      </c>
      <c r="F1571" s="143" t="s">
        <v>700</v>
      </c>
      <c r="G1571" s="143" t="s">
        <v>701</v>
      </c>
      <c r="H1571" s="144">
        <v>506</v>
      </c>
      <c r="I1571" s="143"/>
    </row>
    <row r="1572" spans="2:9" s="140" customFormat="1" ht="19.7" customHeight="1" x14ac:dyDescent="0.2">
      <c r="B1572" s="142">
        <v>33</v>
      </c>
      <c r="C1572" s="143" t="s">
        <v>429</v>
      </c>
      <c r="D1572" s="142">
        <v>90657601</v>
      </c>
      <c r="E1572" s="143" t="s">
        <v>1760</v>
      </c>
      <c r="F1572" s="143" t="s">
        <v>700</v>
      </c>
      <c r="G1572" s="143" t="s">
        <v>701</v>
      </c>
      <c r="H1572" s="144">
        <v>360</v>
      </c>
      <c r="I1572" s="143"/>
    </row>
    <row r="1573" spans="2:9" s="140" customFormat="1" ht="19.7" customHeight="1" x14ac:dyDescent="0.2">
      <c r="B1573" s="142">
        <v>33</v>
      </c>
      <c r="C1573" s="143" t="s">
        <v>429</v>
      </c>
      <c r="D1573" s="142">
        <v>90707837</v>
      </c>
      <c r="E1573" s="143" t="s">
        <v>1761</v>
      </c>
      <c r="F1573" s="143" t="s">
        <v>700</v>
      </c>
      <c r="G1573" s="143" t="s">
        <v>701</v>
      </c>
      <c r="H1573" s="144">
        <v>3600</v>
      </c>
      <c r="I1573" s="143"/>
    </row>
    <row r="1574" spans="2:9" s="140" customFormat="1" ht="19.7" customHeight="1" x14ac:dyDescent="0.2">
      <c r="B1574" s="142">
        <v>33</v>
      </c>
      <c r="C1574" s="143" t="s">
        <v>429</v>
      </c>
      <c r="D1574" s="142">
        <v>90714931</v>
      </c>
      <c r="E1574" s="143" t="s">
        <v>1762</v>
      </c>
      <c r="F1574" s="143" t="s">
        <v>700</v>
      </c>
      <c r="G1574" s="143" t="s">
        <v>701</v>
      </c>
      <c r="H1574" s="144">
        <v>1200</v>
      </c>
      <c r="I1574" s="143"/>
    </row>
    <row r="1575" spans="2:9" s="140" customFormat="1" ht="19.7" customHeight="1" x14ac:dyDescent="0.2">
      <c r="B1575" s="142">
        <v>33</v>
      </c>
      <c r="C1575" s="143" t="s">
        <v>429</v>
      </c>
      <c r="D1575" s="142">
        <v>90734388</v>
      </c>
      <c r="E1575" s="143" t="s">
        <v>1763</v>
      </c>
      <c r="F1575" s="143" t="s">
        <v>700</v>
      </c>
      <c r="G1575" s="143" t="s">
        <v>701</v>
      </c>
      <c r="H1575" s="144">
        <v>-20219.849999999999</v>
      </c>
      <c r="I1575" s="143"/>
    </row>
    <row r="1576" spans="2:9" s="140" customFormat="1" ht="19.7" customHeight="1" x14ac:dyDescent="0.2">
      <c r="B1576" s="142">
        <v>33</v>
      </c>
      <c r="C1576" s="143" t="s">
        <v>429</v>
      </c>
      <c r="D1576" s="142">
        <v>90743078</v>
      </c>
      <c r="E1576" s="143" t="s">
        <v>9720</v>
      </c>
      <c r="F1576" s="143" t="s">
        <v>899</v>
      </c>
      <c r="G1576" s="143" t="s">
        <v>900</v>
      </c>
      <c r="H1576" s="144">
        <v>762.25</v>
      </c>
      <c r="I1576" s="143"/>
    </row>
    <row r="1577" spans="2:9" s="140" customFormat="1" ht="19.7" customHeight="1" x14ac:dyDescent="0.2">
      <c r="B1577" s="142">
        <v>33</v>
      </c>
      <c r="C1577" s="143" t="s">
        <v>429</v>
      </c>
      <c r="D1577" s="142">
        <v>90743083</v>
      </c>
      <c r="E1577" s="143" t="s">
        <v>1764</v>
      </c>
      <c r="F1577" s="143" t="s">
        <v>700</v>
      </c>
      <c r="G1577" s="143" t="s">
        <v>701</v>
      </c>
      <c r="H1577" s="144">
        <v>20000</v>
      </c>
      <c r="I1577" s="143"/>
    </row>
    <row r="1578" spans="2:9" s="140" customFormat="1" ht="19.7" customHeight="1" x14ac:dyDescent="0.2">
      <c r="B1578" s="142">
        <v>33</v>
      </c>
      <c r="C1578" s="143" t="s">
        <v>429</v>
      </c>
      <c r="D1578" s="142">
        <v>90743276</v>
      </c>
      <c r="E1578" s="143" t="s">
        <v>8996</v>
      </c>
      <c r="F1578" s="143" t="s">
        <v>700</v>
      </c>
      <c r="G1578" s="143" t="s">
        <v>701</v>
      </c>
      <c r="H1578" s="144">
        <v>-214787.31</v>
      </c>
      <c r="I1578" s="143"/>
    </row>
    <row r="1579" spans="2:9" s="140" customFormat="1" ht="19.7" customHeight="1" x14ac:dyDescent="0.2">
      <c r="B1579" s="142">
        <v>33</v>
      </c>
      <c r="C1579" s="143" t="s">
        <v>429</v>
      </c>
      <c r="D1579" s="142">
        <v>90743276</v>
      </c>
      <c r="E1579" s="143" t="s">
        <v>1766</v>
      </c>
      <c r="F1579" s="143" t="s">
        <v>899</v>
      </c>
      <c r="G1579" s="143" t="s">
        <v>900</v>
      </c>
      <c r="H1579" s="144">
        <v>1524.49</v>
      </c>
      <c r="I1579" s="143"/>
    </row>
    <row r="1580" spans="2:9" s="140" customFormat="1" ht="19.7" customHeight="1" x14ac:dyDescent="0.2">
      <c r="B1580" s="142">
        <v>33</v>
      </c>
      <c r="C1580" s="143" t="s">
        <v>429</v>
      </c>
      <c r="D1580" s="142">
        <v>90845530</v>
      </c>
      <c r="E1580" s="143" t="s">
        <v>8690</v>
      </c>
      <c r="F1580" s="143" t="s">
        <v>700</v>
      </c>
      <c r="G1580" s="143" t="s">
        <v>701</v>
      </c>
      <c r="H1580" s="144">
        <v>-162666.29999999999</v>
      </c>
      <c r="I1580" s="143"/>
    </row>
    <row r="1581" spans="2:9" s="140" customFormat="1" ht="19.7" customHeight="1" x14ac:dyDescent="0.2">
      <c r="B1581" s="142">
        <v>33</v>
      </c>
      <c r="C1581" s="143" t="s">
        <v>429</v>
      </c>
      <c r="D1581" s="142">
        <v>90925749</v>
      </c>
      <c r="E1581" s="143" t="s">
        <v>1769</v>
      </c>
      <c r="F1581" s="143" t="s">
        <v>700</v>
      </c>
      <c r="G1581" s="143" t="s">
        <v>701</v>
      </c>
      <c r="H1581" s="144">
        <v>2400</v>
      </c>
      <c r="I1581" s="143"/>
    </row>
    <row r="1582" spans="2:9" s="140" customFormat="1" ht="19.7" customHeight="1" x14ac:dyDescent="0.2">
      <c r="B1582" s="142">
        <v>33</v>
      </c>
      <c r="C1582" s="143" t="s">
        <v>429</v>
      </c>
      <c r="D1582" s="142">
        <v>90946228</v>
      </c>
      <c r="E1582" s="143" t="s">
        <v>1771</v>
      </c>
      <c r="F1582" s="143" t="s">
        <v>700</v>
      </c>
      <c r="G1582" s="143" t="s">
        <v>701</v>
      </c>
      <c r="H1582" s="144">
        <v>360</v>
      </c>
      <c r="I1582" s="143"/>
    </row>
    <row r="1583" spans="2:9" s="140" customFormat="1" ht="19.7" customHeight="1" x14ac:dyDescent="0.2">
      <c r="B1583" s="142">
        <v>33</v>
      </c>
      <c r="C1583" s="143" t="s">
        <v>429</v>
      </c>
      <c r="D1583" s="142">
        <v>90946230</v>
      </c>
      <c r="E1583" s="143" t="s">
        <v>1770</v>
      </c>
      <c r="F1583" s="143" t="s">
        <v>700</v>
      </c>
      <c r="G1583" s="143" t="s">
        <v>701</v>
      </c>
      <c r="H1583" s="144">
        <v>4800</v>
      </c>
      <c r="I1583" s="143"/>
    </row>
    <row r="1584" spans="2:9" s="140" customFormat="1" ht="19.7" customHeight="1" x14ac:dyDescent="0.2">
      <c r="B1584" s="142">
        <v>33</v>
      </c>
      <c r="C1584" s="143" t="s">
        <v>429</v>
      </c>
      <c r="D1584" s="142">
        <v>90946815</v>
      </c>
      <c r="E1584" s="143" t="s">
        <v>1772</v>
      </c>
      <c r="F1584" s="143" t="s">
        <v>729</v>
      </c>
      <c r="G1584" s="143" t="s">
        <v>730</v>
      </c>
      <c r="H1584" s="144">
        <v>610</v>
      </c>
      <c r="I1584" s="143"/>
    </row>
    <row r="1585" spans="2:9" s="140" customFormat="1" ht="19.7" customHeight="1" x14ac:dyDescent="0.2">
      <c r="B1585" s="142">
        <v>33</v>
      </c>
      <c r="C1585" s="143" t="s">
        <v>429</v>
      </c>
      <c r="D1585" s="142">
        <v>90946815</v>
      </c>
      <c r="E1585" s="143" t="s">
        <v>1773</v>
      </c>
      <c r="F1585" s="143" t="s">
        <v>697</v>
      </c>
      <c r="G1585" s="143" t="s">
        <v>698</v>
      </c>
      <c r="H1585" s="144">
        <v>70000</v>
      </c>
      <c r="I1585" s="143"/>
    </row>
    <row r="1586" spans="2:9" s="140" customFormat="1" ht="19.7" customHeight="1" x14ac:dyDescent="0.2">
      <c r="B1586" s="142">
        <v>33</v>
      </c>
      <c r="C1586" s="143" t="s">
        <v>429</v>
      </c>
      <c r="D1586" s="142">
        <v>91028198</v>
      </c>
      <c r="E1586" s="143" t="s">
        <v>1774</v>
      </c>
      <c r="F1586" s="143" t="s">
        <v>700</v>
      </c>
      <c r="G1586" s="143" t="s">
        <v>701</v>
      </c>
      <c r="H1586" s="144">
        <v>5000</v>
      </c>
      <c r="I1586" s="143"/>
    </row>
    <row r="1587" spans="2:9" s="140" customFormat="1" ht="19.7" customHeight="1" x14ac:dyDescent="0.2">
      <c r="B1587" s="142">
        <v>33</v>
      </c>
      <c r="C1587" s="143" t="s">
        <v>429</v>
      </c>
      <c r="D1587" s="142">
        <v>91043534</v>
      </c>
      <c r="E1587" s="143" t="s">
        <v>1767</v>
      </c>
      <c r="F1587" s="143" t="s">
        <v>700</v>
      </c>
      <c r="G1587" s="143" t="s">
        <v>701</v>
      </c>
      <c r="H1587" s="144">
        <v>4800</v>
      </c>
      <c r="I1587" s="143"/>
    </row>
    <row r="1588" spans="2:9" s="140" customFormat="1" ht="19.7" customHeight="1" x14ac:dyDescent="0.2">
      <c r="B1588" s="142">
        <v>33</v>
      </c>
      <c r="C1588" s="143" t="s">
        <v>429</v>
      </c>
      <c r="D1588" s="142">
        <v>91121237</v>
      </c>
      <c r="E1588" s="143" t="s">
        <v>1775</v>
      </c>
      <c r="F1588" s="143" t="s">
        <v>697</v>
      </c>
      <c r="G1588" s="143" t="s">
        <v>698</v>
      </c>
      <c r="H1588" s="144">
        <v>105000</v>
      </c>
      <c r="I1588" s="143"/>
    </row>
    <row r="1589" spans="2:9" s="140" customFormat="1" ht="19.7" customHeight="1" x14ac:dyDescent="0.2">
      <c r="B1589" s="142">
        <v>33</v>
      </c>
      <c r="C1589" s="143" t="s">
        <v>429</v>
      </c>
      <c r="D1589" s="142">
        <v>91121260</v>
      </c>
      <c r="E1589" s="143" t="s">
        <v>1776</v>
      </c>
      <c r="F1589" s="143" t="s">
        <v>700</v>
      </c>
      <c r="G1589" s="143" t="s">
        <v>701</v>
      </c>
      <c r="H1589" s="144">
        <v>-72077.23</v>
      </c>
      <c r="I1589" s="143"/>
    </row>
    <row r="1590" spans="2:9" s="140" customFormat="1" ht="19.7" customHeight="1" x14ac:dyDescent="0.2">
      <c r="B1590" s="142">
        <v>33</v>
      </c>
      <c r="C1590" s="143" t="s">
        <v>429</v>
      </c>
      <c r="D1590" s="142">
        <v>91132358</v>
      </c>
      <c r="E1590" s="143" t="s">
        <v>1777</v>
      </c>
      <c r="F1590" s="143" t="s">
        <v>697</v>
      </c>
      <c r="G1590" s="143" t="s">
        <v>698</v>
      </c>
      <c r="H1590" s="144">
        <v>85000</v>
      </c>
      <c r="I1590" s="143"/>
    </row>
    <row r="1591" spans="2:9" s="140" customFormat="1" ht="19.7" customHeight="1" x14ac:dyDescent="0.2">
      <c r="B1591" s="142">
        <v>34</v>
      </c>
      <c r="C1591" s="143" t="s">
        <v>470</v>
      </c>
      <c r="D1591" s="142">
        <v>90185418</v>
      </c>
      <c r="E1591" s="143" t="s">
        <v>1778</v>
      </c>
      <c r="F1591" s="143" t="s">
        <v>697</v>
      </c>
      <c r="G1591" s="143" t="s">
        <v>698</v>
      </c>
      <c r="H1591" s="144">
        <v>50000</v>
      </c>
      <c r="I1591" s="143"/>
    </row>
    <row r="1592" spans="2:9" s="140" customFormat="1" ht="19.7" customHeight="1" x14ac:dyDescent="0.2">
      <c r="B1592" s="142">
        <v>34</v>
      </c>
      <c r="C1592" s="143" t="s">
        <v>470</v>
      </c>
      <c r="D1592" s="142">
        <v>90445742</v>
      </c>
      <c r="E1592" s="143" t="s">
        <v>1779</v>
      </c>
      <c r="F1592" s="143" t="s">
        <v>700</v>
      </c>
      <c r="G1592" s="143" t="s">
        <v>701</v>
      </c>
      <c r="H1592" s="144">
        <v>-302933.48</v>
      </c>
      <c r="I1592" s="143"/>
    </row>
    <row r="1593" spans="2:9" s="140" customFormat="1" ht="19.7" customHeight="1" x14ac:dyDescent="0.2">
      <c r="B1593" s="142">
        <v>34</v>
      </c>
      <c r="C1593" s="143" t="s">
        <v>470</v>
      </c>
      <c r="D1593" s="142">
        <v>90475455</v>
      </c>
      <c r="E1593" s="143" t="s">
        <v>1780</v>
      </c>
      <c r="F1593" s="143" t="s">
        <v>700</v>
      </c>
      <c r="G1593" s="143" t="s">
        <v>701</v>
      </c>
      <c r="H1593" s="144">
        <v>-10253.67</v>
      </c>
      <c r="I1593" s="143"/>
    </row>
    <row r="1594" spans="2:9" s="140" customFormat="1" ht="19.7" customHeight="1" x14ac:dyDescent="0.2">
      <c r="B1594" s="142">
        <v>34</v>
      </c>
      <c r="C1594" s="143" t="s">
        <v>470</v>
      </c>
      <c r="D1594" s="142">
        <v>90475551</v>
      </c>
      <c r="E1594" s="143" t="s">
        <v>1781</v>
      </c>
      <c r="F1594" s="143" t="s">
        <v>713</v>
      </c>
      <c r="G1594" s="143" t="s">
        <v>714</v>
      </c>
      <c r="H1594" s="144">
        <v>-169000</v>
      </c>
      <c r="I1594" s="143"/>
    </row>
    <row r="1595" spans="2:9" s="140" customFormat="1" ht="19.7" customHeight="1" x14ac:dyDescent="0.2">
      <c r="B1595" s="142">
        <v>34</v>
      </c>
      <c r="C1595" s="143" t="s">
        <v>470</v>
      </c>
      <c r="D1595" s="142">
        <v>90681208</v>
      </c>
      <c r="E1595" s="143" t="s">
        <v>1783</v>
      </c>
      <c r="F1595" s="143" t="s">
        <v>737</v>
      </c>
      <c r="G1595" s="143" t="s">
        <v>738</v>
      </c>
      <c r="H1595" s="144">
        <v>210</v>
      </c>
      <c r="I1595" s="143"/>
    </row>
    <row r="1596" spans="2:9" s="140" customFormat="1" ht="19.7" customHeight="1" x14ac:dyDescent="0.2">
      <c r="B1596" s="142">
        <v>34</v>
      </c>
      <c r="C1596" s="143" t="s">
        <v>470</v>
      </c>
      <c r="D1596" s="142">
        <v>90681208</v>
      </c>
      <c r="E1596" s="143" t="s">
        <v>1783</v>
      </c>
      <c r="F1596" s="143" t="s">
        <v>737</v>
      </c>
      <c r="G1596" s="143" t="s">
        <v>738</v>
      </c>
      <c r="H1596" s="144">
        <v>120</v>
      </c>
      <c r="I1596" s="143"/>
    </row>
    <row r="1597" spans="2:9" s="140" customFormat="1" ht="19.7" customHeight="1" x14ac:dyDescent="0.2">
      <c r="B1597" s="142">
        <v>34</v>
      </c>
      <c r="C1597" s="143" t="s">
        <v>470</v>
      </c>
      <c r="D1597" s="142">
        <v>90681208</v>
      </c>
      <c r="E1597" s="143" t="s">
        <v>1783</v>
      </c>
      <c r="F1597" s="143" t="s">
        <v>737</v>
      </c>
      <c r="G1597" s="143" t="s">
        <v>738</v>
      </c>
      <c r="H1597" s="144">
        <v>30</v>
      </c>
      <c r="I1597" s="143"/>
    </row>
    <row r="1598" spans="2:9" s="140" customFormat="1" ht="19.7" customHeight="1" x14ac:dyDescent="0.2">
      <c r="B1598" s="142">
        <v>34</v>
      </c>
      <c r="C1598" s="143" t="s">
        <v>470</v>
      </c>
      <c r="D1598" s="142">
        <v>90734117</v>
      </c>
      <c r="E1598" s="143" t="s">
        <v>1784</v>
      </c>
      <c r="F1598" s="143" t="s">
        <v>700</v>
      </c>
      <c r="G1598" s="143" t="s">
        <v>701</v>
      </c>
      <c r="H1598" s="144">
        <v>3000</v>
      </c>
      <c r="I1598" s="143"/>
    </row>
    <row r="1599" spans="2:9" s="140" customFormat="1" ht="19.7" customHeight="1" x14ac:dyDescent="0.2">
      <c r="B1599" s="142">
        <v>34</v>
      </c>
      <c r="C1599" s="143" t="s">
        <v>470</v>
      </c>
      <c r="D1599" s="142">
        <v>90734117</v>
      </c>
      <c r="E1599" s="143" t="s">
        <v>1785</v>
      </c>
      <c r="F1599" s="143" t="s">
        <v>700</v>
      </c>
      <c r="G1599" s="143" t="s">
        <v>701</v>
      </c>
      <c r="H1599" s="144">
        <v>3000</v>
      </c>
      <c r="I1599" s="143"/>
    </row>
    <row r="1600" spans="2:9" s="140" customFormat="1" ht="19.7" customHeight="1" x14ac:dyDescent="0.2">
      <c r="B1600" s="142">
        <v>34</v>
      </c>
      <c r="C1600" s="143" t="s">
        <v>470</v>
      </c>
      <c r="D1600" s="142">
        <v>90737710</v>
      </c>
      <c r="E1600" s="143" t="s">
        <v>1786</v>
      </c>
      <c r="F1600" s="143" t="s">
        <v>697</v>
      </c>
      <c r="G1600" s="143" t="s">
        <v>698</v>
      </c>
      <c r="H1600" s="144">
        <v>1239.3</v>
      </c>
      <c r="I1600" s="143"/>
    </row>
    <row r="1601" spans="2:9" s="140" customFormat="1" ht="19.7" customHeight="1" x14ac:dyDescent="0.2">
      <c r="B1601" s="142">
        <v>34</v>
      </c>
      <c r="C1601" s="143" t="s">
        <v>470</v>
      </c>
      <c r="D1601" s="142">
        <v>90737710</v>
      </c>
      <c r="E1601" s="143" t="s">
        <v>1786</v>
      </c>
      <c r="F1601" s="143" t="s">
        <v>697</v>
      </c>
      <c r="G1601" s="143" t="s">
        <v>698</v>
      </c>
      <c r="H1601" s="144">
        <v>624.24</v>
      </c>
      <c r="I1601" s="143"/>
    </row>
    <row r="1602" spans="2:9" s="140" customFormat="1" ht="19.7" customHeight="1" x14ac:dyDescent="0.2">
      <c r="B1602" s="142">
        <v>34</v>
      </c>
      <c r="C1602" s="143" t="s">
        <v>470</v>
      </c>
      <c r="D1602" s="142">
        <v>90751145</v>
      </c>
      <c r="E1602" s="143" t="s">
        <v>1787</v>
      </c>
      <c r="F1602" s="143" t="s">
        <v>700</v>
      </c>
      <c r="G1602" s="143" t="s">
        <v>701</v>
      </c>
      <c r="H1602" s="144">
        <v>-4047.11</v>
      </c>
      <c r="I1602" s="143"/>
    </row>
    <row r="1603" spans="2:9" s="140" customFormat="1" ht="19.7" customHeight="1" x14ac:dyDescent="0.2">
      <c r="B1603" s="142">
        <v>34</v>
      </c>
      <c r="C1603" s="143" t="s">
        <v>470</v>
      </c>
      <c r="D1603" s="142">
        <v>90751145</v>
      </c>
      <c r="E1603" s="143" t="s">
        <v>1788</v>
      </c>
      <c r="F1603" s="143" t="s">
        <v>700</v>
      </c>
      <c r="G1603" s="143" t="s">
        <v>701</v>
      </c>
      <c r="H1603" s="144">
        <v>-1125.27</v>
      </c>
      <c r="I1603" s="143"/>
    </row>
    <row r="1604" spans="2:9" s="140" customFormat="1" ht="19.7" customHeight="1" x14ac:dyDescent="0.2">
      <c r="B1604" s="142">
        <v>34</v>
      </c>
      <c r="C1604" s="143" t="s">
        <v>470</v>
      </c>
      <c r="D1604" s="142">
        <v>90751247</v>
      </c>
      <c r="E1604" s="143" t="s">
        <v>1789</v>
      </c>
      <c r="F1604" s="143" t="s">
        <v>697</v>
      </c>
      <c r="G1604" s="143" t="s">
        <v>698</v>
      </c>
      <c r="H1604" s="144">
        <v>50000</v>
      </c>
      <c r="I1604" s="143"/>
    </row>
    <row r="1605" spans="2:9" s="140" customFormat="1" ht="19.7" customHeight="1" x14ac:dyDescent="0.2">
      <c r="B1605" s="142">
        <v>34</v>
      </c>
      <c r="C1605" s="143" t="s">
        <v>470</v>
      </c>
      <c r="D1605" s="142">
        <v>90951774</v>
      </c>
      <c r="E1605" s="143" t="s">
        <v>8997</v>
      </c>
      <c r="F1605" s="143" t="s">
        <v>697</v>
      </c>
      <c r="G1605" s="143" t="s">
        <v>698</v>
      </c>
      <c r="H1605" s="144">
        <v>15000</v>
      </c>
      <c r="I1605" s="143"/>
    </row>
    <row r="1606" spans="2:9" s="140" customFormat="1" ht="19.7" customHeight="1" x14ac:dyDescent="0.2">
      <c r="B1606" s="142">
        <v>34</v>
      </c>
      <c r="C1606" s="143" t="s">
        <v>470</v>
      </c>
      <c r="D1606" s="142">
        <v>99731635</v>
      </c>
      <c r="E1606" s="143" t="s">
        <v>1782</v>
      </c>
      <c r="F1606" s="143" t="s">
        <v>700</v>
      </c>
      <c r="G1606" s="143" t="s">
        <v>701</v>
      </c>
      <c r="H1606" s="144">
        <v>-3961.94</v>
      </c>
      <c r="I1606" s="143"/>
    </row>
    <row r="1607" spans="2:9" s="140" customFormat="1" ht="19.7" customHeight="1" x14ac:dyDescent="0.2">
      <c r="B1607" s="142">
        <v>34</v>
      </c>
      <c r="C1607" s="143" t="s">
        <v>470</v>
      </c>
      <c r="D1607" s="142">
        <v>99731635</v>
      </c>
      <c r="E1607" s="143" t="s">
        <v>1782</v>
      </c>
      <c r="F1607" s="143" t="s">
        <v>700</v>
      </c>
      <c r="G1607" s="143" t="s">
        <v>701</v>
      </c>
      <c r="H1607" s="144">
        <v>-9528.7099999999991</v>
      </c>
      <c r="I1607" s="143"/>
    </row>
    <row r="1608" spans="2:9" s="140" customFormat="1" ht="19.7" customHeight="1" x14ac:dyDescent="0.2">
      <c r="B1608" s="142">
        <v>34</v>
      </c>
      <c r="C1608" s="143" t="s">
        <v>470</v>
      </c>
      <c r="D1608" s="142">
        <v>99731635</v>
      </c>
      <c r="E1608" s="143" t="s">
        <v>1782</v>
      </c>
      <c r="F1608" s="143" t="s">
        <v>700</v>
      </c>
      <c r="G1608" s="143" t="s">
        <v>701</v>
      </c>
      <c r="H1608" s="144">
        <v>150</v>
      </c>
      <c r="I1608" s="143"/>
    </row>
    <row r="1609" spans="2:9" s="140" customFormat="1" ht="19.7" customHeight="1" x14ac:dyDescent="0.2">
      <c r="B1609" s="142">
        <v>37</v>
      </c>
      <c r="C1609" s="143" t="s">
        <v>100</v>
      </c>
      <c r="D1609" s="142">
        <v>90278782</v>
      </c>
      <c r="E1609" s="143" t="s">
        <v>1790</v>
      </c>
      <c r="F1609" s="143" t="s">
        <v>769</v>
      </c>
      <c r="G1609" s="143" t="s">
        <v>770</v>
      </c>
      <c r="H1609" s="144">
        <v>-14400.68</v>
      </c>
      <c r="I1609" s="143"/>
    </row>
    <row r="1610" spans="2:9" s="140" customFormat="1" ht="19.7" customHeight="1" x14ac:dyDescent="0.2">
      <c r="B1610" s="142">
        <v>37</v>
      </c>
      <c r="C1610" s="143" t="s">
        <v>100</v>
      </c>
      <c r="D1610" s="142">
        <v>90278782</v>
      </c>
      <c r="E1610" s="143" t="s">
        <v>1791</v>
      </c>
      <c r="F1610" s="143" t="s">
        <v>700</v>
      </c>
      <c r="G1610" s="143" t="s">
        <v>701</v>
      </c>
      <c r="H1610" s="144">
        <v>-130000.85</v>
      </c>
      <c r="I1610" s="143"/>
    </row>
    <row r="1611" spans="2:9" s="140" customFormat="1" ht="19.7" customHeight="1" x14ac:dyDescent="0.2">
      <c r="B1611" s="142">
        <v>37</v>
      </c>
      <c r="C1611" s="143" t="s">
        <v>100</v>
      </c>
      <c r="D1611" s="142">
        <v>90440601</v>
      </c>
      <c r="E1611" s="143" t="s">
        <v>1792</v>
      </c>
      <c r="F1611" s="143" t="s">
        <v>700</v>
      </c>
      <c r="G1611" s="143" t="s">
        <v>701</v>
      </c>
      <c r="H1611" s="144">
        <v>25900</v>
      </c>
      <c r="I1611" s="143"/>
    </row>
    <row r="1612" spans="2:9" s="140" customFormat="1" ht="19.7" customHeight="1" x14ac:dyDescent="0.2">
      <c r="B1612" s="142">
        <v>37</v>
      </c>
      <c r="C1612" s="143" t="s">
        <v>100</v>
      </c>
      <c r="D1612" s="142">
        <v>90457205</v>
      </c>
      <c r="E1612" s="143" t="s">
        <v>1793</v>
      </c>
      <c r="F1612" s="143" t="s">
        <v>700</v>
      </c>
      <c r="G1612" s="143" t="s">
        <v>701</v>
      </c>
      <c r="H1612" s="144">
        <v>-48122.09</v>
      </c>
      <c r="I1612" s="143"/>
    </row>
    <row r="1613" spans="2:9" s="140" customFormat="1" ht="19.7" customHeight="1" x14ac:dyDescent="0.2">
      <c r="B1613" s="142">
        <v>37</v>
      </c>
      <c r="C1613" s="143" t="s">
        <v>100</v>
      </c>
      <c r="D1613" s="142">
        <v>90572064</v>
      </c>
      <c r="E1613" s="143" t="s">
        <v>1812</v>
      </c>
      <c r="F1613" s="143" t="s">
        <v>700</v>
      </c>
      <c r="G1613" s="143" t="s">
        <v>701</v>
      </c>
      <c r="H1613" s="144">
        <v>20000</v>
      </c>
      <c r="I1613" s="143"/>
    </row>
    <row r="1614" spans="2:9" s="140" customFormat="1" ht="19.7" customHeight="1" x14ac:dyDescent="0.2">
      <c r="B1614" s="142">
        <v>37</v>
      </c>
      <c r="C1614" s="143" t="s">
        <v>100</v>
      </c>
      <c r="D1614" s="142">
        <v>90585422</v>
      </c>
      <c r="E1614" s="143" t="s">
        <v>8998</v>
      </c>
      <c r="F1614" s="143" t="s">
        <v>697</v>
      </c>
      <c r="G1614" s="143" t="s">
        <v>698</v>
      </c>
      <c r="H1614" s="144">
        <v>15500</v>
      </c>
      <c r="I1614" s="143"/>
    </row>
    <row r="1615" spans="2:9" s="140" customFormat="1" ht="19.7" customHeight="1" x14ac:dyDescent="0.2">
      <c r="B1615" s="142">
        <v>37</v>
      </c>
      <c r="C1615" s="143" t="s">
        <v>100</v>
      </c>
      <c r="D1615" s="142">
        <v>90585928</v>
      </c>
      <c r="E1615" s="143" t="s">
        <v>1795</v>
      </c>
      <c r="F1615" s="143" t="s">
        <v>899</v>
      </c>
      <c r="G1615" s="143" t="s">
        <v>900</v>
      </c>
      <c r="H1615" s="144">
        <v>381.12</v>
      </c>
      <c r="I1615" s="143"/>
    </row>
    <row r="1616" spans="2:9" s="140" customFormat="1" ht="19.7" customHeight="1" x14ac:dyDescent="0.2">
      <c r="B1616" s="142">
        <v>37</v>
      </c>
      <c r="C1616" s="143" t="s">
        <v>100</v>
      </c>
      <c r="D1616" s="142">
        <v>90618294</v>
      </c>
      <c r="E1616" s="143" t="s">
        <v>1797</v>
      </c>
      <c r="F1616" s="143" t="s">
        <v>899</v>
      </c>
      <c r="G1616" s="143" t="s">
        <v>900</v>
      </c>
      <c r="H1616" s="144">
        <v>503.03</v>
      </c>
      <c r="I1616" s="143"/>
    </row>
    <row r="1617" spans="2:9" s="140" customFormat="1" ht="19.7" customHeight="1" x14ac:dyDescent="0.2">
      <c r="B1617" s="142">
        <v>37</v>
      </c>
      <c r="C1617" s="143" t="s">
        <v>100</v>
      </c>
      <c r="D1617" s="142">
        <v>90618294</v>
      </c>
      <c r="E1617" s="143" t="s">
        <v>1798</v>
      </c>
      <c r="F1617" s="143" t="s">
        <v>778</v>
      </c>
      <c r="G1617" s="143" t="s">
        <v>779</v>
      </c>
      <c r="H1617" s="144">
        <v>944.4</v>
      </c>
      <c r="I1617" s="143"/>
    </row>
    <row r="1618" spans="2:9" s="140" customFormat="1" ht="19.7" customHeight="1" x14ac:dyDescent="0.2">
      <c r="B1618" s="142">
        <v>37</v>
      </c>
      <c r="C1618" s="143" t="s">
        <v>100</v>
      </c>
      <c r="D1618" s="142">
        <v>90618294</v>
      </c>
      <c r="E1618" s="143" t="s">
        <v>1799</v>
      </c>
      <c r="F1618" s="143" t="s">
        <v>706</v>
      </c>
      <c r="G1618" s="143" t="s">
        <v>707</v>
      </c>
      <c r="H1618" s="144">
        <v>528.22</v>
      </c>
      <c r="I1618" s="143"/>
    </row>
    <row r="1619" spans="2:9" s="140" customFormat="1" ht="19.7" customHeight="1" x14ac:dyDescent="0.2">
      <c r="B1619" s="142">
        <v>37</v>
      </c>
      <c r="C1619" s="143" t="s">
        <v>100</v>
      </c>
      <c r="D1619" s="142">
        <v>90629228</v>
      </c>
      <c r="E1619" s="143" t="s">
        <v>1800</v>
      </c>
      <c r="F1619" s="143" t="s">
        <v>723</v>
      </c>
      <c r="G1619" s="143" t="s">
        <v>724</v>
      </c>
      <c r="H1619" s="144">
        <v>-48716.08</v>
      </c>
      <c r="I1619" s="143"/>
    </row>
    <row r="1620" spans="2:9" s="140" customFormat="1" ht="19.7" customHeight="1" x14ac:dyDescent="0.2">
      <c r="B1620" s="142">
        <v>37</v>
      </c>
      <c r="C1620" s="143" t="s">
        <v>100</v>
      </c>
      <c r="D1620" s="142">
        <v>90630078</v>
      </c>
      <c r="E1620" s="143" t="s">
        <v>1801</v>
      </c>
      <c r="F1620" s="143" t="s">
        <v>778</v>
      </c>
      <c r="G1620" s="143" t="s">
        <v>779</v>
      </c>
      <c r="H1620" s="144">
        <v>638.4</v>
      </c>
      <c r="I1620" s="143"/>
    </row>
    <row r="1621" spans="2:9" s="140" customFormat="1" ht="19.7" customHeight="1" x14ac:dyDescent="0.2">
      <c r="B1621" s="142">
        <v>37</v>
      </c>
      <c r="C1621" s="143" t="s">
        <v>100</v>
      </c>
      <c r="D1621" s="142">
        <v>90631960</v>
      </c>
      <c r="E1621" s="143" t="s">
        <v>1802</v>
      </c>
      <c r="F1621" s="143" t="s">
        <v>792</v>
      </c>
      <c r="G1621" s="143" t="s">
        <v>793</v>
      </c>
      <c r="H1621" s="144">
        <v>0</v>
      </c>
      <c r="I1621" s="143"/>
    </row>
    <row r="1622" spans="2:9" s="140" customFormat="1" ht="19.7" customHeight="1" x14ac:dyDescent="0.2">
      <c r="B1622" s="142">
        <v>37</v>
      </c>
      <c r="C1622" s="143" t="s">
        <v>100</v>
      </c>
      <c r="D1622" s="142">
        <v>90631960</v>
      </c>
      <c r="E1622" s="143" t="s">
        <v>1803</v>
      </c>
      <c r="F1622" s="143" t="s">
        <v>700</v>
      </c>
      <c r="G1622" s="143" t="s">
        <v>701</v>
      </c>
      <c r="H1622" s="144">
        <v>30500</v>
      </c>
      <c r="I1622" s="143"/>
    </row>
    <row r="1623" spans="2:9" s="140" customFormat="1" ht="19.7" customHeight="1" x14ac:dyDescent="0.2">
      <c r="B1623" s="142">
        <v>37</v>
      </c>
      <c r="C1623" s="143" t="s">
        <v>100</v>
      </c>
      <c r="D1623" s="142">
        <v>90646831</v>
      </c>
      <c r="E1623" s="143" t="s">
        <v>9721</v>
      </c>
      <c r="F1623" s="143" t="s">
        <v>700</v>
      </c>
      <c r="G1623" s="143" t="s">
        <v>701</v>
      </c>
      <c r="H1623" s="144">
        <v>25000</v>
      </c>
      <c r="I1623" s="143"/>
    </row>
    <row r="1624" spans="2:9" s="140" customFormat="1" ht="19.7" customHeight="1" x14ac:dyDescent="0.2">
      <c r="B1624" s="142">
        <v>37</v>
      </c>
      <c r="C1624" s="143" t="s">
        <v>100</v>
      </c>
      <c r="D1624" s="142">
        <v>90653513</v>
      </c>
      <c r="E1624" s="143" t="s">
        <v>1804</v>
      </c>
      <c r="F1624" s="143" t="s">
        <v>713</v>
      </c>
      <c r="G1624" s="143" t="s">
        <v>714</v>
      </c>
      <c r="H1624" s="144">
        <v>181000</v>
      </c>
      <c r="I1624" s="143"/>
    </row>
    <row r="1625" spans="2:9" s="140" customFormat="1" ht="19.7" customHeight="1" x14ac:dyDescent="0.2">
      <c r="B1625" s="142">
        <v>37</v>
      </c>
      <c r="C1625" s="143" t="s">
        <v>100</v>
      </c>
      <c r="D1625" s="142">
        <v>90714066</v>
      </c>
      <c r="E1625" s="143" t="s">
        <v>1805</v>
      </c>
      <c r="F1625" s="143" t="s">
        <v>697</v>
      </c>
      <c r="G1625" s="143" t="s">
        <v>698</v>
      </c>
      <c r="H1625" s="144">
        <v>6000</v>
      </c>
      <c r="I1625" s="143"/>
    </row>
    <row r="1626" spans="2:9" s="140" customFormat="1" ht="19.7" customHeight="1" x14ac:dyDescent="0.2">
      <c r="B1626" s="142">
        <v>37</v>
      </c>
      <c r="C1626" s="143" t="s">
        <v>100</v>
      </c>
      <c r="D1626" s="142">
        <v>90764116</v>
      </c>
      <c r="E1626" s="143" t="s">
        <v>1806</v>
      </c>
      <c r="F1626" s="143" t="s">
        <v>737</v>
      </c>
      <c r="G1626" s="143" t="s">
        <v>738</v>
      </c>
      <c r="H1626" s="144">
        <v>360</v>
      </c>
      <c r="I1626" s="143"/>
    </row>
    <row r="1627" spans="2:9" s="140" customFormat="1" ht="19.7" customHeight="1" x14ac:dyDescent="0.2">
      <c r="B1627" s="142">
        <v>37</v>
      </c>
      <c r="C1627" s="143" t="s">
        <v>100</v>
      </c>
      <c r="D1627" s="142">
        <v>90764116</v>
      </c>
      <c r="E1627" s="143" t="s">
        <v>1807</v>
      </c>
      <c r="F1627" s="143" t="s">
        <v>899</v>
      </c>
      <c r="G1627" s="143" t="s">
        <v>900</v>
      </c>
      <c r="H1627" s="144">
        <v>-27644.26</v>
      </c>
      <c r="I1627" s="143"/>
    </row>
    <row r="1628" spans="2:9" s="140" customFormat="1" ht="19.7" customHeight="1" x14ac:dyDescent="0.2">
      <c r="B1628" s="142">
        <v>37</v>
      </c>
      <c r="C1628" s="143" t="s">
        <v>100</v>
      </c>
      <c r="D1628" s="142">
        <v>90764116</v>
      </c>
      <c r="E1628" s="143" t="s">
        <v>1808</v>
      </c>
      <c r="F1628" s="143" t="s">
        <v>700</v>
      </c>
      <c r="G1628" s="143" t="s">
        <v>701</v>
      </c>
      <c r="H1628" s="144">
        <v>360</v>
      </c>
      <c r="I1628" s="143"/>
    </row>
    <row r="1629" spans="2:9" s="140" customFormat="1" ht="19.7" customHeight="1" x14ac:dyDescent="0.2">
      <c r="B1629" s="142">
        <v>37</v>
      </c>
      <c r="C1629" s="143" t="s">
        <v>100</v>
      </c>
      <c r="D1629" s="142">
        <v>90764116</v>
      </c>
      <c r="E1629" s="143" t="s">
        <v>1809</v>
      </c>
      <c r="F1629" s="143" t="s">
        <v>700</v>
      </c>
      <c r="G1629" s="143" t="s">
        <v>701</v>
      </c>
      <c r="H1629" s="144">
        <v>27628.29</v>
      </c>
      <c r="I1629" s="143"/>
    </row>
    <row r="1630" spans="2:9" s="140" customFormat="1" ht="19.7" customHeight="1" x14ac:dyDescent="0.2">
      <c r="B1630" s="142">
        <v>37</v>
      </c>
      <c r="C1630" s="143" t="s">
        <v>100</v>
      </c>
      <c r="D1630" s="142">
        <v>90764116</v>
      </c>
      <c r="E1630" s="143" t="s">
        <v>1810</v>
      </c>
      <c r="F1630" s="143" t="s">
        <v>700</v>
      </c>
      <c r="G1630" s="143" t="s">
        <v>701</v>
      </c>
      <c r="H1630" s="144">
        <v>5000</v>
      </c>
      <c r="I1630" s="143"/>
    </row>
    <row r="1631" spans="2:9" s="140" customFormat="1" ht="19.7" customHeight="1" x14ac:dyDescent="0.2">
      <c r="B1631" s="142">
        <v>37</v>
      </c>
      <c r="C1631" s="143" t="s">
        <v>100</v>
      </c>
      <c r="D1631" s="142">
        <v>90764821</v>
      </c>
      <c r="E1631" s="143" t="s">
        <v>1811</v>
      </c>
      <c r="F1631" s="143" t="s">
        <v>700</v>
      </c>
      <c r="G1631" s="143" t="s">
        <v>701</v>
      </c>
      <c r="H1631" s="144">
        <v>1219.5999999999999</v>
      </c>
      <c r="I1631" s="143"/>
    </row>
    <row r="1632" spans="2:9" s="140" customFormat="1" ht="19.7" customHeight="1" x14ac:dyDescent="0.2">
      <c r="B1632" s="142">
        <v>37</v>
      </c>
      <c r="C1632" s="143" t="s">
        <v>100</v>
      </c>
      <c r="D1632" s="142">
        <v>90764821</v>
      </c>
      <c r="E1632" s="143" t="s">
        <v>1811</v>
      </c>
      <c r="F1632" s="143" t="s">
        <v>700</v>
      </c>
      <c r="G1632" s="143" t="s">
        <v>701</v>
      </c>
      <c r="H1632" s="144">
        <v>457.35</v>
      </c>
      <c r="I1632" s="143"/>
    </row>
    <row r="1633" spans="2:9" s="140" customFormat="1" ht="19.7" customHeight="1" x14ac:dyDescent="0.2">
      <c r="B1633" s="142">
        <v>37</v>
      </c>
      <c r="C1633" s="143" t="s">
        <v>100</v>
      </c>
      <c r="D1633" s="142">
        <v>90955256</v>
      </c>
      <c r="E1633" s="143" t="s">
        <v>1813</v>
      </c>
      <c r="F1633" s="143" t="s">
        <v>700</v>
      </c>
      <c r="G1633" s="143" t="s">
        <v>701</v>
      </c>
      <c r="H1633" s="144">
        <v>-9000</v>
      </c>
      <c r="I1633" s="143"/>
    </row>
    <row r="1634" spans="2:9" s="140" customFormat="1" ht="19.7" customHeight="1" x14ac:dyDescent="0.2">
      <c r="B1634" s="142">
        <v>37</v>
      </c>
      <c r="C1634" s="143" t="s">
        <v>100</v>
      </c>
      <c r="D1634" s="142">
        <v>91040982</v>
      </c>
      <c r="E1634" s="143" t="s">
        <v>1794</v>
      </c>
      <c r="F1634" s="143" t="s">
        <v>700</v>
      </c>
      <c r="G1634" s="143" t="s">
        <v>701</v>
      </c>
      <c r="H1634" s="144">
        <v>86000</v>
      </c>
      <c r="I1634" s="143"/>
    </row>
    <row r="1635" spans="2:9" s="140" customFormat="1" ht="19.7" customHeight="1" x14ac:dyDescent="0.2">
      <c r="B1635" s="142">
        <v>37</v>
      </c>
      <c r="C1635" s="143" t="s">
        <v>100</v>
      </c>
      <c r="D1635" s="142">
        <v>91071996</v>
      </c>
      <c r="E1635" s="143" t="s">
        <v>1796</v>
      </c>
      <c r="F1635" s="143" t="s">
        <v>700</v>
      </c>
      <c r="G1635" s="143" t="s">
        <v>701</v>
      </c>
      <c r="H1635" s="144">
        <v>-80934.240000000005</v>
      </c>
      <c r="I1635" s="143"/>
    </row>
    <row r="1636" spans="2:9" s="140" customFormat="1" ht="19.7" customHeight="1" x14ac:dyDescent="0.2">
      <c r="B1636" s="142">
        <v>37</v>
      </c>
      <c r="C1636" s="143" t="s">
        <v>100</v>
      </c>
      <c r="D1636" s="142">
        <v>98021912</v>
      </c>
      <c r="E1636" s="143" t="s">
        <v>1814</v>
      </c>
      <c r="F1636" s="143" t="s">
        <v>729</v>
      </c>
      <c r="G1636" s="143" t="s">
        <v>730</v>
      </c>
      <c r="H1636" s="144">
        <v>11621.18</v>
      </c>
      <c r="I1636" s="143"/>
    </row>
    <row r="1637" spans="2:9" s="140" customFormat="1" ht="19.7" customHeight="1" x14ac:dyDescent="0.2">
      <c r="B1637" s="142">
        <v>37</v>
      </c>
      <c r="C1637" s="143" t="s">
        <v>100</v>
      </c>
      <c r="D1637" s="142">
        <v>100990207</v>
      </c>
      <c r="E1637" s="143" t="s">
        <v>9722</v>
      </c>
      <c r="F1637" s="143" t="s">
        <v>697</v>
      </c>
      <c r="G1637" s="143" t="s">
        <v>698</v>
      </c>
      <c r="H1637" s="144">
        <v>-27662.37</v>
      </c>
      <c r="I1637" s="143"/>
    </row>
    <row r="1638" spans="2:9" s="140" customFormat="1" ht="19.7" customHeight="1" x14ac:dyDescent="0.2">
      <c r="B1638" s="142">
        <v>37</v>
      </c>
      <c r="C1638" s="143" t="s">
        <v>100</v>
      </c>
      <c r="D1638" s="142">
        <v>100990207</v>
      </c>
      <c r="E1638" s="143" t="s">
        <v>9723</v>
      </c>
      <c r="F1638" s="143" t="s">
        <v>697</v>
      </c>
      <c r="G1638" s="143" t="s">
        <v>698</v>
      </c>
      <c r="H1638" s="144">
        <v>-12164.3</v>
      </c>
      <c r="I1638" s="143"/>
    </row>
    <row r="1639" spans="2:9" s="140" customFormat="1" ht="19.7" customHeight="1" x14ac:dyDescent="0.2">
      <c r="B1639" s="142">
        <v>38</v>
      </c>
      <c r="C1639" s="143" t="s">
        <v>102</v>
      </c>
      <c r="D1639" s="142">
        <v>90189321</v>
      </c>
      <c r="E1639" s="143" t="s">
        <v>1815</v>
      </c>
      <c r="F1639" s="143" t="s">
        <v>998</v>
      </c>
      <c r="G1639" s="143" t="s">
        <v>999</v>
      </c>
      <c r="H1639" s="144">
        <v>500</v>
      </c>
      <c r="I1639" s="143"/>
    </row>
    <row r="1640" spans="2:9" s="140" customFormat="1" ht="19.7" customHeight="1" x14ac:dyDescent="0.2">
      <c r="B1640" s="142">
        <v>38</v>
      </c>
      <c r="C1640" s="143" t="s">
        <v>102</v>
      </c>
      <c r="D1640" s="142">
        <v>90421293</v>
      </c>
      <c r="E1640" s="143" t="s">
        <v>1816</v>
      </c>
      <c r="F1640" s="143" t="s">
        <v>1245</v>
      </c>
      <c r="G1640" s="143" t="s">
        <v>1246</v>
      </c>
      <c r="H1640" s="144">
        <v>1236.24</v>
      </c>
      <c r="I1640" s="143"/>
    </row>
    <row r="1641" spans="2:9" s="140" customFormat="1" ht="19.7" customHeight="1" x14ac:dyDescent="0.2">
      <c r="B1641" s="142">
        <v>38</v>
      </c>
      <c r="C1641" s="143" t="s">
        <v>102</v>
      </c>
      <c r="D1641" s="142">
        <v>90421293</v>
      </c>
      <c r="E1641" s="143" t="s">
        <v>1817</v>
      </c>
      <c r="F1641" s="143" t="s">
        <v>700</v>
      </c>
      <c r="G1641" s="143" t="s">
        <v>701</v>
      </c>
      <c r="H1641" s="144">
        <v>600</v>
      </c>
      <c r="I1641" s="143"/>
    </row>
    <row r="1642" spans="2:9" s="140" customFormat="1" ht="19.7" customHeight="1" x14ac:dyDescent="0.2">
      <c r="B1642" s="142">
        <v>38</v>
      </c>
      <c r="C1642" s="143" t="s">
        <v>102</v>
      </c>
      <c r="D1642" s="142">
        <v>90571370</v>
      </c>
      <c r="E1642" s="143" t="s">
        <v>1060</v>
      </c>
      <c r="F1642" s="143" t="s">
        <v>700</v>
      </c>
      <c r="G1642" s="143" t="s">
        <v>701</v>
      </c>
      <c r="H1642" s="144">
        <v>300</v>
      </c>
      <c r="I1642" s="143"/>
    </row>
    <row r="1643" spans="2:9" s="140" customFormat="1" ht="19.7" customHeight="1" x14ac:dyDescent="0.2">
      <c r="B1643" s="142">
        <v>38</v>
      </c>
      <c r="C1643" s="143" t="s">
        <v>102</v>
      </c>
      <c r="D1643" s="142">
        <v>90571370</v>
      </c>
      <c r="E1643" s="143" t="s">
        <v>1060</v>
      </c>
      <c r="F1643" s="143" t="s">
        <v>700</v>
      </c>
      <c r="G1643" s="143" t="s">
        <v>701</v>
      </c>
      <c r="H1643" s="144">
        <v>600</v>
      </c>
      <c r="I1643" s="143"/>
    </row>
    <row r="1644" spans="2:9" s="140" customFormat="1" ht="19.7" customHeight="1" x14ac:dyDescent="0.2">
      <c r="B1644" s="142">
        <v>38</v>
      </c>
      <c r="C1644" s="143" t="s">
        <v>102</v>
      </c>
      <c r="D1644" s="142">
        <v>90573030</v>
      </c>
      <c r="E1644" s="143" t="s">
        <v>1818</v>
      </c>
      <c r="F1644" s="143" t="s">
        <v>787</v>
      </c>
      <c r="G1644" s="143" t="s">
        <v>788</v>
      </c>
      <c r="H1644" s="144">
        <v>1100</v>
      </c>
      <c r="I1644" s="143"/>
    </row>
    <row r="1645" spans="2:9" s="140" customFormat="1" ht="19.7" customHeight="1" x14ac:dyDescent="0.2">
      <c r="B1645" s="142">
        <v>38</v>
      </c>
      <c r="C1645" s="143" t="s">
        <v>102</v>
      </c>
      <c r="D1645" s="142">
        <v>90573030</v>
      </c>
      <c r="E1645" s="143" t="s">
        <v>1819</v>
      </c>
      <c r="F1645" s="143" t="s">
        <v>697</v>
      </c>
      <c r="G1645" s="143" t="s">
        <v>698</v>
      </c>
      <c r="H1645" s="144">
        <v>3408.84</v>
      </c>
      <c r="I1645" s="143"/>
    </row>
    <row r="1646" spans="2:9" s="140" customFormat="1" ht="19.7" customHeight="1" x14ac:dyDescent="0.2">
      <c r="B1646" s="142">
        <v>38</v>
      </c>
      <c r="C1646" s="143" t="s">
        <v>102</v>
      </c>
      <c r="D1646" s="142">
        <v>90573152</v>
      </c>
      <c r="E1646" s="143" t="s">
        <v>1820</v>
      </c>
      <c r="F1646" s="143" t="s">
        <v>700</v>
      </c>
      <c r="G1646" s="143" t="s">
        <v>701</v>
      </c>
      <c r="H1646" s="144">
        <v>150</v>
      </c>
      <c r="I1646" s="143"/>
    </row>
    <row r="1647" spans="2:9" s="140" customFormat="1" ht="19.7" customHeight="1" x14ac:dyDescent="0.2">
      <c r="B1647" s="142">
        <v>38</v>
      </c>
      <c r="C1647" s="143" t="s">
        <v>102</v>
      </c>
      <c r="D1647" s="142">
        <v>90573152</v>
      </c>
      <c r="E1647" s="143" t="s">
        <v>1820</v>
      </c>
      <c r="F1647" s="143" t="s">
        <v>700</v>
      </c>
      <c r="G1647" s="143" t="s">
        <v>701</v>
      </c>
      <c r="H1647" s="144">
        <v>1650</v>
      </c>
      <c r="I1647" s="143"/>
    </row>
    <row r="1648" spans="2:9" s="140" customFormat="1" ht="19.7" customHeight="1" x14ac:dyDescent="0.2">
      <c r="B1648" s="142">
        <v>38</v>
      </c>
      <c r="C1648" s="143" t="s">
        <v>102</v>
      </c>
      <c r="D1648" s="142">
        <v>90591300</v>
      </c>
      <c r="E1648" s="143" t="s">
        <v>1821</v>
      </c>
      <c r="F1648" s="143" t="s">
        <v>729</v>
      </c>
      <c r="G1648" s="143" t="s">
        <v>730</v>
      </c>
      <c r="H1648" s="144">
        <v>102</v>
      </c>
      <c r="I1648" s="143"/>
    </row>
    <row r="1649" spans="2:9" s="140" customFormat="1" ht="19.7" customHeight="1" x14ac:dyDescent="0.2">
      <c r="B1649" s="142">
        <v>38</v>
      </c>
      <c r="C1649" s="143" t="s">
        <v>102</v>
      </c>
      <c r="D1649" s="142">
        <v>90591300</v>
      </c>
      <c r="E1649" s="143" t="s">
        <v>1821</v>
      </c>
      <c r="F1649" s="143" t="s">
        <v>729</v>
      </c>
      <c r="G1649" s="143" t="s">
        <v>730</v>
      </c>
      <c r="H1649" s="144">
        <v>1110</v>
      </c>
      <c r="I1649" s="143"/>
    </row>
    <row r="1650" spans="2:9" s="140" customFormat="1" ht="19.7" customHeight="1" x14ac:dyDescent="0.2">
      <c r="B1650" s="142">
        <v>38</v>
      </c>
      <c r="C1650" s="143" t="s">
        <v>102</v>
      </c>
      <c r="D1650" s="142">
        <v>90591300</v>
      </c>
      <c r="E1650" s="143" t="s">
        <v>1822</v>
      </c>
      <c r="F1650" s="143" t="s">
        <v>697</v>
      </c>
      <c r="G1650" s="143" t="s">
        <v>698</v>
      </c>
      <c r="H1650" s="144">
        <v>150</v>
      </c>
      <c r="I1650" s="143"/>
    </row>
    <row r="1651" spans="2:9" s="140" customFormat="1" ht="19.7" customHeight="1" x14ac:dyDescent="0.2">
      <c r="B1651" s="142">
        <v>38</v>
      </c>
      <c r="C1651" s="143" t="s">
        <v>102</v>
      </c>
      <c r="D1651" s="142">
        <v>90591300</v>
      </c>
      <c r="E1651" s="143" t="s">
        <v>1822</v>
      </c>
      <c r="F1651" s="143" t="s">
        <v>697</v>
      </c>
      <c r="G1651" s="143" t="s">
        <v>698</v>
      </c>
      <c r="H1651" s="144">
        <v>68500</v>
      </c>
      <c r="I1651" s="143"/>
    </row>
    <row r="1652" spans="2:9" s="140" customFormat="1" ht="19.7" customHeight="1" x14ac:dyDescent="0.2">
      <c r="B1652" s="142">
        <v>38</v>
      </c>
      <c r="C1652" s="143" t="s">
        <v>102</v>
      </c>
      <c r="D1652" s="142">
        <v>90591436</v>
      </c>
      <c r="E1652" s="143" t="s">
        <v>1823</v>
      </c>
      <c r="F1652" s="143" t="s">
        <v>729</v>
      </c>
      <c r="G1652" s="143" t="s">
        <v>730</v>
      </c>
      <c r="H1652" s="144">
        <v>214.2</v>
      </c>
      <c r="I1652" s="143"/>
    </row>
    <row r="1653" spans="2:9" s="140" customFormat="1" ht="19.7" customHeight="1" x14ac:dyDescent="0.2">
      <c r="B1653" s="142">
        <v>38</v>
      </c>
      <c r="C1653" s="143" t="s">
        <v>102</v>
      </c>
      <c r="D1653" s="142">
        <v>90591436</v>
      </c>
      <c r="E1653" s="143" t="s">
        <v>1823</v>
      </c>
      <c r="F1653" s="143" t="s">
        <v>729</v>
      </c>
      <c r="G1653" s="143" t="s">
        <v>730</v>
      </c>
      <c r="H1653" s="144">
        <v>151.80000000000001</v>
      </c>
      <c r="I1653" s="143"/>
    </row>
    <row r="1654" spans="2:9" s="140" customFormat="1" ht="19.7" customHeight="1" x14ac:dyDescent="0.2">
      <c r="B1654" s="142">
        <v>38</v>
      </c>
      <c r="C1654" s="143" t="s">
        <v>102</v>
      </c>
      <c r="D1654" s="142">
        <v>90591436</v>
      </c>
      <c r="E1654" s="143" t="s">
        <v>1824</v>
      </c>
      <c r="F1654" s="143" t="s">
        <v>700</v>
      </c>
      <c r="G1654" s="143" t="s">
        <v>701</v>
      </c>
      <c r="H1654" s="144">
        <v>-78818.25</v>
      </c>
      <c r="I1654" s="143"/>
    </row>
    <row r="1655" spans="2:9" s="140" customFormat="1" ht="19.7" customHeight="1" x14ac:dyDescent="0.2">
      <c r="B1655" s="142">
        <v>38</v>
      </c>
      <c r="C1655" s="143" t="s">
        <v>102</v>
      </c>
      <c r="D1655" s="142">
        <v>90591492</v>
      </c>
      <c r="E1655" s="143" t="s">
        <v>1825</v>
      </c>
      <c r="F1655" s="143" t="s">
        <v>700</v>
      </c>
      <c r="G1655" s="143" t="s">
        <v>701</v>
      </c>
      <c r="H1655" s="144">
        <v>20000</v>
      </c>
      <c r="I1655" s="143"/>
    </row>
    <row r="1656" spans="2:9" s="140" customFormat="1" ht="19.7" customHeight="1" x14ac:dyDescent="0.2">
      <c r="B1656" s="142">
        <v>38</v>
      </c>
      <c r="C1656" s="143" t="s">
        <v>102</v>
      </c>
      <c r="D1656" s="142">
        <v>90591645</v>
      </c>
      <c r="E1656" s="143" t="s">
        <v>1826</v>
      </c>
      <c r="F1656" s="143" t="s">
        <v>713</v>
      </c>
      <c r="G1656" s="143" t="s">
        <v>714</v>
      </c>
      <c r="H1656" s="144">
        <v>5500</v>
      </c>
      <c r="I1656" s="143"/>
    </row>
    <row r="1657" spans="2:9" s="140" customFormat="1" ht="19.7" customHeight="1" x14ac:dyDescent="0.2">
      <c r="B1657" s="142">
        <v>38</v>
      </c>
      <c r="C1657" s="143" t="s">
        <v>102</v>
      </c>
      <c r="D1657" s="142">
        <v>90591843</v>
      </c>
      <c r="E1657" s="143" t="s">
        <v>1827</v>
      </c>
      <c r="F1657" s="143" t="s">
        <v>700</v>
      </c>
      <c r="G1657" s="143" t="s">
        <v>701</v>
      </c>
      <c r="H1657" s="144">
        <v>150</v>
      </c>
      <c r="I1657" s="143"/>
    </row>
    <row r="1658" spans="2:9" s="140" customFormat="1" ht="19.7" customHeight="1" x14ac:dyDescent="0.2">
      <c r="B1658" s="142">
        <v>38</v>
      </c>
      <c r="C1658" s="143" t="s">
        <v>102</v>
      </c>
      <c r="D1658" s="142">
        <v>90591843</v>
      </c>
      <c r="E1658" s="143" t="s">
        <v>1827</v>
      </c>
      <c r="F1658" s="143" t="s">
        <v>700</v>
      </c>
      <c r="G1658" s="143" t="s">
        <v>701</v>
      </c>
      <c r="H1658" s="144">
        <v>1650</v>
      </c>
      <c r="I1658" s="143"/>
    </row>
    <row r="1659" spans="2:9" s="140" customFormat="1" ht="19.7" customHeight="1" x14ac:dyDescent="0.2">
      <c r="B1659" s="142">
        <v>38</v>
      </c>
      <c r="C1659" s="143" t="s">
        <v>102</v>
      </c>
      <c r="D1659" s="142">
        <v>90592317</v>
      </c>
      <c r="E1659" s="143" t="s">
        <v>9724</v>
      </c>
      <c r="F1659" s="143" t="s">
        <v>700</v>
      </c>
      <c r="G1659" s="143" t="s">
        <v>701</v>
      </c>
      <c r="H1659" s="144">
        <v>-15272.54</v>
      </c>
      <c r="I1659" s="143"/>
    </row>
    <row r="1660" spans="2:9" s="140" customFormat="1" ht="19.7" customHeight="1" x14ac:dyDescent="0.2">
      <c r="B1660" s="142">
        <v>38</v>
      </c>
      <c r="C1660" s="143" t="s">
        <v>102</v>
      </c>
      <c r="D1660" s="142">
        <v>90594225</v>
      </c>
      <c r="E1660" s="143" t="s">
        <v>1828</v>
      </c>
      <c r="F1660" s="143" t="s">
        <v>700</v>
      </c>
      <c r="G1660" s="143" t="s">
        <v>701</v>
      </c>
      <c r="H1660" s="144">
        <v>960</v>
      </c>
      <c r="I1660" s="143"/>
    </row>
    <row r="1661" spans="2:9" s="140" customFormat="1" ht="19.7" customHeight="1" x14ac:dyDescent="0.2">
      <c r="B1661" s="142">
        <v>38</v>
      </c>
      <c r="C1661" s="143" t="s">
        <v>102</v>
      </c>
      <c r="D1661" s="142">
        <v>90596837</v>
      </c>
      <c r="E1661" s="143" t="s">
        <v>1829</v>
      </c>
      <c r="F1661" s="143" t="s">
        <v>723</v>
      </c>
      <c r="G1661" s="143" t="s">
        <v>724</v>
      </c>
      <c r="H1661" s="144">
        <v>-82795.16</v>
      </c>
      <c r="I1661" s="143"/>
    </row>
    <row r="1662" spans="2:9" s="140" customFormat="1" ht="19.7" customHeight="1" x14ac:dyDescent="0.2">
      <c r="B1662" s="142">
        <v>38</v>
      </c>
      <c r="C1662" s="143" t="s">
        <v>102</v>
      </c>
      <c r="D1662" s="142">
        <v>90608829</v>
      </c>
      <c r="E1662" s="143" t="s">
        <v>9725</v>
      </c>
      <c r="F1662" s="143" t="s">
        <v>700</v>
      </c>
      <c r="G1662" s="143" t="s">
        <v>701</v>
      </c>
      <c r="H1662" s="144">
        <v>-4025.9</v>
      </c>
      <c r="I1662" s="143"/>
    </row>
    <row r="1663" spans="2:9" s="140" customFormat="1" ht="19.7" customHeight="1" x14ac:dyDescent="0.2">
      <c r="B1663" s="142">
        <v>38</v>
      </c>
      <c r="C1663" s="143" t="s">
        <v>102</v>
      </c>
      <c r="D1663" s="142">
        <v>90609703</v>
      </c>
      <c r="E1663" s="143" t="s">
        <v>1830</v>
      </c>
      <c r="F1663" s="143" t="s">
        <v>700</v>
      </c>
      <c r="G1663" s="143" t="s">
        <v>701</v>
      </c>
      <c r="H1663" s="144">
        <v>350</v>
      </c>
      <c r="I1663" s="143"/>
    </row>
    <row r="1664" spans="2:9" s="140" customFormat="1" ht="19.7" customHeight="1" x14ac:dyDescent="0.2">
      <c r="B1664" s="142">
        <v>38</v>
      </c>
      <c r="C1664" s="143" t="s">
        <v>102</v>
      </c>
      <c r="D1664" s="142">
        <v>90609703</v>
      </c>
      <c r="E1664" s="143" t="s">
        <v>1830</v>
      </c>
      <c r="F1664" s="143" t="s">
        <v>700</v>
      </c>
      <c r="G1664" s="143" t="s">
        <v>701</v>
      </c>
      <c r="H1664" s="144">
        <v>250</v>
      </c>
      <c r="I1664" s="143"/>
    </row>
    <row r="1665" spans="2:9" s="140" customFormat="1" ht="19.7" customHeight="1" x14ac:dyDescent="0.2">
      <c r="B1665" s="142">
        <v>38</v>
      </c>
      <c r="C1665" s="143" t="s">
        <v>102</v>
      </c>
      <c r="D1665" s="142">
        <v>90631085</v>
      </c>
      <c r="E1665" s="143" t="s">
        <v>1831</v>
      </c>
      <c r="F1665" s="143" t="s">
        <v>700</v>
      </c>
      <c r="G1665" s="143" t="s">
        <v>701</v>
      </c>
      <c r="H1665" s="144">
        <v>10000</v>
      </c>
      <c r="I1665" s="143"/>
    </row>
    <row r="1666" spans="2:9" s="140" customFormat="1" ht="19.7" customHeight="1" x14ac:dyDescent="0.2">
      <c r="B1666" s="142">
        <v>38</v>
      </c>
      <c r="C1666" s="143" t="s">
        <v>102</v>
      </c>
      <c r="D1666" s="142">
        <v>90631085</v>
      </c>
      <c r="E1666" s="143" t="s">
        <v>1831</v>
      </c>
      <c r="F1666" s="143" t="s">
        <v>700</v>
      </c>
      <c r="G1666" s="143" t="s">
        <v>701</v>
      </c>
      <c r="H1666" s="144">
        <v>14000</v>
      </c>
      <c r="I1666" s="143"/>
    </row>
    <row r="1667" spans="2:9" s="140" customFormat="1" ht="19.7" customHeight="1" x14ac:dyDescent="0.2">
      <c r="B1667" s="142">
        <v>38</v>
      </c>
      <c r="C1667" s="143" t="s">
        <v>102</v>
      </c>
      <c r="D1667" s="142">
        <v>90644271</v>
      </c>
      <c r="E1667" s="143" t="s">
        <v>1832</v>
      </c>
      <c r="F1667" s="143" t="s">
        <v>697</v>
      </c>
      <c r="G1667" s="143" t="s">
        <v>698</v>
      </c>
      <c r="H1667" s="144">
        <v>22000</v>
      </c>
      <c r="I1667" s="143"/>
    </row>
    <row r="1668" spans="2:9" s="140" customFormat="1" ht="19.7" customHeight="1" x14ac:dyDescent="0.2">
      <c r="B1668" s="142">
        <v>38</v>
      </c>
      <c r="C1668" s="143" t="s">
        <v>102</v>
      </c>
      <c r="D1668" s="142">
        <v>90658221</v>
      </c>
      <c r="E1668" s="143" t="s">
        <v>8691</v>
      </c>
      <c r="F1668" s="143" t="s">
        <v>787</v>
      </c>
      <c r="G1668" s="143" t="s">
        <v>788</v>
      </c>
      <c r="H1668" s="144">
        <v>-4093.8</v>
      </c>
      <c r="I1668" s="143"/>
    </row>
    <row r="1669" spans="2:9" s="140" customFormat="1" ht="19.7" customHeight="1" x14ac:dyDescent="0.2">
      <c r="B1669" s="142">
        <v>38</v>
      </c>
      <c r="C1669" s="143" t="s">
        <v>102</v>
      </c>
      <c r="D1669" s="142">
        <v>90673673</v>
      </c>
      <c r="E1669" s="143" t="s">
        <v>1833</v>
      </c>
      <c r="F1669" s="143" t="s">
        <v>700</v>
      </c>
      <c r="G1669" s="143" t="s">
        <v>701</v>
      </c>
      <c r="H1669" s="144">
        <v>2200</v>
      </c>
      <c r="I1669" s="143"/>
    </row>
    <row r="1670" spans="2:9" s="140" customFormat="1" ht="19.7" customHeight="1" x14ac:dyDescent="0.2">
      <c r="B1670" s="142">
        <v>38</v>
      </c>
      <c r="C1670" s="143" t="s">
        <v>102</v>
      </c>
      <c r="D1670" s="142">
        <v>90692314</v>
      </c>
      <c r="E1670" s="143" t="s">
        <v>9726</v>
      </c>
      <c r="F1670" s="143" t="s">
        <v>700</v>
      </c>
      <c r="G1670" s="143" t="s">
        <v>701</v>
      </c>
      <c r="H1670" s="144">
        <v>8000</v>
      </c>
      <c r="I1670" s="143"/>
    </row>
    <row r="1671" spans="2:9" s="140" customFormat="1" ht="19.7" customHeight="1" x14ac:dyDescent="0.2">
      <c r="B1671" s="142">
        <v>38</v>
      </c>
      <c r="C1671" s="143" t="s">
        <v>102</v>
      </c>
      <c r="D1671" s="142">
        <v>90701677</v>
      </c>
      <c r="E1671" s="143" t="s">
        <v>1834</v>
      </c>
      <c r="F1671" s="143" t="s">
        <v>700</v>
      </c>
      <c r="G1671" s="143" t="s">
        <v>701</v>
      </c>
      <c r="H1671" s="144">
        <v>-2703</v>
      </c>
      <c r="I1671" s="143"/>
    </row>
    <row r="1672" spans="2:9" s="140" customFormat="1" ht="19.7" customHeight="1" x14ac:dyDescent="0.2">
      <c r="B1672" s="142">
        <v>38</v>
      </c>
      <c r="C1672" s="143" t="s">
        <v>102</v>
      </c>
      <c r="D1672" s="142">
        <v>90701677</v>
      </c>
      <c r="E1672" s="143" t="s">
        <v>1834</v>
      </c>
      <c r="F1672" s="143" t="s">
        <v>700</v>
      </c>
      <c r="G1672" s="143" t="s">
        <v>701</v>
      </c>
      <c r="H1672" s="144">
        <v>-901</v>
      </c>
      <c r="I1672" s="143"/>
    </row>
    <row r="1673" spans="2:9" s="140" customFormat="1" ht="19.7" customHeight="1" x14ac:dyDescent="0.2">
      <c r="B1673" s="142">
        <v>38</v>
      </c>
      <c r="C1673" s="143" t="s">
        <v>102</v>
      </c>
      <c r="D1673" s="142">
        <v>90739734</v>
      </c>
      <c r="E1673" s="143" t="s">
        <v>1835</v>
      </c>
      <c r="F1673" s="143" t="s">
        <v>737</v>
      </c>
      <c r="G1673" s="143" t="s">
        <v>738</v>
      </c>
      <c r="H1673" s="144">
        <v>350</v>
      </c>
      <c r="I1673" s="143"/>
    </row>
    <row r="1674" spans="2:9" s="140" customFormat="1" ht="19.7" customHeight="1" x14ac:dyDescent="0.2">
      <c r="B1674" s="142">
        <v>38</v>
      </c>
      <c r="C1674" s="143" t="s">
        <v>102</v>
      </c>
      <c r="D1674" s="142">
        <v>90739734</v>
      </c>
      <c r="E1674" s="143" t="s">
        <v>1835</v>
      </c>
      <c r="F1674" s="143" t="s">
        <v>737</v>
      </c>
      <c r="G1674" s="143" t="s">
        <v>738</v>
      </c>
      <c r="H1674" s="144">
        <v>250</v>
      </c>
      <c r="I1674" s="143"/>
    </row>
    <row r="1675" spans="2:9" s="140" customFormat="1" ht="19.7" customHeight="1" x14ac:dyDescent="0.2">
      <c r="B1675" s="142">
        <v>38</v>
      </c>
      <c r="C1675" s="143" t="s">
        <v>102</v>
      </c>
      <c r="D1675" s="142">
        <v>90763154</v>
      </c>
      <c r="E1675" s="143" t="s">
        <v>1837</v>
      </c>
      <c r="F1675" s="143" t="s">
        <v>697</v>
      </c>
      <c r="G1675" s="143" t="s">
        <v>698</v>
      </c>
      <c r="H1675" s="144">
        <v>11762.9</v>
      </c>
      <c r="I1675" s="143"/>
    </row>
    <row r="1676" spans="2:9" s="140" customFormat="1" ht="19.7" customHeight="1" x14ac:dyDescent="0.2">
      <c r="B1676" s="142">
        <v>38</v>
      </c>
      <c r="C1676" s="143" t="s">
        <v>102</v>
      </c>
      <c r="D1676" s="142">
        <v>90763154</v>
      </c>
      <c r="E1676" s="143" t="s">
        <v>1838</v>
      </c>
      <c r="F1676" s="143" t="s">
        <v>700</v>
      </c>
      <c r="G1676" s="143" t="s">
        <v>701</v>
      </c>
      <c r="H1676" s="144">
        <v>-8000</v>
      </c>
      <c r="I1676" s="143"/>
    </row>
    <row r="1677" spans="2:9" s="140" customFormat="1" ht="19.7" customHeight="1" x14ac:dyDescent="0.2">
      <c r="B1677" s="142">
        <v>38</v>
      </c>
      <c r="C1677" s="143" t="s">
        <v>102</v>
      </c>
      <c r="D1677" s="142">
        <v>90764407</v>
      </c>
      <c r="E1677" s="143" t="s">
        <v>1839</v>
      </c>
      <c r="F1677" s="143" t="s">
        <v>998</v>
      </c>
      <c r="G1677" s="143" t="s">
        <v>999</v>
      </c>
      <c r="H1677" s="144">
        <v>104.04</v>
      </c>
      <c r="I1677" s="143"/>
    </row>
    <row r="1678" spans="2:9" s="140" customFormat="1" ht="19.7" customHeight="1" x14ac:dyDescent="0.2">
      <c r="B1678" s="142">
        <v>38</v>
      </c>
      <c r="C1678" s="143" t="s">
        <v>102</v>
      </c>
      <c r="D1678" s="142">
        <v>90764407</v>
      </c>
      <c r="E1678" s="143" t="s">
        <v>1839</v>
      </c>
      <c r="F1678" s="143" t="s">
        <v>998</v>
      </c>
      <c r="G1678" s="143" t="s">
        <v>999</v>
      </c>
      <c r="H1678" s="144">
        <v>1122</v>
      </c>
      <c r="I1678" s="143"/>
    </row>
    <row r="1679" spans="2:9" s="140" customFormat="1" ht="19.7" customHeight="1" x14ac:dyDescent="0.2">
      <c r="B1679" s="142">
        <v>38</v>
      </c>
      <c r="C1679" s="143" t="s">
        <v>102</v>
      </c>
      <c r="D1679" s="142">
        <v>90764409</v>
      </c>
      <c r="E1679" s="143" t="s">
        <v>1840</v>
      </c>
      <c r="F1679" s="143" t="s">
        <v>700</v>
      </c>
      <c r="G1679" s="143" t="s">
        <v>701</v>
      </c>
      <c r="H1679" s="144">
        <v>-30000</v>
      </c>
      <c r="I1679" s="143"/>
    </row>
    <row r="1680" spans="2:9" s="140" customFormat="1" ht="19.7" customHeight="1" x14ac:dyDescent="0.2">
      <c r="B1680" s="142">
        <v>38</v>
      </c>
      <c r="C1680" s="143" t="s">
        <v>102</v>
      </c>
      <c r="D1680" s="142">
        <v>90765821</v>
      </c>
      <c r="E1680" s="143" t="s">
        <v>1841</v>
      </c>
      <c r="F1680" s="143" t="s">
        <v>700</v>
      </c>
      <c r="G1680" s="143" t="s">
        <v>701</v>
      </c>
      <c r="H1680" s="144">
        <v>200</v>
      </c>
      <c r="I1680" s="143"/>
    </row>
    <row r="1681" spans="2:9" s="140" customFormat="1" ht="19.7" customHeight="1" x14ac:dyDescent="0.2">
      <c r="B1681" s="142">
        <v>38</v>
      </c>
      <c r="C1681" s="143" t="s">
        <v>102</v>
      </c>
      <c r="D1681" s="142">
        <v>90765821</v>
      </c>
      <c r="E1681" s="143" t="s">
        <v>1841</v>
      </c>
      <c r="F1681" s="143" t="s">
        <v>700</v>
      </c>
      <c r="G1681" s="143" t="s">
        <v>701</v>
      </c>
      <c r="H1681" s="144">
        <v>-8801.34</v>
      </c>
      <c r="I1681" s="143"/>
    </row>
    <row r="1682" spans="2:9" s="140" customFormat="1" ht="19.7" customHeight="1" x14ac:dyDescent="0.2">
      <c r="B1682" s="142">
        <v>38</v>
      </c>
      <c r="C1682" s="143" t="s">
        <v>102</v>
      </c>
      <c r="D1682" s="142">
        <v>90773275</v>
      </c>
      <c r="E1682" s="143" t="s">
        <v>1842</v>
      </c>
      <c r="F1682" s="143" t="s">
        <v>700</v>
      </c>
      <c r="G1682" s="143" t="s">
        <v>701</v>
      </c>
      <c r="H1682" s="144">
        <v>320</v>
      </c>
      <c r="I1682" s="143"/>
    </row>
    <row r="1683" spans="2:9" s="140" customFormat="1" ht="19.7" customHeight="1" x14ac:dyDescent="0.2">
      <c r="B1683" s="142">
        <v>38</v>
      </c>
      <c r="C1683" s="143" t="s">
        <v>102</v>
      </c>
      <c r="D1683" s="142">
        <v>90773275</v>
      </c>
      <c r="E1683" s="143" t="s">
        <v>1843</v>
      </c>
      <c r="F1683" s="143" t="s">
        <v>700</v>
      </c>
      <c r="G1683" s="143" t="s">
        <v>701</v>
      </c>
      <c r="H1683" s="144">
        <v>457.35</v>
      </c>
      <c r="I1683" s="143"/>
    </row>
    <row r="1684" spans="2:9" s="140" customFormat="1" ht="19.7" customHeight="1" x14ac:dyDescent="0.2">
      <c r="B1684" s="142">
        <v>38</v>
      </c>
      <c r="C1684" s="143" t="s">
        <v>102</v>
      </c>
      <c r="D1684" s="142">
        <v>90783355</v>
      </c>
      <c r="E1684" s="143" t="s">
        <v>1844</v>
      </c>
      <c r="F1684" s="143" t="s">
        <v>713</v>
      </c>
      <c r="G1684" s="143" t="s">
        <v>714</v>
      </c>
      <c r="H1684" s="144">
        <v>16775</v>
      </c>
      <c r="I1684" s="143"/>
    </row>
    <row r="1685" spans="2:9" s="140" customFormat="1" ht="19.7" customHeight="1" x14ac:dyDescent="0.2">
      <c r="B1685" s="142">
        <v>38</v>
      </c>
      <c r="C1685" s="143" t="s">
        <v>102</v>
      </c>
      <c r="D1685" s="142">
        <v>90788975</v>
      </c>
      <c r="E1685" s="143" t="s">
        <v>1845</v>
      </c>
      <c r="F1685" s="143" t="s">
        <v>737</v>
      </c>
      <c r="G1685" s="143" t="s">
        <v>738</v>
      </c>
      <c r="H1685" s="144">
        <v>600</v>
      </c>
      <c r="I1685" s="143"/>
    </row>
    <row r="1686" spans="2:9" s="140" customFormat="1" ht="19.7" customHeight="1" x14ac:dyDescent="0.2">
      <c r="B1686" s="142">
        <v>38</v>
      </c>
      <c r="C1686" s="143" t="s">
        <v>102</v>
      </c>
      <c r="D1686" s="142">
        <v>90914173</v>
      </c>
      <c r="E1686" s="143" t="s">
        <v>1846</v>
      </c>
      <c r="F1686" s="143" t="s">
        <v>737</v>
      </c>
      <c r="G1686" s="143" t="s">
        <v>738</v>
      </c>
      <c r="H1686" s="144">
        <v>180</v>
      </c>
      <c r="I1686" s="143"/>
    </row>
    <row r="1687" spans="2:9" s="140" customFormat="1" ht="19.7" customHeight="1" x14ac:dyDescent="0.2">
      <c r="B1687" s="142">
        <v>38</v>
      </c>
      <c r="C1687" s="143" t="s">
        <v>102</v>
      </c>
      <c r="D1687" s="142">
        <v>90914173</v>
      </c>
      <c r="E1687" s="143" t="s">
        <v>1847</v>
      </c>
      <c r="F1687" s="143" t="s">
        <v>1226</v>
      </c>
      <c r="G1687" s="143" t="s">
        <v>1227</v>
      </c>
      <c r="H1687" s="144">
        <v>-1724.95</v>
      </c>
      <c r="I1687" s="143"/>
    </row>
    <row r="1688" spans="2:9" s="140" customFormat="1" ht="19.7" customHeight="1" x14ac:dyDescent="0.2">
      <c r="B1688" s="142">
        <v>38</v>
      </c>
      <c r="C1688" s="143" t="s">
        <v>102</v>
      </c>
      <c r="D1688" s="142">
        <v>90914173</v>
      </c>
      <c r="E1688" s="143" t="s">
        <v>1848</v>
      </c>
      <c r="F1688" s="143" t="s">
        <v>787</v>
      </c>
      <c r="G1688" s="143" t="s">
        <v>788</v>
      </c>
      <c r="H1688" s="144">
        <v>-242.12</v>
      </c>
      <c r="I1688" s="143"/>
    </row>
    <row r="1689" spans="2:9" s="140" customFormat="1" ht="19.7" customHeight="1" x14ac:dyDescent="0.2">
      <c r="B1689" s="142">
        <v>38</v>
      </c>
      <c r="C1689" s="143" t="s">
        <v>102</v>
      </c>
      <c r="D1689" s="142">
        <v>90930390</v>
      </c>
      <c r="E1689" s="143" t="s">
        <v>1849</v>
      </c>
      <c r="F1689" s="143" t="s">
        <v>700</v>
      </c>
      <c r="G1689" s="143" t="s">
        <v>701</v>
      </c>
      <c r="H1689" s="144">
        <v>-15000</v>
      </c>
      <c r="I1689" s="143"/>
    </row>
    <row r="1690" spans="2:9" s="140" customFormat="1" ht="19.7" customHeight="1" x14ac:dyDescent="0.2">
      <c r="B1690" s="142">
        <v>38</v>
      </c>
      <c r="C1690" s="143" t="s">
        <v>102</v>
      </c>
      <c r="D1690" s="142">
        <v>90964669</v>
      </c>
      <c r="E1690" s="143" t="s">
        <v>1850</v>
      </c>
      <c r="F1690" s="143" t="s">
        <v>700</v>
      </c>
      <c r="G1690" s="143" t="s">
        <v>701</v>
      </c>
      <c r="H1690" s="144">
        <v>3000</v>
      </c>
      <c r="I1690" s="143"/>
    </row>
    <row r="1691" spans="2:9" s="140" customFormat="1" ht="19.7" customHeight="1" x14ac:dyDescent="0.2">
      <c r="B1691" s="142">
        <v>38</v>
      </c>
      <c r="C1691" s="143" t="s">
        <v>102</v>
      </c>
      <c r="D1691" s="142">
        <v>90976591</v>
      </c>
      <c r="E1691" s="143" t="s">
        <v>1851</v>
      </c>
      <c r="F1691" s="143" t="s">
        <v>700</v>
      </c>
      <c r="G1691" s="143" t="s">
        <v>701</v>
      </c>
      <c r="H1691" s="144">
        <v>1600</v>
      </c>
      <c r="I1691" s="143"/>
    </row>
    <row r="1692" spans="2:9" s="140" customFormat="1" ht="19.7" customHeight="1" x14ac:dyDescent="0.2">
      <c r="B1692" s="142">
        <v>38</v>
      </c>
      <c r="C1692" s="143" t="s">
        <v>102</v>
      </c>
      <c r="D1692" s="142">
        <v>91006180</v>
      </c>
      <c r="E1692" s="143" t="s">
        <v>1852</v>
      </c>
      <c r="F1692" s="143" t="s">
        <v>700</v>
      </c>
      <c r="G1692" s="143" t="s">
        <v>701</v>
      </c>
      <c r="H1692" s="144">
        <v>360</v>
      </c>
      <c r="I1692" s="143"/>
    </row>
    <row r="1693" spans="2:9" s="140" customFormat="1" ht="19.7" customHeight="1" x14ac:dyDescent="0.2">
      <c r="B1693" s="142">
        <v>38</v>
      </c>
      <c r="C1693" s="143" t="s">
        <v>102</v>
      </c>
      <c r="D1693" s="142">
        <v>91008247</v>
      </c>
      <c r="E1693" s="143" t="s">
        <v>1853</v>
      </c>
      <c r="F1693" s="143" t="s">
        <v>729</v>
      </c>
      <c r="G1693" s="143" t="s">
        <v>730</v>
      </c>
      <c r="H1693" s="144">
        <v>1244.4000000000001</v>
      </c>
      <c r="I1693" s="143"/>
    </row>
    <row r="1694" spans="2:9" s="140" customFormat="1" ht="19.7" customHeight="1" x14ac:dyDescent="0.2">
      <c r="B1694" s="142">
        <v>38</v>
      </c>
      <c r="C1694" s="143" t="s">
        <v>102</v>
      </c>
      <c r="D1694" s="142">
        <v>91029002</v>
      </c>
      <c r="E1694" s="143" t="s">
        <v>1836</v>
      </c>
      <c r="F1694" s="143" t="s">
        <v>700</v>
      </c>
      <c r="G1694" s="143" t="s">
        <v>701</v>
      </c>
      <c r="H1694" s="144">
        <v>840</v>
      </c>
      <c r="I1694" s="143"/>
    </row>
    <row r="1695" spans="2:9" s="140" customFormat="1" ht="19.7" customHeight="1" x14ac:dyDescent="0.2">
      <c r="B1695" s="142">
        <v>38</v>
      </c>
      <c r="C1695" s="143" t="s">
        <v>102</v>
      </c>
      <c r="D1695" s="142">
        <v>91029002</v>
      </c>
      <c r="E1695" s="143" t="s">
        <v>1836</v>
      </c>
      <c r="F1695" s="143" t="s">
        <v>700</v>
      </c>
      <c r="G1695" s="143" t="s">
        <v>701</v>
      </c>
      <c r="H1695" s="144">
        <v>600</v>
      </c>
      <c r="I1695" s="143"/>
    </row>
    <row r="1696" spans="2:9" s="140" customFormat="1" ht="19.7" customHeight="1" x14ac:dyDescent="0.2">
      <c r="B1696" s="142">
        <v>38</v>
      </c>
      <c r="C1696" s="143" t="s">
        <v>102</v>
      </c>
      <c r="D1696" s="142">
        <v>91036473</v>
      </c>
      <c r="E1696" s="143" t="s">
        <v>1854</v>
      </c>
      <c r="F1696" s="143" t="s">
        <v>700</v>
      </c>
      <c r="G1696" s="143" t="s">
        <v>701</v>
      </c>
      <c r="H1696" s="144">
        <v>3840</v>
      </c>
      <c r="I1696" s="143"/>
    </row>
    <row r="1697" spans="2:9" s="140" customFormat="1" ht="19.7" customHeight="1" x14ac:dyDescent="0.2">
      <c r="B1697" s="142">
        <v>38</v>
      </c>
      <c r="C1697" s="143" t="s">
        <v>102</v>
      </c>
      <c r="D1697" s="142">
        <v>91109036</v>
      </c>
      <c r="E1697" s="143" t="s">
        <v>1855</v>
      </c>
      <c r="F1697" s="143" t="s">
        <v>700</v>
      </c>
      <c r="G1697" s="143" t="s">
        <v>701</v>
      </c>
      <c r="H1697" s="144">
        <v>1800</v>
      </c>
      <c r="I1697" s="143"/>
    </row>
    <row r="1698" spans="2:9" s="140" customFormat="1" ht="19.7" customHeight="1" x14ac:dyDescent="0.2">
      <c r="B1698" s="142">
        <v>38</v>
      </c>
      <c r="C1698" s="143" t="s">
        <v>102</v>
      </c>
      <c r="D1698" s="142">
        <v>98094796</v>
      </c>
      <c r="E1698" s="143" t="s">
        <v>8692</v>
      </c>
      <c r="F1698" s="143" t="s">
        <v>700</v>
      </c>
      <c r="G1698" s="143" t="s">
        <v>701</v>
      </c>
      <c r="H1698" s="144">
        <v>-40587.370000000003</v>
      </c>
      <c r="I1698" s="143"/>
    </row>
    <row r="1699" spans="2:9" s="140" customFormat="1" ht="19.7" customHeight="1" x14ac:dyDescent="0.2">
      <c r="B1699" s="142">
        <v>38</v>
      </c>
      <c r="C1699" s="143" t="s">
        <v>102</v>
      </c>
      <c r="D1699" s="142">
        <v>98489877</v>
      </c>
      <c r="E1699" s="143" t="s">
        <v>1856</v>
      </c>
      <c r="F1699" s="143" t="s">
        <v>729</v>
      </c>
      <c r="G1699" s="143" t="s">
        <v>730</v>
      </c>
      <c r="H1699" s="144">
        <v>3733.2</v>
      </c>
      <c r="I1699" s="143"/>
    </row>
    <row r="1700" spans="2:9" s="140" customFormat="1" ht="19.7" customHeight="1" x14ac:dyDescent="0.2">
      <c r="B1700" s="142">
        <v>39</v>
      </c>
      <c r="C1700" s="143" t="s">
        <v>431</v>
      </c>
      <c r="D1700" s="142">
        <v>90570457</v>
      </c>
      <c r="E1700" s="143" t="s">
        <v>1857</v>
      </c>
      <c r="F1700" s="143" t="s">
        <v>700</v>
      </c>
      <c r="G1700" s="143" t="s">
        <v>701</v>
      </c>
      <c r="H1700" s="144">
        <v>660</v>
      </c>
      <c r="I1700" s="143"/>
    </row>
    <row r="1701" spans="2:9" s="140" customFormat="1" ht="19.7" customHeight="1" x14ac:dyDescent="0.2">
      <c r="B1701" s="142">
        <v>39</v>
      </c>
      <c r="C1701" s="143" t="s">
        <v>431</v>
      </c>
      <c r="D1701" s="142">
        <v>90570457</v>
      </c>
      <c r="E1701" s="143" t="s">
        <v>1857</v>
      </c>
      <c r="F1701" s="143" t="s">
        <v>700</v>
      </c>
      <c r="G1701" s="143" t="s">
        <v>701</v>
      </c>
      <c r="H1701" s="144">
        <v>60</v>
      </c>
      <c r="I1701" s="143"/>
    </row>
    <row r="1702" spans="2:9" s="140" customFormat="1" ht="19.7" customHeight="1" x14ac:dyDescent="0.2">
      <c r="B1702" s="142">
        <v>39</v>
      </c>
      <c r="C1702" s="143" t="s">
        <v>431</v>
      </c>
      <c r="D1702" s="142">
        <v>90576518</v>
      </c>
      <c r="E1702" s="143" t="s">
        <v>1858</v>
      </c>
      <c r="F1702" s="143" t="s">
        <v>697</v>
      </c>
      <c r="G1702" s="143" t="s">
        <v>698</v>
      </c>
      <c r="H1702" s="144">
        <v>15000</v>
      </c>
      <c r="I1702" s="143"/>
    </row>
    <row r="1703" spans="2:9" s="140" customFormat="1" ht="19.7" customHeight="1" x14ac:dyDescent="0.2">
      <c r="B1703" s="142">
        <v>39</v>
      </c>
      <c r="C1703" s="143" t="s">
        <v>431</v>
      </c>
      <c r="D1703" s="142">
        <v>90580231</v>
      </c>
      <c r="E1703" s="143" t="s">
        <v>1859</v>
      </c>
      <c r="F1703" s="143" t="s">
        <v>700</v>
      </c>
      <c r="G1703" s="143" t="s">
        <v>701</v>
      </c>
      <c r="H1703" s="144">
        <v>6000</v>
      </c>
      <c r="I1703" s="143"/>
    </row>
    <row r="1704" spans="2:9" s="140" customFormat="1" ht="19.7" customHeight="1" x14ac:dyDescent="0.2">
      <c r="B1704" s="142">
        <v>39</v>
      </c>
      <c r="C1704" s="143" t="s">
        <v>431</v>
      </c>
      <c r="D1704" s="142">
        <v>90603100</v>
      </c>
      <c r="E1704" s="143" t="s">
        <v>1860</v>
      </c>
      <c r="F1704" s="143" t="s">
        <v>700</v>
      </c>
      <c r="G1704" s="143" t="s">
        <v>701</v>
      </c>
      <c r="H1704" s="144">
        <v>-6600</v>
      </c>
      <c r="I1704" s="143"/>
    </row>
    <row r="1705" spans="2:9" s="140" customFormat="1" ht="19.7" customHeight="1" x14ac:dyDescent="0.2">
      <c r="B1705" s="142">
        <v>39</v>
      </c>
      <c r="C1705" s="143" t="s">
        <v>431</v>
      </c>
      <c r="D1705" s="142">
        <v>90603100</v>
      </c>
      <c r="E1705" s="143" t="s">
        <v>1860</v>
      </c>
      <c r="F1705" s="143" t="s">
        <v>700</v>
      </c>
      <c r="G1705" s="143" t="s">
        <v>701</v>
      </c>
      <c r="H1705" s="144">
        <v>-600</v>
      </c>
      <c r="I1705" s="143"/>
    </row>
    <row r="1706" spans="2:9" s="140" customFormat="1" ht="19.7" customHeight="1" x14ac:dyDescent="0.2">
      <c r="B1706" s="142">
        <v>39</v>
      </c>
      <c r="C1706" s="143" t="s">
        <v>431</v>
      </c>
      <c r="D1706" s="142">
        <v>90749891</v>
      </c>
      <c r="E1706" s="143" t="s">
        <v>1861</v>
      </c>
      <c r="F1706" s="143" t="s">
        <v>713</v>
      </c>
      <c r="G1706" s="143" t="s">
        <v>714</v>
      </c>
      <c r="H1706" s="144">
        <v>100000</v>
      </c>
      <c r="I1706" s="143"/>
    </row>
    <row r="1707" spans="2:9" s="140" customFormat="1" ht="19.7" customHeight="1" x14ac:dyDescent="0.2">
      <c r="B1707" s="142">
        <v>39</v>
      </c>
      <c r="C1707" s="143" t="s">
        <v>431</v>
      </c>
      <c r="D1707" s="142">
        <v>90847391</v>
      </c>
      <c r="E1707" s="143" t="s">
        <v>9727</v>
      </c>
      <c r="F1707" s="143" t="s">
        <v>697</v>
      </c>
      <c r="G1707" s="143" t="s">
        <v>698</v>
      </c>
      <c r="H1707" s="144">
        <v>74000</v>
      </c>
      <c r="I1707" s="143"/>
    </row>
    <row r="1708" spans="2:9" s="140" customFormat="1" ht="19.7" customHeight="1" x14ac:dyDescent="0.2">
      <c r="B1708" s="142">
        <v>39</v>
      </c>
      <c r="C1708" s="143" t="s">
        <v>431</v>
      </c>
      <c r="D1708" s="142">
        <v>91036965</v>
      </c>
      <c r="E1708" s="143" t="s">
        <v>1862</v>
      </c>
      <c r="F1708" s="143" t="s">
        <v>700</v>
      </c>
      <c r="G1708" s="143" t="s">
        <v>701</v>
      </c>
      <c r="H1708" s="144">
        <v>20000</v>
      </c>
      <c r="I1708" s="143"/>
    </row>
    <row r="1709" spans="2:9" s="140" customFormat="1" ht="19.7" customHeight="1" x14ac:dyDescent="0.2">
      <c r="B1709" s="142">
        <v>40</v>
      </c>
      <c r="C1709" s="143" t="s">
        <v>116</v>
      </c>
      <c r="D1709" s="142">
        <v>90185785</v>
      </c>
      <c r="E1709" s="143" t="s">
        <v>1863</v>
      </c>
      <c r="F1709" s="143" t="s">
        <v>700</v>
      </c>
      <c r="G1709" s="143" t="s">
        <v>701</v>
      </c>
      <c r="H1709" s="144">
        <v>-3500</v>
      </c>
      <c r="I1709" s="143"/>
    </row>
    <row r="1710" spans="2:9" s="140" customFormat="1" ht="19.7" customHeight="1" x14ac:dyDescent="0.2">
      <c r="B1710" s="142">
        <v>40</v>
      </c>
      <c r="C1710" s="143" t="s">
        <v>116</v>
      </c>
      <c r="D1710" s="142">
        <v>90185785</v>
      </c>
      <c r="E1710" s="143" t="s">
        <v>1863</v>
      </c>
      <c r="F1710" s="143" t="s">
        <v>700</v>
      </c>
      <c r="G1710" s="143" t="s">
        <v>701</v>
      </c>
      <c r="H1710" s="144">
        <v>-1000</v>
      </c>
      <c r="I1710" s="143"/>
    </row>
    <row r="1711" spans="2:9" s="140" customFormat="1" ht="19.7" customHeight="1" x14ac:dyDescent="0.2">
      <c r="B1711" s="142">
        <v>40</v>
      </c>
      <c r="C1711" s="143" t="s">
        <v>116</v>
      </c>
      <c r="D1711" s="142">
        <v>90253545</v>
      </c>
      <c r="E1711" s="143" t="s">
        <v>1864</v>
      </c>
      <c r="F1711" s="143" t="s">
        <v>737</v>
      </c>
      <c r="G1711" s="143" t="s">
        <v>738</v>
      </c>
      <c r="H1711" s="144">
        <v>200</v>
      </c>
      <c r="I1711" s="143"/>
    </row>
    <row r="1712" spans="2:9" s="140" customFormat="1" ht="19.7" customHeight="1" x14ac:dyDescent="0.2">
      <c r="B1712" s="142">
        <v>40</v>
      </c>
      <c r="C1712" s="143" t="s">
        <v>116</v>
      </c>
      <c r="D1712" s="142">
        <v>90253545</v>
      </c>
      <c r="E1712" s="143" t="s">
        <v>1864</v>
      </c>
      <c r="F1712" s="143" t="s">
        <v>737</v>
      </c>
      <c r="G1712" s="143" t="s">
        <v>738</v>
      </c>
      <c r="H1712" s="144">
        <v>2200</v>
      </c>
      <c r="I1712" s="143"/>
    </row>
    <row r="1713" spans="2:9" s="140" customFormat="1" ht="19.7" customHeight="1" x14ac:dyDescent="0.2">
      <c r="B1713" s="142">
        <v>40</v>
      </c>
      <c r="C1713" s="143" t="s">
        <v>116</v>
      </c>
      <c r="D1713" s="142">
        <v>90253545</v>
      </c>
      <c r="E1713" s="143" t="s">
        <v>1865</v>
      </c>
      <c r="F1713" s="143" t="s">
        <v>700</v>
      </c>
      <c r="G1713" s="143" t="s">
        <v>701</v>
      </c>
      <c r="H1713" s="144">
        <v>-15000</v>
      </c>
      <c r="I1713" s="143"/>
    </row>
    <row r="1714" spans="2:9" s="140" customFormat="1" ht="19.7" customHeight="1" x14ac:dyDescent="0.2">
      <c r="B1714" s="142">
        <v>40</v>
      </c>
      <c r="C1714" s="143" t="s">
        <v>116</v>
      </c>
      <c r="D1714" s="142">
        <v>90253545</v>
      </c>
      <c r="E1714" s="143" t="s">
        <v>1866</v>
      </c>
      <c r="F1714" s="143" t="s">
        <v>697</v>
      </c>
      <c r="G1714" s="143" t="s">
        <v>698</v>
      </c>
      <c r="H1714" s="144">
        <v>156.06</v>
      </c>
      <c r="I1714" s="143"/>
    </row>
    <row r="1715" spans="2:9" s="140" customFormat="1" ht="19.7" customHeight="1" x14ac:dyDescent="0.2">
      <c r="B1715" s="142">
        <v>40</v>
      </c>
      <c r="C1715" s="143" t="s">
        <v>116</v>
      </c>
      <c r="D1715" s="142">
        <v>90253545</v>
      </c>
      <c r="E1715" s="143" t="s">
        <v>1866</v>
      </c>
      <c r="F1715" s="143" t="s">
        <v>697</v>
      </c>
      <c r="G1715" s="143" t="s">
        <v>698</v>
      </c>
      <c r="H1715" s="144">
        <v>1713.6</v>
      </c>
      <c r="I1715" s="143"/>
    </row>
    <row r="1716" spans="2:9" s="140" customFormat="1" ht="19.7" customHeight="1" x14ac:dyDescent="0.2">
      <c r="B1716" s="142">
        <v>40</v>
      </c>
      <c r="C1716" s="143" t="s">
        <v>116</v>
      </c>
      <c r="D1716" s="142">
        <v>90276768</v>
      </c>
      <c r="E1716" s="143" t="s">
        <v>9728</v>
      </c>
      <c r="F1716" s="143" t="s">
        <v>700</v>
      </c>
      <c r="G1716" s="143" t="s">
        <v>701</v>
      </c>
      <c r="H1716" s="144">
        <v>-30407.22</v>
      </c>
      <c r="I1716" s="143"/>
    </row>
    <row r="1717" spans="2:9" s="140" customFormat="1" ht="19.7" customHeight="1" x14ac:dyDescent="0.2">
      <c r="B1717" s="142">
        <v>40</v>
      </c>
      <c r="C1717" s="143" t="s">
        <v>116</v>
      </c>
      <c r="D1717" s="142">
        <v>90277558</v>
      </c>
      <c r="E1717" s="143" t="s">
        <v>1867</v>
      </c>
      <c r="F1717" s="143" t="s">
        <v>899</v>
      </c>
      <c r="G1717" s="143" t="s">
        <v>900</v>
      </c>
      <c r="H1717" s="144">
        <v>100</v>
      </c>
      <c r="I1717" s="143"/>
    </row>
    <row r="1718" spans="2:9" s="140" customFormat="1" ht="19.7" customHeight="1" x14ac:dyDescent="0.2">
      <c r="B1718" s="142">
        <v>40</v>
      </c>
      <c r="C1718" s="143" t="s">
        <v>116</v>
      </c>
      <c r="D1718" s="142">
        <v>90277558</v>
      </c>
      <c r="E1718" s="143" t="s">
        <v>1867</v>
      </c>
      <c r="F1718" s="143" t="s">
        <v>899</v>
      </c>
      <c r="G1718" s="143" t="s">
        <v>900</v>
      </c>
      <c r="H1718" s="144">
        <v>50</v>
      </c>
      <c r="I1718" s="143"/>
    </row>
    <row r="1719" spans="2:9" s="140" customFormat="1" ht="19.7" customHeight="1" x14ac:dyDescent="0.2">
      <c r="B1719" s="142">
        <v>40</v>
      </c>
      <c r="C1719" s="143" t="s">
        <v>116</v>
      </c>
      <c r="D1719" s="142">
        <v>90277558</v>
      </c>
      <c r="E1719" s="143" t="s">
        <v>1867</v>
      </c>
      <c r="F1719" s="143" t="s">
        <v>899</v>
      </c>
      <c r="G1719" s="143" t="s">
        <v>900</v>
      </c>
      <c r="H1719" s="144">
        <v>400</v>
      </c>
      <c r="I1719" s="143"/>
    </row>
    <row r="1720" spans="2:9" s="140" customFormat="1" ht="19.7" customHeight="1" x14ac:dyDescent="0.2">
      <c r="B1720" s="142">
        <v>40</v>
      </c>
      <c r="C1720" s="143" t="s">
        <v>116</v>
      </c>
      <c r="D1720" s="142">
        <v>90358752</v>
      </c>
      <c r="E1720" s="143" t="s">
        <v>8693</v>
      </c>
      <c r="F1720" s="143" t="s">
        <v>1245</v>
      </c>
      <c r="G1720" s="143" t="s">
        <v>1246</v>
      </c>
      <c r="H1720" s="144">
        <v>6500</v>
      </c>
      <c r="I1720" s="143"/>
    </row>
    <row r="1721" spans="2:9" s="140" customFormat="1" ht="19.7" customHeight="1" x14ac:dyDescent="0.2">
      <c r="B1721" s="142">
        <v>40</v>
      </c>
      <c r="C1721" s="143" t="s">
        <v>116</v>
      </c>
      <c r="D1721" s="142">
        <v>90358752</v>
      </c>
      <c r="E1721" s="143" t="s">
        <v>8694</v>
      </c>
      <c r="F1721" s="143" t="s">
        <v>1245</v>
      </c>
      <c r="G1721" s="143" t="s">
        <v>1246</v>
      </c>
      <c r="H1721" s="144">
        <v>6500</v>
      </c>
      <c r="I1721" s="143"/>
    </row>
    <row r="1722" spans="2:9" s="140" customFormat="1" ht="19.7" customHeight="1" x14ac:dyDescent="0.2">
      <c r="B1722" s="142">
        <v>40</v>
      </c>
      <c r="C1722" s="143" t="s">
        <v>116</v>
      </c>
      <c r="D1722" s="142">
        <v>90358752</v>
      </c>
      <c r="E1722" s="143" t="s">
        <v>8695</v>
      </c>
      <c r="F1722" s="143" t="s">
        <v>1245</v>
      </c>
      <c r="G1722" s="143" t="s">
        <v>1246</v>
      </c>
      <c r="H1722" s="144">
        <v>6500</v>
      </c>
      <c r="I1722" s="143"/>
    </row>
    <row r="1723" spans="2:9" s="140" customFormat="1" ht="19.7" customHeight="1" x14ac:dyDescent="0.2">
      <c r="B1723" s="142">
        <v>40</v>
      </c>
      <c r="C1723" s="143" t="s">
        <v>116</v>
      </c>
      <c r="D1723" s="142">
        <v>90595622</v>
      </c>
      <c r="E1723" s="143" t="s">
        <v>1872</v>
      </c>
      <c r="F1723" s="143" t="s">
        <v>700</v>
      </c>
      <c r="G1723" s="143" t="s">
        <v>701</v>
      </c>
      <c r="H1723" s="144">
        <v>411.57</v>
      </c>
      <c r="I1723" s="143"/>
    </row>
    <row r="1724" spans="2:9" s="140" customFormat="1" ht="19.7" customHeight="1" x14ac:dyDescent="0.2">
      <c r="B1724" s="142">
        <v>40</v>
      </c>
      <c r="C1724" s="143" t="s">
        <v>116</v>
      </c>
      <c r="D1724" s="142">
        <v>90595622</v>
      </c>
      <c r="E1724" s="143" t="s">
        <v>1872</v>
      </c>
      <c r="F1724" s="143" t="s">
        <v>700</v>
      </c>
      <c r="G1724" s="143" t="s">
        <v>701</v>
      </c>
      <c r="H1724" s="144">
        <v>91.46</v>
      </c>
      <c r="I1724" s="143"/>
    </row>
    <row r="1725" spans="2:9" s="140" customFormat="1" ht="19.7" customHeight="1" x14ac:dyDescent="0.2">
      <c r="B1725" s="142">
        <v>40</v>
      </c>
      <c r="C1725" s="143" t="s">
        <v>116</v>
      </c>
      <c r="D1725" s="142">
        <v>90595644</v>
      </c>
      <c r="E1725" s="143" t="s">
        <v>1873</v>
      </c>
      <c r="F1725" s="143" t="s">
        <v>713</v>
      </c>
      <c r="G1725" s="143" t="s">
        <v>714</v>
      </c>
      <c r="H1725" s="144">
        <v>-899.83</v>
      </c>
      <c r="I1725" s="143"/>
    </row>
    <row r="1726" spans="2:9" s="140" customFormat="1" ht="19.7" customHeight="1" x14ac:dyDescent="0.2">
      <c r="B1726" s="142">
        <v>40</v>
      </c>
      <c r="C1726" s="143" t="s">
        <v>116</v>
      </c>
      <c r="D1726" s="142">
        <v>90595644</v>
      </c>
      <c r="E1726" s="143" t="s">
        <v>1873</v>
      </c>
      <c r="F1726" s="143" t="s">
        <v>713</v>
      </c>
      <c r="G1726" s="143" t="s">
        <v>714</v>
      </c>
      <c r="H1726" s="144">
        <v>-299.82</v>
      </c>
      <c r="I1726" s="143"/>
    </row>
    <row r="1727" spans="2:9" s="140" customFormat="1" ht="19.7" customHeight="1" x14ac:dyDescent="0.2">
      <c r="B1727" s="142">
        <v>40</v>
      </c>
      <c r="C1727" s="143" t="s">
        <v>116</v>
      </c>
      <c r="D1727" s="142">
        <v>90595739</v>
      </c>
      <c r="E1727" s="143" t="s">
        <v>9729</v>
      </c>
      <c r="F1727" s="143" t="s">
        <v>700</v>
      </c>
      <c r="G1727" s="143" t="s">
        <v>701</v>
      </c>
      <c r="H1727" s="144">
        <v>-10147.99</v>
      </c>
      <c r="I1727" s="143"/>
    </row>
    <row r="1728" spans="2:9" s="140" customFormat="1" ht="19.7" customHeight="1" x14ac:dyDescent="0.2">
      <c r="B1728" s="142">
        <v>40</v>
      </c>
      <c r="C1728" s="143" t="s">
        <v>116</v>
      </c>
      <c r="D1728" s="142">
        <v>90595965</v>
      </c>
      <c r="E1728" s="143" t="s">
        <v>1874</v>
      </c>
      <c r="F1728" s="143" t="s">
        <v>700</v>
      </c>
      <c r="G1728" s="143" t="s">
        <v>701</v>
      </c>
      <c r="H1728" s="144">
        <v>1010</v>
      </c>
      <c r="I1728" s="143"/>
    </row>
    <row r="1729" spans="2:9" s="140" customFormat="1" ht="19.7" customHeight="1" x14ac:dyDescent="0.2">
      <c r="B1729" s="142">
        <v>40</v>
      </c>
      <c r="C1729" s="143" t="s">
        <v>116</v>
      </c>
      <c r="D1729" s="142">
        <v>90595997</v>
      </c>
      <c r="E1729" s="143" t="s">
        <v>9730</v>
      </c>
      <c r="F1729" s="143" t="s">
        <v>700</v>
      </c>
      <c r="G1729" s="143" t="s">
        <v>701</v>
      </c>
      <c r="H1729" s="144">
        <v>10000</v>
      </c>
      <c r="I1729" s="143"/>
    </row>
    <row r="1730" spans="2:9" s="140" customFormat="1" ht="19.7" customHeight="1" x14ac:dyDescent="0.2">
      <c r="B1730" s="142">
        <v>40</v>
      </c>
      <c r="C1730" s="143" t="s">
        <v>116</v>
      </c>
      <c r="D1730" s="142">
        <v>90595997</v>
      </c>
      <c r="E1730" s="143" t="s">
        <v>1875</v>
      </c>
      <c r="F1730" s="143" t="s">
        <v>899</v>
      </c>
      <c r="G1730" s="143" t="s">
        <v>900</v>
      </c>
      <c r="H1730" s="144">
        <v>571.67999999999995</v>
      </c>
      <c r="I1730" s="143"/>
    </row>
    <row r="1731" spans="2:9" s="140" customFormat="1" ht="19.7" customHeight="1" x14ac:dyDescent="0.2">
      <c r="B1731" s="142">
        <v>40</v>
      </c>
      <c r="C1731" s="143" t="s">
        <v>116</v>
      </c>
      <c r="D1731" s="142">
        <v>90595997</v>
      </c>
      <c r="E1731" s="143" t="s">
        <v>1875</v>
      </c>
      <c r="F1731" s="143" t="s">
        <v>899</v>
      </c>
      <c r="G1731" s="143" t="s">
        <v>900</v>
      </c>
      <c r="H1731" s="144">
        <v>190.56</v>
      </c>
      <c r="I1731" s="143"/>
    </row>
    <row r="1732" spans="2:9" s="140" customFormat="1" ht="19.7" customHeight="1" x14ac:dyDescent="0.2">
      <c r="B1732" s="142">
        <v>40</v>
      </c>
      <c r="C1732" s="143" t="s">
        <v>116</v>
      </c>
      <c r="D1732" s="142">
        <v>90596209</v>
      </c>
      <c r="E1732" s="143" t="s">
        <v>1876</v>
      </c>
      <c r="F1732" s="143" t="s">
        <v>737</v>
      </c>
      <c r="G1732" s="143" t="s">
        <v>738</v>
      </c>
      <c r="H1732" s="144">
        <v>750</v>
      </c>
      <c r="I1732" s="143"/>
    </row>
    <row r="1733" spans="2:9" s="140" customFormat="1" ht="19.7" customHeight="1" x14ac:dyDescent="0.2">
      <c r="B1733" s="142">
        <v>40</v>
      </c>
      <c r="C1733" s="143" t="s">
        <v>116</v>
      </c>
      <c r="D1733" s="142">
        <v>90596209</v>
      </c>
      <c r="E1733" s="143" t="s">
        <v>1876</v>
      </c>
      <c r="F1733" s="143" t="s">
        <v>737</v>
      </c>
      <c r="G1733" s="143" t="s">
        <v>738</v>
      </c>
      <c r="H1733" s="144">
        <v>150</v>
      </c>
      <c r="I1733" s="143"/>
    </row>
    <row r="1734" spans="2:9" s="140" customFormat="1" ht="19.7" customHeight="1" x14ac:dyDescent="0.2">
      <c r="B1734" s="142">
        <v>40</v>
      </c>
      <c r="C1734" s="143" t="s">
        <v>116</v>
      </c>
      <c r="D1734" s="142">
        <v>90596209</v>
      </c>
      <c r="E1734" s="143" t="s">
        <v>1877</v>
      </c>
      <c r="F1734" s="143" t="s">
        <v>700</v>
      </c>
      <c r="G1734" s="143" t="s">
        <v>701</v>
      </c>
      <c r="H1734" s="144">
        <v>1250</v>
      </c>
      <c r="I1734" s="143"/>
    </row>
    <row r="1735" spans="2:9" s="140" customFormat="1" ht="19.7" customHeight="1" x14ac:dyDescent="0.2">
      <c r="B1735" s="142">
        <v>40</v>
      </c>
      <c r="C1735" s="143" t="s">
        <v>116</v>
      </c>
      <c r="D1735" s="142">
        <v>90596209</v>
      </c>
      <c r="E1735" s="143" t="s">
        <v>1877</v>
      </c>
      <c r="F1735" s="143" t="s">
        <v>700</v>
      </c>
      <c r="G1735" s="143" t="s">
        <v>701</v>
      </c>
      <c r="H1735" s="144">
        <v>250</v>
      </c>
      <c r="I1735" s="143"/>
    </row>
    <row r="1736" spans="2:9" s="140" customFormat="1" ht="19.7" customHeight="1" x14ac:dyDescent="0.2">
      <c r="B1736" s="142">
        <v>40</v>
      </c>
      <c r="C1736" s="143" t="s">
        <v>116</v>
      </c>
      <c r="D1736" s="142">
        <v>90596221</v>
      </c>
      <c r="E1736" s="143" t="s">
        <v>1878</v>
      </c>
      <c r="F1736" s="143" t="s">
        <v>697</v>
      </c>
      <c r="G1736" s="143" t="s">
        <v>698</v>
      </c>
      <c r="H1736" s="144">
        <v>10000</v>
      </c>
      <c r="I1736" s="143"/>
    </row>
    <row r="1737" spans="2:9" s="140" customFormat="1" ht="19.7" customHeight="1" x14ac:dyDescent="0.2">
      <c r="B1737" s="142">
        <v>40</v>
      </c>
      <c r="C1737" s="143" t="s">
        <v>116</v>
      </c>
      <c r="D1737" s="142">
        <v>90596338</v>
      </c>
      <c r="E1737" s="143" t="s">
        <v>1879</v>
      </c>
      <c r="F1737" s="143" t="s">
        <v>1245</v>
      </c>
      <c r="G1737" s="143" t="s">
        <v>1246</v>
      </c>
      <c r="H1737" s="144">
        <v>20000</v>
      </c>
      <c r="I1737" s="143"/>
    </row>
    <row r="1738" spans="2:9" s="140" customFormat="1" ht="19.7" customHeight="1" x14ac:dyDescent="0.2">
      <c r="B1738" s="142">
        <v>40</v>
      </c>
      <c r="C1738" s="143" t="s">
        <v>116</v>
      </c>
      <c r="D1738" s="142">
        <v>90596338</v>
      </c>
      <c r="E1738" s="143" t="s">
        <v>1880</v>
      </c>
      <c r="F1738" s="143" t="s">
        <v>1245</v>
      </c>
      <c r="G1738" s="143" t="s">
        <v>1246</v>
      </c>
      <c r="H1738" s="144">
        <v>20000</v>
      </c>
      <c r="I1738" s="143"/>
    </row>
    <row r="1739" spans="2:9" s="140" customFormat="1" ht="19.7" customHeight="1" x14ac:dyDescent="0.2">
      <c r="B1739" s="142">
        <v>40</v>
      </c>
      <c r="C1739" s="143" t="s">
        <v>116</v>
      </c>
      <c r="D1739" s="142">
        <v>90596554</v>
      </c>
      <c r="E1739" s="143" t="s">
        <v>1881</v>
      </c>
      <c r="F1739" s="143" t="s">
        <v>697</v>
      </c>
      <c r="G1739" s="143" t="s">
        <v>698</v>
      </c>
      <c r="H1739" s="144">
        <v>1500</v>
      </c>
      <c r="I1739" s="143"/>
    </row>
    <row r="1740" spans="2:9" s="140" customFormat="1" ht="19.7" customHeight="1" x14ac:dyDescent="0.2">
      <c r="B1740" s="142">
        <v>40</v>
      </c>
      <c r="C1740" s="143" t="s">
        <v>116</v>
      </c>
      <c r="D1740" s="142">
        <v>90596778</v>
      </c>
      <c r="E1740" s="143" t="s">
        <v>1882</v>
      </c>
      <c r="F1740" s="143" t="s">
        <v>697</v>
      </c>
      <c r="G1740" s="143" t="s">
        <v>698</v>
      </c>
      <c r="H1740" s="144">
        <v>59070</v>
      </c>
      <c r="I1740" s="143"/>
    </row>
    <row r="1741" spans="2:9" s="140" customFormat="1" ht="19.7" customHeight="1" x14ac:dyDescent="0.2">
      <c r="B1741" s="142">
        <v>40</v>
      </c>
      <c r="C1741" s="143" t="s">
        <v>116</v>
      </c>
      <c r="D1741" s="142">
        <v>90608142</v>
      </c>
      <c r="E1741" s="143" t="s">
        <v>1883</v>
      </c>
      <c r="F1741" s="143" t="s">
        <v>697</v>
      </c>
      <c r="G1741" s="143" t="s">
        <v>698</v>
      </c>
      <c r="H1741" s="144">
        <v>600</v>
      </c>
      <c r="I1741" s="143"/>
    </row>
    <row r="1742" spans="2:9" s="140" customFormat="1" ht="19.7" customHeight="1" x14ac:dyDescent="0.2">
      <c r="B1742" s="142">
        <v>40</v>
      </c>
      <c r="C1742" s="143" t="s">
        <v>116</v>
      </c>
      <c r="D1742" s="142">
        <v>90608142</v>
      </c>
      <c r="E1742" s="143" t="s">
        <v>1883</v>
      </c>
      <c r="F1742" s="143" t="s">
        <v>697</v>
      </c>
      <c r="G1742" s="143" t="s">
        <v>698</v>
      </c>
      <c r="H1742" s="144">
        <v>4800</v>
      </c>
      <c r="I1742" s="143"/>
    </row>
    <row r="1743" spans="2:9" s="140" customFormat="1" ht="19.7" customHeight="1" x14ac:dyDescent="0.2">
      <c r="B1743" s="142">
        <v>40</v>
      </c>
      <c r="C1743" s="143" t="s">
        <v>116</v>
      </c>
      <c r="D1743" s="142">
        <v>90608142</v>
      </c>
      <c r="E1743" s="143" t="s">
        <v>1883</v>
      </c>
      <c r="F1743" s="143" t="s">
        <v>697</v>
      </c>
      <c r="G1743" s="143" t="s">
        <v>698</v>
      </c>
      <c r="H1743" s="144">
        <v>1800</v>
      </c>
      <c r="I1743" s="143"/>
    </row>
    <row r="1744" spans="2:9" s="140" customFormat="1" ht="19.7" customHeight="1" x14ac:dyDescent="0.2">
      <c r="B1744" s="142">
        <v>40</v>
      </c>
      <c r="C1744" s="143" t="s">
        <v>116</v>
      </c>
      <c r="D1744" s="142">
        <v>90613241</v>
      </c>
      <c r="E1744" s="143" t="s">
        <v>1884</v>
      </c>
      <c r="F1744" s="143" t="s">
        <v>737</v>
      </c>
      <c r="G1744" s="143" t="s">
        <v>738</v>
      </c>
      <c r="H1744" s="144">
        <v>300</v>
      </c>
      <c r="I1744" s="143"/>
    </row>
    <row r="1745" spans="2:9" s="140" customFormat="1" ht="19.7" customHeight="1" x14ac:dyDescent="0.2">
      <c r="B1745" s="142">
        <v>40</v>
      </c>
      <c r="C1745" s="143" t="s">
        <v>116</v>
      </c>
      <c r="D1745" s="142">
        <v>90613241</v>
      </c>
      <c r="E1745" s="143" t="s">
        <v>1884</v>
      </c>
      <c r="F1745" s="143" t="s">
        <v>737</v>
      </c>
      <c r="G1745" s="143" t="s">
        <v>738</v>
      </c>
      <c r="H1745" s="144">
        <v>60</v>
      </c>
      <c r="I1745" s="143"/>
    </row>
    <row r="1746" spans="2:9" s="140" customFormat="1" ht="19.7" customHeight="1" x14ac:dyDescent="0.2">
      <c r="B1746" s="142">
        <v>40</v>
      </c>
      <c r="C1746" s="143" t="s">
        <v>116</v>
      </c>
      <c r="D1746" s="142">
        <v>90613241</v>
      </c>
      <c r="E1746" s="143" t="s">
        <v>1885</v>
      </c>
      <c r="F1746" s="143" t="s">
        <v>700</v>
      </c>
      <c r="G1746" s="143" t="s">
        <v>701</v>
      </c>
      <c r="H1746" s="144">
        <v>-4600</v>
      </c>
      <c r="I1746" s="143"/>
    </row>
    <row r="1747" spans="2:9" s="140" customFormat="1" ht="19.7" customHeight="1" x14ac:dyDescent="0.2">
      <c r="B1747" s="142">
        <v>40</v>
      </c>
      <c r="C1747" s="143" t="s">
        <v>116</v>
      </c>
      <c r="D1747" s="142">
        <v>90613241</v>
      </c>
      <c r="E1747" s="143" t="s">
        <v>1885</v>
      </c>
      <c r="F1747" s="143" t="s">
        <v>700</v>
      </c>
      <c r="G1747" s="143" t="s">
        <v>701</v>
      </c>
      <c r="H1747" s="144">
        <v>-920</v>
      </c>
      <c r="I1747" s="143"/>
    </row>
    <row r="1748" spans="2:9" s="140" customFormat="1" ht="19.7" customHeight="1" x14ac:dyDescent="0.2">
      <c r="B1748" s="142">
        <v>40</v>
      </c>
      <c r="C1748" s="143" t="s">
        <v>116</v>
      </c>
      <c r="D1748" s="142">
        <v>90631382</v>
      </c>
      <c r="E1748" s="143" t="s">
        <v>1886</v>
      </c>
      <c r="F1748" s="143" t="s">
        <v>700</v>
      </c>
      <c r="G1748" s="143" t="s">
        <v>701</v>
      </c>
      <c r="H1748" s="144">
        <v>600</v>
      </c>
      <c r="I1748" s="143"/>
    </row>
    <row r="1749" spans="2:9" s="140" customFormat="1" ht="19.7" customHeight="1" x14ac:dyDescent="0.2">
      <c r="B1749" s="142">
        <v>40</v>
      </c>
      <c r="C1749" s="143" t="s">
        <v>116</v>
      </c>
      <c r="D1749" s="142">
        <v>90631382</v>
      </c>
      <c r="E1749" s="143" t="s">
        <v>1886</v>
      </c>
      <c r="F1749" s="143" t="s">
        <v>700</v>
      </c>
      <c r="G1749" s="143" t="s">
        <v>701</v>
      </c>
      <c r="H1749" s="144">
        <v>5000</v>
      </c>
      <c r="I1749" s="143"/>
    </row>
    <row r="1750" spans="2:9" s="140" customFormat="1" ht="19.7" customHeight="1" x14ac:dyDescent="0.2">
      <c r="B1750" s="142">
        <v>40</v>
      </c>
      <c r="C1750" s="143" t="s">
        <v>116</v>
      </c>
      <c r="D1750" s="142">
        <v>90631382</v>
      </c>
      <c r="E1750" s="143" t="s">
        <v>1886</v>
      </c>
      <c r="F1750" s="143" t="s">
        <v>700</v>
      </c>
      <c r="G1750" s="143" t="s">
        <v>701</v>
      </c>
      <c r="H1750" s="144">
        <v>400</v>
      </c>
      <c r="I1750" s="143"/>
    </row>
    <row r="1751" spans="2:9" s="140" customFormat="1" ht="19.7" customHeight="1" x14ac:dyDescent="0.2">
      <c r="B1751" s="142">
        <v>40</v>
      </c>
      <c r="C1751" s="143" t="s">
        <v>116</v>
      </c>
      <c r="D1751" s="142">
        <v>90638188</v>
      </c>
      <c r="E1751" s="143" t="s">
        <v>1889</v>
      </c>
      <c r="F1751" s="143" t="s">
        <v>700</v>
      </c>
      <c r="G1751" s="143" t="s">
        <v>701</v>
      </c>
      <c r="H1751" s="144">
        <v>22000</v>
      </c>
      <c r="I1751" s="143"/>
    </row>
    <row r="1752" spans="2:9" s="140" customFormat="1" ht="19.7" customHeight="1" x14ac:dyDescent="0.2">
      <c r="B1752" s="142">
        <v>40</v>
      </c>
      <c r="C1752" s="143" t="s">
        <v>116</v>
      </c>
      <c r="D1752" s="142">
        <v>90655903</v>
      </c>
      <c r="E1752" s="143" t="s">
        <v>1868</v>
      </c>
      <c r="F1752" s="143" t="s">
        <v>716</v>
      </c>
      <c r="G1752" s="143" t="s">
        <v>717</v>
      </c>
      <c r="H1752" s="144">
        <v>200000</v>
      </c>
      <c r="I1752" s="143"/>
    </row>
    <row r="1753" spans="2:9" s="140" customFormat="1" ht="19.7" customHeight="1" x14ac:dyDescent="0.2">
      <c r="B1753" s="142">
        <v>40</v>
      </c>
      <c r="C1753" s="143" t="s">
        <v>116</v>
      </c>
      <c r="D1753" s="142">
        <v>90655903</v>
      </c>
      <c r="E1753" s="143" t="s">
        <v>1869</v>
      </c>
      <c r="F1753" s="143" t="s">
        <v>700</v>
      </c>
      <c r="G1753" s="143" t="s">
        <v>701</v>
      </c>
      <c r="H1753" s="144">
        <v>11000</v>
      </c>
      <c r="I1753" s="143"/>
    </row>
    <row r="1754" spans="2:9" s="140" customFormat="1" ht="19.7" customHeight="1" x14ac:dyDescent="0.2">
      <c r="B1754" s="142">
        <v>40</v>
      </c>
      <c r="C1754" s="143" t="s">
        <v>116</v>
      </c>
      <c r="D1754" s="142">
        <v>90655903</v>
      </c>
      <c r="E1754" s="143" t="s">
        <v>1870</v>
      </c>
      <c r="F1754" s="143" t="s">
        <v>700</v>
      </c>
      <c r="G1754" s="143" t="s">
        <v>701</v>
      </c>
      <c r="H1754" s="144">
        <v>13700</v>
      </c>
      <c r="I1754" s="143"/>
    </row>
    <row r="1755" spans="2:9" s="140" customFormat="1" ht="19.7" customHeight="1" x14ac:dyDescent="0.2">
      <c r="B1755" s="142">
        <v>40</v>
      </c>
      <c r="C1755" s="143" t="s">
        <v>116</v>
      </c>
      <c r="D1755" s="142">
        <v>90685191</v>
      </c>
      <c r="E1755" s="143" t="s">
        <v>1887</v>
      </c>
      <c r="F1755" s="143" t="s">
        <v>700</v>
      </c>
      <c r="G1755" s="143" t="s">
        <v>701</v>
      </c>
      <c r="H1755" s="144">
        <v>-10000</v>
      </c>
      <c r="I1755" s="143"/>
    </row>
    <row r="1756" spans="2:9" s="140" customFormat="1" ht="19.7" customHeight="1" x14ac:dyDescent="0.2">
      <c r="B1756" s="142">
        <v>40</v>
      </c>
      <c r="C1756" s="143" t="s">
        <v>116</v>
      </c>
      <c r="D1756" s="142">
        <v>90686982</v>
      </c>
      <c r="E1756" s="143" t="s">
        <v>954</v>
      </c>
      <c r="F1756" s="143" t="s">
        <v>700</v>
      </c>
      <c r="G1756" s="143" t="s">
        <v>701</v>
      </c>
      <c r="H1756" s="144">
        <v>50</v>
      </c>
      <c r="I1756" s="143"/>
    </row>
    <row r="1757" spans="2:9" s="140" customFormat="1" ht="19.7" customHeight="1" x14ac:dyDescent="0.2">
      <c r="B1757" s="142">
        <v>40</v>
      </c>
      <c r="C1757" s="143" t="s">
        <v>116</v>
      </c>
      <c r="D1757" s="142">
        <v>90742620</v>
      </c>
      <c r="E1757" s="143" t="s">
        <v>1888</v>
      </c>
      <c r="F1757" s="143" t="s">
        <v>700</v>
      </c>
      <c r="G1757" s="143" t="s">
        <v>701</v>
      </c>
      <c r="H1757" s="144">
        <v>150</v>
      </c>
      <c r="I1757" s="143"/>
    </row>
    <row r="1758" spans="2:9" s="140" customFormat="1" ht="19.7" customHeight="1" x14ac:dyDescent="0.2">
      <c r="B1758" s="142">
        <v>40</v>
      </c>
      <c r="C1758" s="143" t="s">
        <v>116</v>
      </c>
      <c r="D1758" s="142">
        <v>90742620</v>
      </c>
      <c r="E1758" s="143" t="s">
        <v>1888</v>
      </c>
      <c r="F1758" s="143" t="s">
        <v>700</v>
      </c>
      <c r="G1758" s="143" t="s">
        <v>701</v>
      </c>
      <c r="H1758" s="144">
        <v>1650</v>
      </c>
      <c r="I1758" s="143"/>
    </row>
    <row r="1759" spans="2:9" s="140" customFormat="1" ht="19.7" customHeight="1" x14ac:dyDescent="0.2">
      <c r="B1759" s="142">
        <v>40</v>
      </c>
      <c r="C1759" s="143" t="s">
        <v>116</v>
      </c>
      <c r="D1759" s="142">
        <v>90749512</v>
      </c>
      <c r="E1759" s="143" t="s">
        <v>8696</v>
      </c>
      <c r="F1759" s="143" t="s">
        <v>1245</v>
      </c>
      <c r="G1759" s="143" t="s">
        <v>1246</v>
      </c>
      <c r="H1759" s="144">
        <v>6500</v>
      </c>
      <c r="I1759" s="143"/>
    </row>
    <row r="1760" spans="2:9" s="140" customFormat="1" ht="19.7" customHeight="1" x14ac:dyDescent="0.2">
      <c r="B1760" s="142">
        <v>40</v>
      </c>
      <c r="C1760" s="143" t="s">
        <v>116</v>
      </c>
      <c r="D1760" s="142">
        <v>90749512</v>
      </c>
      <c r="E1760" s="143" t="s">
        <v>8697</v>
      </c>
      <c r="F1760" s="143" t="s">
        <v>1245</v>
      </c>
      <c r="G1760" s="143" t="s">
        <v>1246</v>
      </c>
      <c r="H1760" s="144">
        <v>6500</v>
      </c>
      <c r="I1760" s="143"/>
    </row>
    <row r="1761" spans="2:9" s="140" customFormat="1" ht="19.7" customHeight="1" x14ac:dyDescent="0.2">
      <c r="B1761" s="142">
        <v>40</v>
      </c>
      <c r="C1761" s="143" t="s">
        <v>116</v>
      </c>
      <c r="D1761" s="142">
        <v>90749512</v>
      </c>
      <c r="E1761" s="143" t="s">
        <v>8698</v>
      </c>
      <c r="F1761" s="143" t="s">
        <v>1245</v>
      </c>
      <c r="G1761" s="143" t="s">
        <v>1246</v>
      </c>
      <c r="H1761" s="144">
        <v>6500</v>
      </c>
      <c r="I1761" s="143"/>
    </row>
    <row r="1762" spans="2:9" s="140" customFormat="1" ht="19.7" customHeight="1" x14ac:dyDescent="0.2">
      <c r="B1762" s="142">
        <v>40</v>
      </c>
      <c r="C1762" s="143" t="s">
        <v>116</v>
      </c>
      <c r="D1762" s="142">
        <v>90827577</v>
      </c>
      <c r="E1762" s="143" t="s">
        <v>1890</v>
      </c>
      <c r="F1762" s="143" t="s">
        <v>716</v>
      </c>
      <c r="G1762" s="143" t="s">
        <v>717</v>
      </c>
      <c r="H1762" s="144">
        <v>150000</v>
      </c>
      <c r="I1762" s="143"/>
    </row>
    <row r="1763" spans="2:9" s="140" customFormat="1" ht="19.7" customHeight="1" x14ac:dyDescent="0.2">
      <c r="B1763" s="142">
        <v>40</v>
      </c>
      <c r="C1763" s="143" t="s">
        <v>116</v>
      </c>
      <c r="D1763" s="142">
        <v>90890492</v>
      </c>
      <c r="E1763" s="143" t="s">
        <v>1891</v>
      </c>
      <c r="F1763" s="143" t="s">
        <v>729</v>
      </c>
      <c r="G1763" s="143" t="s">
        <v>730</v>
      </c>
      <c r="H1763" s="144">
        <v>5000</v>
      </c>
      <c r="I1763" s="143"/>
    </row>
    <row r="1764" spans="2:9" s="140" customFormat="1" ht="19.7" customHeight="1" x14ac:dyDescent="0.2">
      <c r="B1764" s="142">
        <v>40</v>
      </c>
      <c r="C1764" s="143" t="s">
        <v>116</v>
      </c>
      <c r="D1764" s="142">
        <v>90958303</v>
      </c>
      <c r="E1764" s="143" t="s">
        <v>1893</v>
      </c>
      <c r="F1764" s="143" t="s">
        <v>700</v>
      </c>
      <c r="G1764" s="143" t="s">
        <v>701</v>
      </c>
      <c r="H1764" s="144">
        <v>51</v>
      </c>
      <c r="I1764" s="143"/>
    </row>
    <row r="1765" spans="2:9" s="140" customFormat="1" ht="19.7" customHeight="1" x14ac:dyDescent="0.2">
      <c r="B1765" s="142">
        <v>40</v>
      </c>
      <c r="C1765" s="143" t="s">
        <v>116</v>
      </c>
      <c r="D1765" s="142">
        <v>90958303</v>
      </c>
      <c r="E1765" s="143" t="s">
        <v>1893</v>
      </c>
      <c r="F1765" s="143" t="s">
        <v>700</v>
      </c>
      <c r="G1765" s="143" t="s">
        <v>701</v>
      </c>
      <c r="H1765" s="144">
        <v>561</v>
      </c>
      <c r="I1765" s="143"/>
    </row>
    <row r="1766" spans="2:9" s="140" customFormat="1" ht="19.7" customHeight="1" x14ac:dyDescent="0.2">
      <c r="B1766" s="142">
        <v>40</v>
      </c>
      <c r="C1766" s="143" t="s">
        <v>116</v>
      </c>
      <c r="D1766" s="142">
        <v>91062628</v>
      </c>
      <c r="E1766" s="143" t="s">
        <v>1871</v>
      </c>
      <c r="F1766" s="143" t="s">
        <v>700</v>
      </c>
      <c r="G1766" s="143" t="s">
        <v>701</v>
      </c>
      <c r="H1766" s="144">
        <v>3000</v>
      </c>
      <c r="I1766" s="143"/>
    </row>
    <row r="1767" spans="2:9" s="140" customFormat="1" ht="19.7" customHeight="1" x14ac:dyDescent="0.2">
      <c r="B1767" s="142">
        <v>40</v>
      </c>
      <c r="C1767" s="143" t="s">
        <v>116</v>
      </c>
      <c r="D1767" s="142">
        <v>91062628</v>
      </c>
      <c r="E1767" s="143" t="s">
        <v>1871</v>
      </c>
      <c r="F1767" s="143" t="s">
        <v>700</v>
      </c>
      <c r="G1767" s="143" t="s">
        <v>701</v>
      </c>
      <c r="H1767" s="144">
        <v>-106560</v>
      </c>
      <c r="I1767" s="143"/>
    </row>
    <row r="1768" spans="2:9" s="140" customFormat="1" ht="19.7" customHeight="1" x14ac:dyDescent="0.2">
      <c r="B1768" s="142">
        <v>40</v>
      </c>
      <c r="C1768" s="143" t="s">
        <v>116</v>
      </c>
      <c r="D1768" s="142">
        <v>91069546</v>
      </c>
      <c r="E1768" s="143" t="s">
        <v>1894</v>
      </c>
      <c r="F1768" s="143" t="s">
        <v>787</v>
      </c>
      <c r="G1768" s="143" t="s">
        <v>788</v>
      </c>
      <c r="H1768" s="144">
        <v>270</v>
      </c>
      <c r="I1768" s="143"/>
    </row>
    <row r="1769" spans="2:9" s="140" customFormat="1" ht="19.7" customHeight="1" x14ac:dyDescent="0.2">
      <c r="B1769" s="142">
        <v>40</v>
      </c>
      <c r="C1769" s="143" t="s">
        <v>116</v>
      </c>
      <c r="D1769" s="142">
        <v>91069546</v>
      </c>
      <c r="E1769" s="143" t="s">
        <v>1894</v>
      </c>
      <c r="F1769" s="143" t="s">
        <v>787</v>
      </c>
      <c r="G1769" s="143" t="s">
        <v>788</v>
      </c>
      <c r="H1769" s="144">
        <v>60</v>
      </c>
      <c r="I1769" s="143"/>
    </row>
    <row r="1770" spans="2:9" s="140" customFormat="1" ht="19.7" customHeight="1" x14ac:dyDescent="0.2">
      <c r="B1770" s="142">
        <v>40</v>
      </c>
      <c r="C1770" s="143" t="s">
        <v>116</v>
      </c>
      <c r="D1770" s="142">
        <v>91089537</v>
      </c>
      <c r="E1770" s="143" t="s">
        <v>1892</v>
      </c>
      <c r="F1770" s="143" t="s">
        <v>713</v>
      </c>
      <c r="G1770" s="143" t="s">
        <v>714</v>
      </c>
      <c r="H1770" s="144">
        <v>400000</v>
      </c>
      <c r="I1770" s="143"/>
    </row>
    <row r="1771" spans="2:9" s="140" customFormat="1" ht="19.7" customHeight="1" x14ac:dyDescent="0.2">
      <c r="B1771" s="142">
        <v>40</v>
      </c>
      <c r="C1771" s="143" t="s">
        <v>116</v>
      </c>
      <c r="D1771" s="142">
        <v>91116491</v>
      </c>
      <c r="E1771" s="143" t="s">
        <v>1895</v>
      </c>
      <c r="F1771" s="143" t="s">
        <v>700</v>
      </c>
      <c r="G1771" s="143" t="s">
        <v>701</v>
      </c>
      <c r="H1771" s="144">
        <v>300</v>
      </c>
      <c r="I1771" s="143"/>
    </row>
    <row r="1772" spans="2:9" s="140" customFormat="1" ht="19.7" customHeight="1" x14ac:dyDescent="0.2">
      <c r="B1772" s="142">
        <v>40</v>
      </c>
      <c r="C1772" s="143" t="s">
        <v>116</v>
      </c>
      <c r="D1772" s="142">
        <v>91116491</v>
      </c>
      <c r="E1772" s="143" t="s">
        <v>1895</v>
      </c>
      <c r="F1772" s="143" t="s">
        <v>700</v>
      </c>
      <c r="G1772" s="143" t="s">
        <v>701</v>
      </c>
      <c r="H1772" s="144">
        <v>60</v>
      </c>
      <c r="I1772" s="143"/>
    </row>
    <row r="1773" spans="2:9" s="140" customFormat="1" ht="19.7" customHeight="1" x14ac:dyDescent="0.2">
      <c r="B1773" s="142">
        <v>41</v>
      </c>
      <c r="C1773" s="143" t="s">
        <v>405</v>
      </c>
      <c r="D1773" s="142">
        <v>90262265</v>
      </c>
      <c r="E1773" s="143" t="s">
        <v>1896</v>
      </c>
      <c r="F1773" s="143" t="s">
        <v>700</v>
      </c>
      <c r="G1773" s="143" t="s">
        <v>701</v>
      </c>
      <c r="H1773" s="144">
        <v>365.84</v>
      </c>
      <c r="I1773" s="143"/>
    </row>
    <row r="1774" spans="2:9" s="140" customFormat="1" ht="19.7" customHeight="1" x14ac:dyDescent="0.2">
      <c r="B1774" s="142">
        <v>41</v>
      </c>
      <c r="C1774" s="143" t="s">
        <v>405</v>
      </c>
      <c r="D1774" s="142">
        <v>90262265</v>
      </c>
      <c r="E1774" s="143" t="s">
        <v>1896</v>
      </c>
      <c r="F1774" s="143" t="s">
        <v>700</v>
      </c>
      <c r="G1774" s="143" t="s">
        <v>701</v>
      </c>
      <c r="H1774" s="144">
        <v>137.19</v>
      </c>
      <c r="I1774" s="143"/>
    </row>
    <row r="1775" spans="2:9" s="140" customFormat="1" ht="19.7" customHeight="1" x14ac:dyDescent="0.2">
      <c r="B1775" s="142">
        <v>41</v>
      </c>
      <c r="C1775" s="143" t="s">
        <v>405</v>
      </c>
      <c r="D1775" s="142">
        <v>90262265</v>
      </c>
      <c r="E1775" s="143" t="s">
        <v>9731</v>
      </c>
      <c r="F1775" s="143" t="s">
        <v>700</v>
      </c>
      <c r="G1775" s="143" t="s">
        <v>701</v>
      </c>
      <c r="H1775" s="144">
        <v>17011.759999999998</v>
      </c>
      <c r="I1775" s="143"/>
    </row>
    <row r="1776" spans="2:9" s="140" customFormat="1" ht="19.7" customHeight="1" x14ac:dyDescent="0.2">
      <c r="B1776" s="142">
        <v>41</v>
      </c>
      <c r="C1776" s="143" t="s">
        <v>405</v>
      </c>
      <c r="D1776" s="142">
        <v>90262265</v>
      </c>
      <c r="E1776" s="143" t="s">
        <v>9732</v>
      </c>
      <c r="F1776" s="143" t="s">
        <v>769</v>
      </c>
      <c r="G1776" s="143" t="s">
        <v>770</v>
      </c>
      <c r="H1776" s="144">
        <v>-17011.759999999998</v>
      </c>
      <c r="I1776" s="143"/>
    </row>
    <row r="1777" spans="2:9" s="140" customFormat="1" ht="19.7" customHeight="1" x14ac:dyDescent="0.2">
      <c r="B1777" s="142">
        <v>41</v>
      </c>
      <c r="C1777" s="143" t="s">
        <v>405</v>
      </c>
      <c r="D1777" s="142">
        <v>90262265</v>
      </c>
      <c r="E1777" s="143" t="s">
        <v>1897</v>
      </c>
      <c r="F1777" s="143" t="s">
        <v>706</v>
      </c>
      <c r="G1777" s="143" t="s">
        <v>707</v>
      </c>
      <c r="H1777" s="144">
        <v>384.16</v>
      </c>
      <c r="I1777" s="143"/>
    </row>
    <row r="1778" spans="2:9" s="140" customFormat="1" ht="19.7" customHeight="1" x14ac:dyDescent="0.2">
      <c r="B1778" s="142">
        <v>41</v>
      </c>
      <c r="C1778" s="143" t="s">
        <v>405</v>
      </c>
      <c r="D1778" s="142">
        <v>90262265</v>
      </c>
      <c r="E1778" s="143" t="s">
        <v>1897</v>
      </c>
      <c r="F1778" s="143" t="s">
        <v>706</v>
      </c>
      <c r="G1778" s="143" t="s">
        <v>707</v>
      </c>
      <c r="H1778" s="144">
        <v>144.06</v>
      </c>
      <c r="I1778" s="143"/>
    </row>
    <row r="1779" spans="2:9" s="140" customFormat="1" ht="19.7" customHeight="1" x14ac:dyDescent="0.2">
      <c r="B1779" s="142">
        <v>41</v>
      </c>
      <c r="C1779" s="143" t="s">
        <v>405</v>
      </c>
      <c r="D1779" s="142">
        <v>90421297</v>
      </c>
      <c r="E1779" s="143" t="s">
        <v>1898</v>
      </c>
      <c r="F1779" s="143" t="s">
        <v>737</v>
      </c>
      <c r="G1779" s="143" t="s">
        <v>738</v>
      </c>
      <c r="H1779" s="144">
        <v>4000</v>
      </c>
      <c r="I1779" s="143"/>
    </row>
    <row r="1780" spans="2:9" s="140" customFormat="1" ht="19.7" customHeight="1" x14ac:dyDescent="0.2">
      <c r="B1780" s="142">
        <v>41</v>
      </c>
      <c r="C1780" s="143" t="s">
        <v>405</v>
      </c>
      <c r="D1780" s="142">
        <v>90429402</v>
      </c>
      <c r="E1780" s="143" t="s">
        <v>1899</v>
      </c>
      <c r="F1780" s="143" t="s">
        <v>697</v>
      </c>
      <c r="G1780" s="143" t="s">
        <v>698</v>
      </c>
      <c r="H1780" s="144">
        <v>60000</v>
      </c>
      <c r="I1780" s="143"/>
    </row>
    <row r="1781" spans="2:9" s="140" customFormat="1" ht="19.7" customHeight="1" x14ac:dyDescent="0.2">
      <c r="B1781" s="142">
        <v>41</v>
      </c>
      <c r="C1781" s="143" t="s">
        <v>405</v>
      </c>
      <c r="D1781" s="142">
        <v>90465923</v>
      </c>
      <c r="E1781" s="143" t="s">
        <v>1900</v>
      </c>
      <c r="F1781" s="143" t="s">
        <v>700</v>
      </c>
      <c r="G1781" s="143" t="s">
        <v>701</v>
      </c>
      <c r="H1781" s="144">
        <v>11350</v>
      </c>
      <c r="I1781" s="143"/>
    </row>
    <row r="1782" spans="2:9" s="140" customFormat="1" ht="19.7" customHeight="1" x14ac:dyDescent="0.2">
      <c r="B1782" s="142">
        <v>41</v>
      </c>
      <c r="C1782" s="143" t="s">
        <v>405</v>
      </c>
      <c r="D1782" s="142">
        <v>90465923</v>
      </c>
      <c r="E1782" s="143" t="s">
        <v>1900</v>
      </c>
      <c r="F1782" s="143" t="s">
        <v>700</v>
      </c>
      <c r="G1782" s="143" t="s">
        <v>701</v>
      </c>
      <c r="H1782" s="144">
        <v>450</v>
      </c>
      <c r="I1782" s="143"/>
    </row>
    <row r="1783" spans="2:9" s="140" customFormat="1" ht="19.7" customHeight="1" x14ac:dyDescent="0.2">
      <c r="B1783" s="142">
        <v>41</v>
      </c>
      <c r="C1783" s="143" t="s">
        <v>405</v>
      </c>
      <c r="D1783" s="142">
        <v>90470783</v>
      </c>
      <c r="E1783" s="143" t="s">
        <v>1901</v>
      </c>
      <c r="F1783" s="143" t="s">
        <v>700</v>
      </c>
      <c r="G1783" s="143" t="s">
        <v>701</v>
      </c>
      <c r="H1783" s="144">
        <v>450</v>
      </c>
      <c r="I1783" s="143"/>
    </row>
    <row r="1784" spans="2:9" s="140" customFormat="1" ht="19.7" customHeight="1" x14ac:dyDescent="0.2">
      <c r="B1784" s="142">
        <v>41</v>
      </c>
      <c r="C1784" s="143" t="s">
        <v>405</v>
      </c>
      <c r="D1784" s="142">
        <v>90470783</v>
      </c>
      <c r="E1784" s="143" t="s">
        <v>1901</v>
      </c>
      <c r="F1784" s="143" t="s">
        <v>700</v>
      </c>
      <c r="G1784" s="143" t="s">
        <v>701</v>
      </c>
      <c r="H1784" s="144">
        <v>150</v>
      </c>
      <c r="I1784" s="143"/>
    </row>
    <row r="1785" spans="2:9" s="140" customFormat="1" ht="19.7" customHeight="1" x14ac:dyDescent="0.2">
      <c r="B1785" s="142">
        <v>41</v>
      </c>
      <c r="C1785" s="143" t="s">
        <v>405</v>
      </c>
      <c r="D1785" s="142">
        <v>90470783</v>
      </c>
      <c r="E1785" s="143" t="s">
        <v>1902</v>
      </c>
      <c r="F1785" s="143" t="s">
        <v>778</v>
      </c>
      <c r="G1785" s="143" t="s">
        <v>779</v>
      </c>
      <c r="H1785" s="144">
        <v>623.70000000000005</v>
      </c>
      <c r="I1785" s="143"/>
    </row>
    <row r="1786" spans="2:9" s="140" customFormat="1" ht="19.7" customHeight="1" x14ac:dyDescent="0.2">
      <c r="B1786" s="142">
        <v>41</v>
      </c>
      <c r="C1786" s="143" t="s">
        <v>405</v>
      </c>
      <c r="D1786" s="142">
        <v>90470783</v>
      </c>
      <c r="E1786" s="143" t="s">
        <v>1902</v>
      </c>
      <c r="F1786" s="143" t="s">
        <v>778</v>
      </c>
      <c r="G1786" s="143" t="s">
        <v>779</v>
      </c>
      <c r="H1786" s="144">
        <v>207.9</v>
      </c>
      <c r="I1786" s="143"/>
    </row>
    <row r="1787" spans="2:9" s="140" customFormat="1" ht="19.7" customHeight="1" x14ac:dyDescent="0.2">
      <c r="B1787" s="142">
        <v>41</v>
      </c>
      <c r="C1787" s="143" t="s">
        <v>405</v>
      </c>
      <c r="D1787" s="142">
        <v>90472363</v>
      </c>
      <c r="E1787" s="143" t="s">
        <v>1904</v>
      </c>
      <c r="F1787" s="143" t="s">
        <v>713</v>
      </c>
      <c r="G1787" s="143" t="s">
        <v>714</v>
      </c>
      <c r="H1787" s="144">
        <v>100000</v>
      </c>
      <c r="I1787" s="143"/>
    </row>
    <row r="1788" spans="2:9" s="140" customFormat="1" ht="19.7" customHeight="1" x14ac:dyDescent="0.2">
      <c r="B1788" s="142">
        <v>41</v>
      </c>
      <c r="C1788" s="143" t="s">
        <v>405</v>
      </c>
      <c r="D1788" s="142">
        <v>90472363</v>
      </c>
      <c r="E1788" s="143" t="s">
        <v>1905</v>
      </c>
      <c r="F1788" s="143" t="s">
        <v>700</v>
      </c>
      <c r="G1788" s="143" t="s">
        <v>701</v>
      </c>
      <c r="H1788" s="144">
        <v>450</v>
      </c>
      <c r="I1788" s="143"/>
    </row>
    <row r="1789" spans="2:9" s="140" customFormat="1" ht="19.7" customHeight="1" x14ac:dyDescent="0.2">
      <c r="B1789" s="142">
        <v>41</v>
      </c>
      <c r="C1789" s="143" t="s">
        <v>405</v>
      </c>
      <c r="D1789" s="142">
        <v>90472363</v>
      </c>
      <c r="E1789" s="143" t="s">
        <v>1905</v>
      </c>
      <c r="F1789" s="143" t="s">
        <v>700</v>
      </c>
      <c r="G1789" s="143" t="s">
        <v>701</v>
      </c>
      <c r="H1789" s="144">
        <v>150</v>
      </c>
      <c r="I1789" s="143"/>
    </row>
    <row r="1790" spans="2:9" s="140" customFormat="1" ht="19.7" customHeight="1" x14ac:dyDescent="0.2">
      <c r="B1790" s="142">
        <v>41</v>
      </c>
      <c r="C1790" s="143" t="s">
        <v>405</v>
      </c>
      <c r="D1790" s="142">
        <v>90472363</v>
      </c>
      <c r="E1790" s="143" t="s">
        <v>1906</v>
      </c>
      <c r="F1790" s="143" t="s">
        <v>778</v>
      </c>
      <c r="G1790" s="143" t="s">
        <v>779</v>
      </c>
      <c r="H1790" s="144">
        <v>685.2</v>
      </c>
      <c r="I1790" s="143"/>
    </row>
    <row r="1791" spans="2:9" s="140" customFormat="1" ht="19.7" customHeight="1" x14ac:dyDescent="0.2">
      <c r="B1791" s="142">
        <v>41</v>
      </c>
      <c r="C1791" s="143" t="s">
        <v>405</v>
      </c>
      <c r="D1791" s="142">
        <v>90472608</v>
      </c>
      <c r="E1791" s="143" t="s">
        <v>8699</v>
      </c>
      <c r="F1791" s="143" t="s">
        <v>700</v>
      </c>
      <c r="G1791" s="143" t="s">
        <v>701</v>
      </c>
      <c r="H1791" s="144">
        <v>-30000</v>
      </c>
      <c r="I1791" s="143"/>
    </row>
    <row r="1792" spans="2:9" s="140" customFormat="1" ht="19.7" customHeight="1" x14ac:dyDescent="0.2">
      <c r="B1792" s="142">
        <v>41</v>
      </c>
      <c r="C1792" s="143" t="s">
        <v>405</v>
      </c>
      <c r="D1792" s="142">
        <v>90472648</v>
      </c>
      <c r="E1792" s="143" t="s">
        <v>1907</v>
      </c>
      <c r="F1792" s="143" t="s">
        <v>697</v>
      </c>
      <c r="G1792" s="143" t="s">
        <v>698</v>
      </c>
      <c r="H1792" s="144">
        <v>30000</v>
      </c>
      <c r="I1792" s="143"/>
    </row>
    <row r="1793" spans="2:9" s="140" customFormat="1" ht="19.7" customHeight="1" x14ac:dyDescent="0.2">
      <c r="B1793" s="142">
        <v>41</v>
      </c>
      <c r="C1793" s="143" t="s">
        <v>405</v>
      </c>
      <c r="D1793" s="142">
        <v>90472986</v>
      </c>
      <c r="E1793" s="143" t="s">
        <v>1908</v>
      </c>
      <c r="F1793" s="143" t="s">
        <v>700</v>
      </c>
      <c r="G1793" s="143" t="s">
        <v>701</v>
      </c>
      <c r="H1793" s="144">
        <v>630</v>
      </c>
      <c r="I1793" s="143"/>
    </row>
    <row r="1794" spans="2:9" s="140" customFormat="1" ht="19.7" customHeight="1" x14ac:dyDescent="0.2">
      <c r="B1794" s="142">
        <v>41</v>
      </c>
      <c r="C1794" s="143" t="s">
        <v>405</v>
      </c>
      <c r="D1794" s="142">
        <v>90472986</v>
      </c>
      <c r="E1794" s="143" t="s">
        <v>1908</v>
      </c>
      <c r="F1794" s="143" t="s">
        <v>700</v>
      </c>
      <c r="G1794" s="143" t="s">
        <v>701</v>
      </c>
      <c r="H1794" s="144">
        <v>210</v>
      </c>
      <c r="I1794" s="143"/>
    </row>
    <row r="1795" spans="2:9" s="140" customFormat="1" ht="19.7" customHeight="1" x14ac:dyDescent="0.2">
      <c r="B1795" s="142">
        <v>41</v>
      </c>
      <c r="C1795" s="143" t="s">
        <v>405</v>
      </c>
      <c r="D1795" s="142">
        <v>90473359</v>
      </c>
      <c r="E1795" s="143" t="s">
        <v>1909</v>
      </c>
      <c r="F1795" s="143" t="s">
        <v>700</v>
      </c>
      <c r="G1795" s="143" t="s">
        <v>701</v>
      </c>
      <c r="H1795" s="144">
        <v>-1248</v>
      </c>
      <c r="I1795" s="143"/>
    </row>
    <row r="1796" spans="2:9" s="140" customFormat="1" ht="19.7" customHeight="1" x14ac:dyDescent="0.2">
      <c r="B1796" s="142">
        <v>41</v>
      </c>
      <c r="C1796" s="143" t="s">
        <v>405</v>
      </c>
      <c r="D1796" s="142">
        <v>90473359</v>
      </c>
      <c r="E1796" s="143" t="s">
        <v>1909</v>
      </c>
      <c r="F1796" s="143" t="s">
        <v>700</v>
      </c>
      <c r="G1796" s="143" t="s">
        <v>701</v>
      </c>
      <c r="H1796" s="144">
        <v>-468</v>
      </c>
      <c r="I1796" s="143"/>
    </row>
    <row r="1797" spans="2:9" s="140" customFormat="1" ht="19.7" customHeight="1" x14ac:dyDescent="0.2">
      <c r="B1797" s="142">
        <v>41</v>
      </c>
      <c r="C1797" s="143" t="s">
        <v>405</v>
      </c>
      <c r="D1797" s="142">
        <v>90582477</v>
      </c>
      <c r="E1797" s="143" t="s">
        <v>8999</v>
      </c>
      <c r="F1797" s="143" t="s">
        <v>700</v>
      </c>
      <c r="G1797" s="143" t="s">
        <v>701</v>
      </c>
      <c r="H1797" s="144">
        <v>-7400</v>
      </c>
      <c r="I1797" s="143"/>
    </row>
    <row r="1798" spans="2:9" s="140" customFormat="1" ht="19.7" customHeight="1" x14ac:dyDescent="0.2">
      <c r="B1798" s="142">
        <v>41</v>
      </c>
      <c r="C1798" s="143" t="s">
        <v>405</v>
      </c>
      <c r="D1798" s="142">
        <v>90582477</v>
      </c>
      <c r="E1798" s="143" t="s">
        <v>1910</v>
      </c>
      <c r="F1798" s="143" t="s">
        <v>700</v>
      </c>
      <c r="G1798" s="143" t="s">
        <v>701</v>
      </c>
      <c r="H1798" s="144">
        <v>-163913.91</v>
      </c>
      <c r="I1798" s="143"/>
    </row>
    <row r="1799" spans="2:9" s="140" customFormat="1" ht="19.7" customHeight="1" x14ac:dyDescent="0.2">
      <c r="B1799" s="142">
        <v>41</v>
      </c>
      <c r="C1799" s="143" t="s">
        <v>405</v>
      </c>
      <c r="D1799" s="142">
        <v>90582477</v>
      </c>
      <c r="E1799" s="143" t="s">
        <v>1910</v>
      </c>
      <c r="F1799" s="143" t="s">
        <v>700</v>
      </c>
      <c r="G1799" s="143" t="s">
        <v>701</v>
      </c>
      <c r="H1799" s="144">
        <v>1800</v>
      </c>
      <c r="I1799" s="143"/>
    </row>
    <row r="1800" spans="2:9" s="140" customFormat="1" ht="19.7" customHeight="1" x14ac:dyDescent="0.2">
      <c r="B1800" s="142">
        <v>41</v>
      </c>
      <c r="C1800" s="143" t="s">
        <v>405</v>
      </c>
      <c r="D1800" s="142">
        <v>90651145</v>
      </c>
      <c r="E1800" s="143" t="s">
        <v>1911</v>
      </c>
      <c r="F1800" s="143" t="s">
        <v>700</v>
      </c>
      <c r="G1800" s="143" t="s">
        <v>701</v>
      </c>
      <c r="H1800" s="144">
        <v>1400</v>
      </c>
      <c r="I1800" s="143"/>
    </row>
    <row r="1801" spans="2:9" s="140" customFormat="1" ht="19.7" customHeight="1" x14ac:dyDescent="0.2">
      <c r="B1801" s="142">
        <v>41</v>
      </c>
      <c r="C1801" s="143" t="s">
        <v>405</v>
      </c>
      <c r="D1801" s="142">
        <v>90651145</v>
      </c>
      <c r="E1801" s="143" t="s">
        <v>1911</v>
      </c>
      <c r="F1801" s="143" t="s">
        <v>700</v>
      </c>
      <c r="G1801" s="143" t="s">
        <v>701</v>
      </c>
      <c r="H1801" s="144">
        <v>480</v>
      </c>
      <c r="I1801" s="143"/>
    </row>
    <row r="1802" spans="2:9" s="140" customFormat="1" ht="19.7" customHeight="1" x14ac:dyDescent="0.2">
      <c r="B1802" s="142">
        <v>41</v>
      </c>
      <c r="C1802" s="143" t="s">
        <v>405</v>
      </c>
      <c r="D1802" s="142">
        <v>90743558</v>
      </c>
      <c r="E1802" s="143" t="s">
        <v>9000</v>
      </c>
      <c r="F1802" s="143" t="s">
        <v>697</v>
      </c>
      <c r="G1802" s="143" t="s">
        <v>698</v>
      </c>
      <c r="H1802" s="144">
        <v>15130</v>
      </c>
      <c r="I1802" s="143"/>
    </row>
    <row r="1803" spans="2:9" s="140" customFormat="1" ht="19.7" customHeight="1" x14ac:dyDescent="0.2">
      <c r="B1803" s="142">
        <v>41</v>
      </c>
      <c r="C1803" s="143" t="s">
        <v>405</v>
      </c>
      <c r="D1803" s="142">
        <v>90743558</v>
      </c>
      <c r="E1803" s="143" t="s">
        <v>9001</v>
      </c>
      <c r="F1803" s="143" t="s">
        <v>700</v>
      </c>
      <c r="G1803" s="143" t="s">
        <v>701</v>
      </c>
      <c r="H1803" s="144">
        <v>-5930.25</v>
      </c>
      <c r="I1803" s="143"/>
    </row>
    <row r="1804" spans="2:9" s="140" customFormat="1" ht="19.7" customHeight="1" x14ac:dyDescent="0.2">
      <c r="B1804" s="142">
        <v>41</v>
      </c>
      <c r="C1804" s="143" t="s">
        <v>405</v>
      </c>
      <c r="D1804" s="142">
        <v>90856694</v>
      </c>
      <c r="E1804" s="143" t="s">
        <v>9002</v>
      </c>
      <c r="F1804" s="143" t="s">
        <v>697</v>
      </c>
      <c r="G1804" s="143" t="s">
        <v>698</v>
      </c>
      <c r="H1804" s="144">
        <v>-3000</v>
      </c>
      <c r="I1804" s="143"/>
    </row>
    <row r="1805" spans="2:9" s="140" customFormat="1" ht="19.7" customHeight="1" x14ac:dyDescent="0.2">
      <c r="B1805" s="142">
        <v>41</v>
      </c>
      <c r="C1805" s="143" t="s">
        <v>405</v>
      </c>
      <c r="D1805" s="142">
        <v>90864102</v>
      </c>
      <c r="E1805" s="143" t="s">
        <v>1912</v>
      </c>
      <c r="F1805" s="143" t="s">
        <v>700</v>
      </c>
      <c r="G1805" s="143" t="s">
        <v>701</v>
      </c>
      <c r="H1805" s="144">
        <v>270</v>
      </c>
      <c r="I1805" s="143"/>
    </row>
    <row r="1806" spans="2:9" s="140" customFormat="1" ht="19.7" customHeight="1" x14ac:dyDescent="0.2">
      <c r="B1806" s="142">
        <v>41</v>
      </c>
      <c r="C1806" s="143" t="s">
        <v>405</v>
      </c>
      <c r="D1806" s="142">
        <v>90864102</v>
      </c>
      <c r="E1806" s="143" t="s">
        <v>1912</v>
      </c>
      <c r="F1806" s="143" t="s">
        <v>700</v>
      </c>
      <c r="G1806" s="143" t="s">
        <v>701</v>
      </c>
      <c r="H1806" s="144">
        <v>90</v>
      </c>
      <c r="I1806" s="143"/>
    </row>
    <row r="1807" spans="2:9" s="140" customFormat="1" ht="19.7" customHeight="1" x14ac:dyDescent="0.2">
      <c r="B1807" s="142">
        <v>41</v>
      </c>
      <c r="C1807" s="143" t="s">
        <v>405</v>
      </c>
      <c r="D1807" s="142">
        <v>90893991</v>
      </c>
      <c r="E1807" s="143" t="s">
        <v>1913</v>
      </c>
      <c r="F1807" s="143" t="s">
        <v>697</v>
      </c>
      <c r="G1807" s="143" t="s">
        <v>698</v>
      </c>
      <c r="H1807" s="144">
        <v>30000</v>
      </c>
      <c r="I1807" s="143"/>
    </row>
    <row r="1808" spans="2:9" s="140" customFormat="1" ht="19.7" customHeight="1" x14ac:dyDescent="0.2">
      <c r="B1808" s="142">
        <v>41</v>
      </c>
      <c r="C1808" s="143" t="s">
        <v>405</v>
      </c>
      <c r="D1808" s="142">
        <v>90904040</v>
      </c>
      <c r="E1808" s="143" t="s">
        <v>1914</v>
      </c>
      <c r="F1808" s="143" t="s">
        <v>787</v>
      </c>
      <c r="G1808" s="143" t="s">
        <v>788</v>
      </c>
      <c r="H1808" s="144">
        <v>240</v>
      </c>
      <c r="I1808" s="143"/>
    </row>
    <row r="1809" spans="2:9" s="140" customFormat="1" ht="19.7" customHeight="1" x14ac:dyDescent="0.2">
      <c r="B1809" s="142">
        <v>41</v>
      </c>
      <c r="C1809" s="143" t="s">
        <v>405</v>
      </c>
      <c r="D1809" s="142">
        <v>90904040</v>
      </c>
      <c r="E1809" s="143" t="s">
        <v>1914</v>
      </c>
      <c r="F1809" s="143" t="s">
        <v>787</v>
      </c>
      <c r="G1809" s="143" t="s">
        <v>788</v>
      </c>
      <c r="H1809" s="144">
        <v>90</v>
      </c>
      <c r="I1809" s="143"/>
    </row>
    <row r="1810" spans="2:9" s="140" customFormat="1" ht="19.7" customHeight="1" x14ac:dyDescent="0.2">
      <c r="B1810" s="142">
        <v>41</v>
      </c>
      <c r="C1810" s="143" t="s">
        <v>405</v>
      </c>
      <c r="D1810" s="142">
        <v>90904040</v>
      </c>
      <c r="E1810" s="143" t="s">
        <v>9003</v>
      </c>
      <c r="F1810" s="143" t="s">
        <v>697</v>
      </c>
      <c r="G1810" s="143" t="s">
        <v>698</v>
      </c>
      <c r="H1810" s="144">
        <v>-2000</v>
      </c>
      <c r="I1810" s="143"/>
    </row>
    <row r="1811" spans="2:9" s="140" customFormat="1" ht="19.7" customHeight="1" x14ac:dyDescent="0.2">
      <c r="B1811" s="142">
        <v>41</v>
      </c>
      <c r="C1811" s="143" t="s">
        <v>405</v>
      </c>
      <c r="D1811" s="142">
        <v>90908678</v>
      </c>
      <c r="E1811" s="143" t="s">
        <v>1915</v>
      </c>
      <c r="F1811" s="143" t="s">
        <v>713</v>
      </c>
      <c r="G1811" s="143" t="s">
        <v>714</v>
      </c>
      <c r="H1811" s="144">
        <v>215000</v>
      </c>
      <c r="I1811" s="143"/>
    </row>
    <row r="1812" spans="2:9" s="140" customFormat="1" ht="19.7" customHeight="1" x14ac:dyDescent="0.2">
      <c r="B1812" s="142">
        <v>41</v>
      </c>
      <c r="C1812" s="143" t="s">
        <v>405</v>
      </c>
      <c r="D1812" s="142">
        <v>90941165</v>
      </c>
      <c r="E1812" s="143" t="s">
        <v>1916</v>
      </c>
      <c r="F1812" s="143" t="s">
        <v>700</v>
      </c>
      <c r="G1812" s="143" t="s">
        <v>701</v>
      </c>
      <c r="H1812" s="144">
        <v>405</v>
      </c>
      <c r="I1812" s="143"/>
    </row>
    <row r="1813" spans="2:9" s="140" customFormat="1" ht="19.7" customHeight="1" x14ac:dyDescent="0.2">
      <c r="B1813" s="142">
        <v>41</v>
      </c>
      <c r="C1813" s="143" t="s">
        <v>405</v>
      </c>
      <c r="D1813" s="142">
        <v>90941165</v>
      </c>
      <c r="E1813" s="143" t="s">
        <v>1916</v>
      </c>
      <c r="F1813" s="143" t="s">
        <v>700</v>
      </c>
      <c r="G1813" s="143" t="s">
        <v>701</v>
      </c>
      <c r="H1813" s="144">
        <v>-18955</v>
      </c>
      <c r="I1813" s="143"/>
    </row>
    <row r="1814" spans="2:9" s="140" customFormat="1" ht="19.7" customHeight="1" x14ac:dyDescent="0.2">
      <c r="B1814" s="142">
        <v>41</v>
      </c>
      <c r="C1814" s="143" t="s">
        <v>405</v>
      </c>
      <c r="D1814" s="142">
        <v>90941165</v>
      </c>
      <c r="E1814" s="143" t="s">
        <v>9004</v>
      </c>
      <c r="F1814" s="143" t="s">
        <v>700</v>
      </c>
      <c r="G1814" s="143" t="s">
        <v>701</v>
      </c>
      <c r="H1814" s="144">
        <v>69075</v>
      </c>
      <c r="I1814" s="143"/>
    </row>
    <row r="1815" spans="2:9" s="140" customFormat="1" ht="19.7" customHeight="1" x14ac:dyDescent="0.2">
      <c r="B1815" s="142">
        <v>41</v>
      </c>
      <c r="C1815" s="143" t="s">
        <v>405</v>
      </c>
      <c r="D1815" s="142">
        <v>98590472</v>
      </c>
      <c r="E1815" s="143" t="s">
        <v>1918</v>
      </c>
      <c r="F1815" s="143" t="s">
        <v>713</v>
      </c>
      <c r="G1815" s="143" t="s">
        <v>714</v>
      </c>
      <c r="H1815" s="144">
        <v>15000</v>
      </c>
      <c r="I1815" s="143"/>
    </row>
    <row r="1816" spans="2:9" s="140" customFormat="1" ht="19.7" customHeight="1" x14ac:dyDescent="0.2">
      <c r="B1816" s="142">
        <v>41</v>
      </c>
      <c r="C1816" s="143" t="s">
        <v>405</v>
      </c>
      <c r="D1816" s="142">
        <v>98592225</v>
      </c>
      <c r="E1816" s="143" t="s">
        <v>1919</v>
      </c>
      <c r="F1816" s="143" t="s">
        <v>713</v>
      </c>
      <c r="G1816" s="143" t="s">
        <v>714</v>
      </c>
      <c r="H1816" s="144">
        <v>30000</v>
      </c>
      <c r="I1816" s="143"/>
    </row>
    <row r="1817" spans="2:9" s="140" customFormat="1" ht="19.7" customHeight="1" x14ac:dyDescent="0.2">
      <c r="B1817" s="142">
        <v>41</v>
      </c>
      <c r="C1817" s="143" t="s">
        <v>405</v>
      </c>
      <c r="D1817" s="142">
        <v>98762583</v>
      </c>
      <c r="E1817" s="143" t="s">
        <v>1903</v>
      </c>
      <c r="F1817" s="143" t="s">
        <v>729</v>
      </c>
      <c r="G1817" s="143" t="s">
        <v>730</v>
      </c>
      <c r="H1817" s="144">
        <v>1200</v>
      </c>
      <c r="I1817" s="143"/>
    </row>
    <row r="1818" spans="2:9" s="140" customFormat="1" ht="19.7" customHeight="1" x14ac:dyDescent="0.2">
      <c r="B1818" s="142">
        <v>41</v>
      </c>
      <c r="C1818" s="143" t="s">
        <v>405</v>
      </c>
      <c r="D1818" s="142">
        <v>98762583</v>
      </c>
      <c r="E1818" s="143" t="s">
        <v>1903</v>
      </c>
      <c r="F1818" s="143" t="s">
        <v>729</v>
      </c>
      <c r="G1818" s="143" t="s">
        <v>730</v>
      </c>
      <c r="H1818" s="144">
        <v>600</v>
      </c>
      <c r="I1818" s="143"/>
    </row>
    <row r="1819" spans="2:9" s="140" customFormat="1" ht="19.7" customHeight="1" x14ac:dyDescent="0.2">
      <c r="B1819" s="142">
        <v>41</v>
      </c>
      <c r="C1819" s="143" t="s">
        <v>405</v>
      </c>
      <c r="D1819" s="142">
        <v>98801573</v>
      </c>
      <c r="E1819" s="143" t="s">
        <v>1920</v>
      </c>
      <c r="F1819" s="143" t="s">
        <v>700</v>
      </c>
      <c r="G1819" s="143" t="s">
        <v>701</v>
      </c>
      <c r="H1819" s="144">
        <v>-41508.629999999997</v>
      </c>
      <c r="I1819" s="143"/>
    </row>
    <row r="1820" spans="2:9" s="140" customFormat="1" ht="19.7" customHeight="1" x14ac:dyDescent="0.2">
      <c r="B1820" s="142">
        <v>41</v>
      </c>
      <c r="C1820" s="143" t="s">
        <v>405</v>
      </c>
      <c r="D1820" s="142">
        <v>99887003</v>
      </c>
      <c r="E1820" s="143" t="s">
        <v>9733</v>
      </c>
      <c r="F1820" s="143" t="s">
        <v>697</v>
      </c>
      <c r="G1820" s="143" t="s">
        <v>698</v>
      </c>
      <c r="H1820" s="144">
        <v>-14974.53</v>
      </c>
      <c r="I1820" s="143"/>
    </row>
    <row r="1821" spans="2:9" s="140" customFormat="1" ht="19.7" customHeight="1" x14ac:dyDescent="0.2">
      <c r="B1821" s="142">
        <v>41</v>
      </c>
      <c r="C1821" s="143" t="s">
        <v>405</v>
      </c>
      <c r="D1821" s="142">
        <v>100511841</v>
      </c>
      <c r="E1821" s="143" t="s">
        <v>1917</v>
      </c>
      <c r="F1821" s="143" t="s">
        <v>729</v>
      </c>
      <c r="G1821" s="143" t="s">
        <v>730</v>
      </c>
      <c r="H1821" s="144">
        <v>11527.64</v>
      </c>
      <c r="I1821" s="143"/>
    </row>
    <row r="1822" spans="2:9" s="140" customFormat="1" ht="19.7" customHeight="1" x14ac:dyDescent="0.2">
      <c r="B1822" s="142">
        <v>43</v>
      </c>
      <c r="C1822" s="143" t="s">
        <v>112</v>
      </c>
      <c r="D1822" s="142">
        <v>90161973</v>
      </c>
      <c r="E1822" s="143" t="s">
        <v>9005</v>
      </c>
      <c r="F1822" s="143" t="s">
        <v>700</v>
      </c>
      <c r="G1822" s="143" t="s">
        <v>701</v>
      </c>
      <c r="H1822" s="144">
        <v>-10149.620000000001</v>
      </c>
      <c r="I1822" s="143"/>
    </row>
    <row r="1823" spans="2:9" s="140" customFormat="1" ht="19.7" customHeight="1" x14ac:dyDescent="0.2">
      <c r="B1823" s="142">
        <v>43</v>
      </c>
      <c r="C1823" s="143" t="s">
        <v>112</v>
      </c>
      <c r="D1823" s="142">
        <v>90186113</v>
      </c>
      <c r="E1823" s="143" t="s">
        <v>1921</v>
      </c>
      <c r="F1823" s="143" t="s">
        <v>700</v>
      </c>
      <c r="G1823" s="143" t="s">
        <v>701</v>
      </c>
      <c r="H1823" s="144">
        <v>100</v>
      </c>
      <c r="I1823" s="143"/>
    </row>
    <row r="1824" spans="2:9" s="140" customFormat="1" ht="19.7" customHeight="1" x14ac:dyDescent="0.2">
      <c r="B1824" s="142">
        <v>43</v>
      </c>
      <c r="C1824" s="143" t="s">
        <v>112</v>
      </c>
      <c r="D1824" s="142">
        <v>90186113</v>
      </c>
      <c r="E1824" s="143" t="s">
        <v>1921</v>
      </c>
      <c r="F1824" s="143" t="s">
        <v>700</v>
      </c>
      <c r="G1824" s="143" t="s">
        <v>701</v>
      </c>
      <c r="H1824" s="144">
        <v>300</v>
      </c>
      <c r="I1824" s="143"/>
    </row>
    <row r="1825" spans="2:9" s="140" customFormat="1" ht="19.7" customHeight="1" x14ac:dyDescent="0.2">
      <c r="B1825" s="142">
        <v>43</v>
      </c>
      <c r="C1825" s="143" t="s">
        <v>112</v>
      </c>
      <c r="D1825" s="142">
        <v>90186113</v>
      </c>
      <c r="E1825" s="143" t="s">
        <v>1922</v>
      </c>
      <c r="F1825" s="143" t="s">
        <v>697</v>
      </c>
      <c r="G1825" s="143" t="s">
        <v>698</v>
      </c>
      <c r="H1825" s="144">
        <v>20200</v>
      </c>
      <c r="I1825" s="143"/>
    </row>
    <row r="1826" spans="2:9" s="140" customFormat="1" ht="19.7" customHeight="1" x14ac:dyDescent="0.2">
      <c r="B1826" s="142">
        <v>43</v>
      </c>
      <c r="C1826" s="143" t="s">
        <v>112</v>
      </c>
      <c r="D1826" s="142">
        <v>90193522</v>
      </c>
      <c r="E1826" s="143" t="s">
        <v>1923</v>
      </c>
      <c r="F1826" s="143" t="s">
        <v>998</v>
      </c>
      <c r="G1826" s="143" t="s">
        <v>999</v>
      </c>
      <c r="H1826" s="144">
        <v>830.28</v>
      </c>
      <c r="I1826" s="143"/>
    </row>
    <row r="1827" spans="2:9" s="140" customFormat="1" ht="19.7" customHeight="1" x14ac:dyDescent="0.2">
      <c r="B1827" s="142">
        <v>43</v>
      </c>
      <c r="C1827" s="143" t="s">
        <v>112</v>
      </c>
      <c r="D1827" s="142">
        <v>90193522</v>
      </c>
      <c r="E1827" s="143" t="s">
        <v>1923</v>
      </c>
      <c r="F1827" s="143" t="s">
        <v>998</v>
      </c>
      <c r="G1827" s="143" t="s">
        <v>999</v>
      </c>
      <c r="H1827" s="144">
        <v>416.16</v>
      </c>
      <c r="I1827" s="143"/>
    </row>
    <row r="1828" spans="2:9" s="140" customFormat="1" ht="19.7" customHeight="1" x14ac:dyDescent="0.2">
      <c r="B1828" s="142">
        <v>43</v>
      </c>
      <c r="C1828" s="143" t="s">
        <v>112</v>
      </c>
      <c r="D1828" s="142">
        <v>90193522</v>
      </c>
      <c r="E1828" s="143" t="s">
        <v>1924</v>
      </c>
      <c r="F1828" s="143" t="s">
        <v>700</v>
      </c>
      <c r="G1828" s="143" t="s">
        <v>701</v>
      </c>
      <c r="H1828" s="144">
        <v>1600</v>
      </c>
      <c r="I1828" s="143"/>
    </row>
    <row r="1829" spans="2:9" s="140" customFormat="1" ht="19.7" customHeight="1" x14ac:dyDescent="0.2">
      <c r="B1829" s="142">
        <v>43</v>
      </c>
      <c r="C1829" s="143" t="s">
        <v>112</v>
      </c>
      <c r="D1829" s="142">
        <v>90193522</v>
      </c>
      <c r="E1829" s="143" t="s">
        <v>1924</v>
      </c>
      <c r="F1829" s="143" t="s">
        <v>700</v>
      </c>
      <c r="G1829" s="143" t="s">
        <v>701</v>
      </c>
      <c r="H1829" s="144">
        <v>800</v>
      </c>
      <c r="I1829" s="143"/>
    </row>
    <row r="1830" spans="2:9" s="140" customFormat="1" ht="19.7" customHeight="1" x14ac:dyDescent="0.2">
      <c r="B1830" s="142">
        <v>43</v>
      </c>
      <c r="C1830" s="143" t="s">
        <v>112</v>
      </c>
      <c r="D1830" s="142">
        <v>90277874</v>
      </c>
      <c r="E1830" s="143" t="s">
        <v>1925</v>
      </c>
      <c r="F1830" s="143" t="s">
        <v>700</v>
      </c>
      <c r="G1830" s="143" t="s">
        <v>701</v>
      </c>
      <c r="H1830" s="144">
        <v>-8000</v>
      </c>
      <c r="I1830" s="143"/>
    </row>
    <row r="1831" spans="2:9" s="140" customFormat="1" ht="19.7" customHeight="1" x14ac:dyDescent="0.2">
      <c r="B1831" s="142">
        <v>43</v>
      </c>
      <c r="C1831" s="143" t="s">
        <v>112</v>
      </c>
      <c r="D1831" s="142">
        <v>90277950</v>
      </c>
      <c r="E1831" s="143" t="s">
        <v>1926</v>
      </c>
      <c r="F1831" s="143" t="s">
        <v>706</v>
      </c>
      <c r="G1831" s="143" t="s">
        <v>707</v>
      </c>
      <c r="H1831" s="144">
        <v>1120.1400000000001</v>
      </c>
      <c r="I1831" s="143"/>
    </row>
    <row r="1832" spans="2:9" s="140" customFormat="1" ht="19.7" customHeight="1" x14ac:dyDescent="0.2">
      <c r="B1832" s="142">
        <v>43</v>
      </c>
      <c r="C1832" s="143" t="s">
        <v>112</v>
      </c>
      <c r="D1832" s="142">
        <v>90277950</v>
      </c>
      <c r="E1832" s="143" t="s">
        <v>1926</v>
      </c>
      <c r="F1832" s="143" t="s">
        <v>706</v>
      </c>
      <c r="G1832" s="143" t="s">
        <v>707</v>
      </c>
      <c r="H1832" s="144">
        <v>640.08000000000004</v>
      </c>
      <c r="I1832" s="143"/>
    </row>
    <row r="1833" spans="2:9" s="140" customFormat="1" ht="19.7" customHeight="1" x14ac:dyDescent="0.2">
      <c r="B1833" s="142">
        <v>43</v>
      </c>
      <c r="C1833" s="143" t="s">
        <v>112</v>
      </c>
      <c r="D1833" s="142">
        <v>90609028</v>
      </c>
      <c r="E1833" s="143" t="s">
        <v>1119</v>
      </c>
      <c r="F1833" s="143" t="s">
        <v>700</v>
      </c>
      <c r="G1833" s="143" t="s">
        <v>701</v>
      </c>
      <c r="H1833" s="144">
        <v>2460</v>
      </c>
      <c r="I1833" s="143"/>
    </row>
    <row r="1834" spans="2:9" s="140" customFormat="1" ht="19.7" customHeight="1" x14ac:dyDescent="0.2">
      <c r="B1834" s="142">
        <v>43</v>
      </c>
      <c r="C1834" s="143" t="s">
        <v>112</v>
      </c>
      <c r="D1834" s="142">
        <v>90609028</v>
      </c>
      <c r="E1834" s="143" t="s">
        <v>1119</v>
      </c>
      <c r="F1834" s="143" t="s">
        <v>700</v>
      </c>
      <c r="G1834" s="143" t="s">
        <v>701</v>
      </c>
      <c r="H1834" s="144">
        <v>492</v>
      </c>
      <c r="I1834" s="143"/>
    </row>
    <row r="1835" spans="2:9" s="140" customFormat="1" ht="19.7" customHeight="1" x14ac:dyDescent="0.2">
      <c r="B1835" s="142">
        <v>43</v>
      </c>
      <c r="C1835" s="143" t="s">
        <v>112</v>
      </c>
      <c r="D1835" s="142">
        <v>90619989</v>
      </c>
      <c r="E1835" s="143" t="s">
        <v>1927</v>
      </c>
      <c r="F1835" s="143" t="s">
        <v>700</v>
      </c>
      <c r="G1835" s="143" t="s">
        <v>701</v>
      </c>
      <c r="H1835" s="144">
        <v>4200</v>
      </c>
      <c r="I1835" s="143"/>
    </row>
    <row r="1836" spans="2:9" s="140" customFormat="1" ht="19.7" customHeight="1" x14ac:dyDescent="0.2">
      <c r="B1836" s="142">
        <v>43</v>
      </c>
      <c r="C1836" s="143" t="s">
        <v>112</v>
      </c>
      <c r="D1836" s="142">
        <v>90629850</v>
      </c>
      <c r="E1836" s="143" t="s">
        <v>1928</v>
      </c>
      <c r="F1836" s="143" t="s">
        <v>700</v>
      </c>
      <c r="G1836" s="143" t="s">
        <v>701</v>
      </c>
      <c r="H1836" s="144">
        <v>63300</v>
      </c>
      <c r="I1836" s="143"/>
    </row>
    <row r="1837" spans="2:9" s="140" customFormat="1" ht="19.7" customHeight="1" x14ac:dyDescent="0.2">
      <c r="B1837" s="142">
        <v>43</v>
      </c>
      <c r="C1837" s="143" t="s">
        <v>112</v>
      </c>
      <c r="D1837" s="142">
        <v>90629850</v>
      </c>
      <c r="E1837" s="143" t="s">
        <v>1928</v>
      </c>
      <c r="F1837" s="143" t="s">
        <v>700</v>
      </c>
      <c r="G1837" s="143" t="s">
        <v>701</v>
      </c>
      <c r="H1837" s="144">
        <v>800</v>
      </c>
      <c r="I1837" s="143"/>
    </row>
    <row r="1838" spans="2:9" s="140" customFormat="1" ht="19.7" customHeight="1" x14ac:dyDescent="0.2">
      <c r="B1838" s="142">
        <v>43</v>
      </c>
      <c r="C1838" s="143" t="s">
        <v>112</v>
      </c>
      <c r="D1838" s="142">
        <v>90631255</v>
      </c>
      <c r="E1838" s="143" t="s">
        <v>9734</v>
      </c>
      <c r="F1838" s="143" t="s">
        <v>713</v>
      </c>
      <c r="G1838" s="143" t="s">
        <v>714</v>
      </c>
      <c r="H1838" s="144">
        <v>300000</v>
      </c>
      <c r="I1838" s="143"/>
    </row>
    <row r="1839" spans="2:9" s="140" customFormat="1" ht="19.7" customHeight="1" x14ac:dyDescent="0.2">
      <c r="B1839" s="142">
        <v>43</v>
      </c>
      <c r="C1839" s="143" t="s">
        <v>112</v>
      </c>
      <c r="D1839" s="142">
        <v>90631255</v>
      </c>
      <c r="E1839" s="143" t="s">
        <v>9735</v>
      </c>
      <c r="F1839" s="143" t="s">
        <v>697</v>
      </c>
      <c r="G1839" s="143" t="s">
        <v>698</v>
      </c>
      <c r="H1839" s="144">
        <v>-15475.17</v>
      </c>
      <c r="I1839" s="143"/>
    </row>
    <row r="1840" spans="2:9" s="140" customFormat="1" ht="19.7" customHeight="1" x14ac:dyDescent="0.2">
      <c r="B1840" s="142">
        <v>43</v>
      </c>
      <c r="C1840" s="143" t="s">
        <v>112</v>
      </c>
      <c r="D1840" s="142">
        <v>90631255</v>
      </c>
      <c r="E1840" s="143" t="s">
        <v>1929</v>
      </c>
      <c r="F1840" s="143" t="s">
        <v>697</v>
      </c>
      <c r="G1840" s="143" t="s">
        <v>698</v>
      </c>
      <c r="H1840" s="144">
        <v>45000</v>
      </c>
      <c r="I1840" s="143"/>
    </row>
    <row r="1841" spans="2:9" s="140" customFormat="1" ht="19.7" customHeight="1" x14ac:dyDescent="0.2">
      <c r="B1841" s="142">
        <v>43</v>
      </c>
      <c r="C1841" s="143" t="s">
        <v>112</v>
      </c>
      <c r="D1841" s="142">
        <v>90631986</v>
      </c>
      <c r="E1841" s="143" t="s">
        <v>1938</v>
      </c>
      <c r="F1841" s="143" t="s">
        <v>700</v>
      </c>
      <c r="G1841" s="143" t="s">
        <v>701</v>
      </c>
      <c r="H1841" s="144">
        <v>49000</v>
      </c>
      <c r="I1841" s="143"/>
    </row>
    <row r="1842" spans="2:9" s="140" customFormat="1" ht="19.7" customHeight="1" x14ac:dyDescent="0.2">
      <c r="B1842" s="142">
        <v>43</v>
      </c>
      <c r="C1842" s="143" t="s">
        <v>112</v>
      </c>
      <c r="D1842" s="142">
        <v>90635578</v>
      </c>
      <c r="E1842" s="143" t="s">
        <v>8700</v>
      </c>
      <c r="F1842" s="143" t="s">
        <v>792</v>
      </c>
      <c r="G1842" s="143" t="s">
        <v>793</v>
      </c>
      <c r="H1842" s="144">
        <v>0</v>
      </c>
      <c r="I1842" s="143"/>
    </row>
    <row r="1843" spans="2:9" s="140" customFormat="1" ht="19.7" customHeight="1" x14ac:dyDescent="0.2">
      <c r="B1843" s="142">
        <v>43</v>
      </c>
      <c r="C1843" s="143" t="s">
        <v>112</v>
      </c>
      <c r="D1843" s="142">
        <v>90643451</v>
      </c>
      <c r="E1843" s="143" t="s">
        <v>9736</v>
      </c>
      <c r="F1843" s="143" t="s">
        <v>700</v>
      </c>
      <c r="G1843" s="143" t="s">
        <v>701</v>
      </c>
      <c r="H1843" s="144">
        <v>-20000</v>
      </c>
      <c r="I1843" s="143"/>
    </row>
    <row r="1844" spans="2:9" s="140" customFormat="1" ht="19.7" customHeight="1" x14ac:dyDescent="0.2">
      <c r="B1844" s="142">
        <v>43</v>
      </c>
      <c r="C1844" s="143" t="s">
        <v>112</v>
      </c>
      <c r="D1844" s="142">
        <v>90647744</v>
      </c>
      <c r="E1844" s="143" t="s">
        <v>1931</v>
      </c>
      <c r="F1844" s="143" t="s">
        <v>700</v>
      </c>
      <c r="G1844" s="143" t="s">
        <v>701</v>
      </c>
      <c r="H1844" s="144">
        <v>50000</v>
      </c>
      <c r="I1844" s="143"/>
    </row>
    <row r="1845" spans="2:9" s="140" customFormat="1" ht="19.7" customHeight="1" x14ac:dyDescent="0.2">
      <c r="B1845" s="142">
        <v>43</v>
      </c>
      <c r="C1845" s="143" t="s">
        <v>112</v>
      </c>
      <c r="D1845" s="142">
        <v>90648993</v>
      </c>
      <c r="E1845" s="143" t="s">
        <v>1932</v>
      </c>
      <c r="F1845" s="143" t="s">
        <v>899</v>
      </c>
      <c r="G1845" s="143" t="s">
        <v>900</v>
      </c>
      <c r="H1845" s="144">
        <v>68.599999999999994</v>
      </c>
      <c r="I1845" s="143"/>
    </row>
    <row r="1846" spans="2:9" s="140" customFormat="1" ht="19.7" customHeight="1" x14ac:dyDescent="0.2">
      <c r="B1846" s="142">
        <v>43</v>
      </c>
      <c r="C1846" s="143" t="s">
        <v>112</v>
      </c>
      <c r="D1846" s="142">
        <v>90648993</v>
      </c>
      <c r="E1846" s="143" t="s">
        <v>1932</v>
      </c>
      <c r="F1846" s="143" t="s">
        <v>899</v>
      </c>
      <c r="G1846" s="143" t="s">
        <v>900</v>
      </c>
      <c r="H1846" s="144">
        <v>686</v>
      </c>
      <c r="I1846" s="143"/>
    </row>
    <row r="1847" spans="2:9" s="140" customFormat="1" ht="19.7" customHeight="1" x14ac:dyDescent="0.2">
      <c r="B1847" s="142">
        <v>43</v>
      </c>
      <c r="C1847" s="143" t="s">
        <v>112</v>
      </c>
      <c r="D1847" s="142">
        <v>90649186</v>
      </c>
      <c r="E1847" s="143" t="s">
        <v>1933</v>
      </c>
      <c r="F1847" s="143" t="s">
        <v>709</v>
      </c>
      <c r="G1847" s="143" t="s">
        <v>710</v>
      </c>
      <c r="H1847" s="144">
        <v>-36186.74</v>
      </c>
      <c r="I1847" s="143"/>
    </row>
    <row r="1848" spans="2:9" s="140" customFormat="1" ht="19.7" customHeight="1" x14ac:dyDescent="0.2">
      <c r="B1848" s="142">
        <v>43</v>
      </c>
      <c r="C1848" s="143" t="s">
        <v>112</v>
      </c>
      <c r="D1848" s="142">
        <v>90649186</v>
      </c>
      <c r="E1848" s="143" t="s">
        <v>1934</v>
      </c>
      <c r="F1848" s="143" t="s">
        <v>697</v>
      </c>
      <c r="G1848" s="143" t="s">
        <v>698</v>
      </c>
      <c r="H1848" s="144">
        <v>30500</v>
      </c>
      <c r="I1848" s="143"/>
    </row>
    <row r="1849" spans="2:9" s="140" customFormat="1" ht="19.7" customHeight="1" x14ac:dyDescent="0.2">
      <c r="B1849" s="142">
        <v>43</v>
      </c>
      <c r="C1849" s="143" t="s">
        <v>112</v>
      </c>
      <c r="D1849" s="142">
        <v>90659961</v>
      </c>
      <c r="E1849" s="143" t="s">
        <v>1935</v>
      </c>
      <c r="F1849" s="143" t="s">
        <v>716</v>
      </c>
      <c r="G1849" s="143" t="s">
        <v>717</v>
      </c>
      <c r="H1849" s="144">
        <v>-12000</v>
      </c>
      <c r="I1849" s="143"/>
    </row>
    <row r="1850" spans="2:9" s="140" customFormat="1" ht="19.7" customHeight="1" x14ac:dyDescent="0.2">
      <c r="B1850" s="142">
        <v>43</v>
      </c>
      <c r="C1850" s="143" t="s">
        <v>112</v>
      </c>
      <c r="D1850" s="142">
        <v>90659961</v>
      </c>
      <c r="E1850" s="143" t="s">
        <v>1935</v>
      </c>
      <c r="F1850" s="143" t="s">
        <v>716</v>
      </c>
      <c r="G1850" s="143" t="s">
        <v>717</v>
      </c>
      <c r="H1850" s="144">
        <v>-12000</v>
      </c>
      <c r="I1850" s="143"/>
    </row>
    <row r="1851" spans="2:9" s="140" customFormat="1" ht="19.7" customHeight="1" x14ac:dyDescent="0.2">
      <c r="B1851" s="142">
        <v>43</v>
      </c>
      <c r="C1851" s="143" t="s">
        <v>112</v>
      </c>
      <c r="D1851" s="142">
        <v>90711999</v>
      </c>
      <c r="E1851" s="143" t="s">
        <v>1936</v>
      </c>
      <c r="F1851" s="143" t="s">
        <v>713</v>
      </c>
      <c r="G1851" s="143" t="s">
        <v>714</v>
      </c>
      <c r="H1851" s="144">
        <v>100000</v>
      </c>
      <c r="I1851" s="143"/>
    </row>
    <row r="1852" spans="2:9" s="140" customFormat="1" ht="19.7" customHeight="1" x14ac:dyDescent="0.2">
      <c r="B1852" s="142">
        <v>43</v>
      </c>
      <c r="C1852" s="143" t="s">
        <v>112</v>
      </c>
      <c r="D1852" s="142">
        <v>90742274</v>
      </c>
      <c r="E1852" s="143" t="s">
        <v>1937</v>
      </c>
      <c r="F1852" s="143" t="s">
        <v>891</v>
      </c>
      <c r="G1852" s="143" t="s">
        <v>892</v>
      </c>
      <c r="H1852" s="144">
        <v>336</v>
      </c>
      <c r="I1852" s="143"/>
    </row>
    <row r="1853" spans="2:9" s="140" customFormat="1" ht="19.7" customHeight="1" x14ac:dyDescent="0.2">
      <c r="B1853" s="142">
        <v>43</v>
      </c>
      <c r="C1853" s="143" t="s">
        <v>112</v>
      </c>
      <c r="D1853" s="142">
        <v>90742274</v>
      </c>
      <c r="E1853" s="143" t="s">
        <v>1937</v>
      </c>
      <c r="F1853" s="143" t="s">
        <v>891</v>
      </c>
      <c r="G1853" s="143" t="s">
        <v>892</v>
      </c>
      <c r="H1853" s="144">
        <v>588</v>
      </c>
      <c r="I1853" s="143"/>
    </row>
    <row r="1854" spans="2:9" s="140" customFormat="1" ht="19.7" customHeight="1" x14ac:dyDescent="0.2">
      <c r="B1854" s="142">
        <v>43</v>
      </c>
      <c r="C1854" s="143" t="s">
        <v>112</v>
      </c>
      <c r="D1854" s="142">
        <v>90742274</v>
      </c>
      <c r="E1854" s="143" t="s">
        <v>1937</v>
      </c>
      <c r="F1854" s="143" t="s">
        <v>891</v>
      </c>
      <c r="G1854" s="143" t="s">
        <v>892</v>
      </c>
      <c r="H1854" s="144">
        <v>84</v>
      </c>
      <c r="I1854" s="143"/>
    </row>
    <row r="1855" spans="2:9" s="140" customFormat="1" ht="19.7" customHeight="1" x14ac:dyDescent="0.2">
      <c r="B1855" s="142">
        <v>43</v>
      </c>
      <c r="C1855" s="143" t="s">
        <v>112</v>
      </c>
      <c r="D1855" s="142">
        <v>90758668</v>
      </c>
      <c r="E1855" s="143" t="s">
        <v>1939</v>
      </c>
      <c r="F1855" s="143" t="s">
        <v>700</v>
      </c>
      <c r="G1855" s="143" t="s">
        <v>701</v>
      </c>
      <c r="H1855" s="144">
        <v>600</v>
      </c>
      <c r="I1855" s="143"/>
    </row>
    <row r="1856" spans="2:9" s="140" customFormat="1" ht="19.7" customHeight="1" x14ac:dyDescent="0.2">
      <c r="B1856" s="142">
        <v>43</v>
      </c>
      <c r="C1856" s="143" t="s">
        <v>112</v>
      </c>
      <c r="D1856" s="142">
        <v>90758668</v>
      </c>
      <c r="E1856" s="143" t="s">
        <v>1939</v>
      </c>
      <c r="F1856" s="143" t="s">
        <v>700</v>
      </c>
      <c r="G1856" s="143" t="s">
        <v>701</v>
      </c>
      <c r="H1856" s="144">
        <v>300</v>
      </c>
      <c r="I1856" s="143"/>
    </row>
    <row r="1857" spans="2:9" s="140" customFormat="1" ht="19.7" customHeight="1" x14ac:dyDescent="0.2">
      <c r="B1857" s="142">
        <v>43</v>
      </c>
      <c r="C1857" s="143" t="s">
        <v>112</v>
      </c>
      <c r="D1857" s="142">
        <v>90758668</v>
      </c>
      <c r="E1857" s="143" t="s">
        <v>1940</v>
      </c>
      <c r="F1857" s="143" t="s">
        <v>700</v>
      </c>
      <c r="G1857" s="143" t="s">
        <v>701</v>
      </c>
      <c r="H1857" s="144">
        <v>400</v>
      </c>
      <c r="I1857" s="143"/>
    </row>
    <row r="1858" spans="2:9" s="140" customFormat="1" ht="19.7" customHeight="1" x14ac:dyDescent="0.2">
      <c r="B1858" s="142">
        <v>43</v>
      </c>
      <c r="C1858" s="143" t="s">
        <v>112</v>
      </c>
      <c r="D1858" s="142">
        <v>90758668</v>
      </c>
      <c r="E1858" s="143" t="s">
        <v>1940</v>
      </c>
      <c r="F1858" s="143" t="s">
        <v>700</v>
      </c>
      <c r="G1858" s="143" t="s">
        <v>701</v>
      </c>
      <c r="H1858" s="144">
        <v>200</v>
      </c>
      <c r="I1858" s="143"/>
    </row>
    <row r="1859" spans="2:9" s="140" customFormat="1" ht="19.7" customHeight="1" x14ac:dyDescent="0.2">
      <c r="B1859" s="142">
        <v>43</v>
      </c>
      <c r="C1859" s="143" t="s">
        <v>112</v>
      </c>
      <c r="D1859" s="142">
        <v>90762872</v>
      </c>
      <c r="E1859" s="143" t="s">
        <v>1941</v>
      </c>
      <c r="F1859" s="143" t="s">
        <v>700</v>
      </c>
      <c r="G1859" s="143" t="s">
        <v>701</v>
      </c>
      <c r="H1859" s="144">
        <v>1300</v>
      </c>
      <c r="I1859" s="143"/>
    </row>
    <row r="1860" spans="2:9" s="140" customFormat="1" ht="19.7" customHeight="1" x14ac:dyDescent="0.2">
      <c r="B1860" s="142">
        <v>43</v>
      </c>
      <c r="C1860" s="143" t="s">
        <v>112</v>
      </c>
      <c r="D1860" s="142">
        <v>90762872</v>
      </c>
      <c r="E1860" s="143" t="s">
        <v>1941</v>
      </c>
      <c r="F1860" s="143" t="s">
        <v>700</v>
      </c>
      <c r="G1860" s="143" t="s">
        <v>701</v>
      </c>
      <c r="H1860" s="144">
        <v>800</v>
      </c>
      <c r="I1860" s="143"/>
    </row>
    <row r="1861" spans="2:9" s="140" customFormat="1" ht="19.7" customHeight="1" x14ac:dyDescent="0.2">
      <c r="B1861" s="142">
        <v>43</v>
      </c>
      <c r="C1861" s="143" t="s">
        <v>112</v>
      </c>
      <c r="D1861" s="142">
        <v>90798965</v>
      </c>
      <c r="E1861" s="143" t="s">
        <v>1942</v>
      </c>
      <c r="F1861" s="143" t="s">
        <v>700</v>
      </c>
      <c r="G1861" s="143" t="s">
        <v>701</v>
      </c>
      <c r="H1861" s="144">
        <v>30</v>
      </c>
      <c r="I1861" s="143"/>
    </row>
    <row r="1862" spans="2:9" s="140" customFormat="1" ht="19.7" customHeight="1" x14ac:dyDescent="0.2">
      <c r="B1862" s="142">
        <v>43</v>
      </c>
      <c r="C1862" s="143" t="s">
        <v>112</v>
      </c>
      <c r="D1862" s="142">
        <v>90798965</v>
      </c>
      <c r="E1862" s="143" t="s">
        <v>1943</v>
      </c>
      <c r="F1862" s="143" t="s">
        <v>737</v>
      </c>
      <c r="G1862" s="143" t="s">
        <v>738</v>
      </c>
      <c r="H1862" s="144">
        <v>30</v>
      </c>
      <c r="I1862" s="143"/>
    </row>
    <row r="1863" spans="2:9" s="140" customFormat="1" ht="19.7" customHeight="1" x14ac:dyDescent="0.2">
      <c r="B1863" s="142">
        <v>43</v>
      </c>
      <c r="C1863" s="143" t="s">
        <v>112</v>
      </c>
      <c r="D1863" s="142">
        <v>90832220</v>
      </c>
      <c r="E1863" s="143" t="s">
        <v>1200</v>
      </c>
      <c r="F1863" s="143" t="s">
        <v>700</v>
      </c>
      <c r="G1863" s="143" t="s">
        <v>701</v>
      </c>
      <c r="H1863" s="144">
        <v>50</v>
      </c>
      <c r="I1863" s="143"/>
    </row>
    <row r="1864" spans="2:9" s="140" customFormat="1" ht="19.7" customHeight="1" x14ac:dyDescent="0.2">
      <c r="B1864" s="142">
        <v>43</v>
      </c>
      <c r="C1864" s="143" t="s">
        <v>112</v>
      </c>
      <c r="D1864" s="142">
        <v>90832220</v>
      </c>
      <c r="E1864" s="143" t="s">
        <v>1200</v>
      </c>
      <c r="F1864" s="143" t="s">
        <v>700</v>
      </c>
      <c r="G1864" s="143" t="s">
        <v>701</v>
      </c>
      <c r="H1864" s="144">
        <v>400</v>
      </c>
      <c r="I1864" s="143"/>
    </row>
    <row r="1865" spans="2:9" s="140" customFormat="1" ht="19.7" customHeight="1" x14ac:dyDescent="0.2">
      <c r="B1865" s="142">
        <v>43</v>
      </c>
      <c r="C1865" s="143" t="s">
        <v>112</v>
      </c>
      <c r="D1865" s="142">
        <v>90876360</v>
      </c>
      <c r="E1865" s="143" t="s">
        <v>1134</v>
      </c>
      <c r="F1865" s="143" t="s">
        <v>700</v>
      </c>
      <c r="G1865" s="143" t="s">
        <v>701</v>
      </c>
      <c r="H1865" s="144">
        <v>2460</v>
      </c>
      <c r="I1865" s="143"/>
    </row>
    <row r="1866" spans="2:9" s="140" customFormat="1" ht="19.7" customHeight="1" x14ac:dyDescent="0.2">
      <c r="B1866" s="142">
        <v>43</v>
      </c>
      <c r="C1866" s="143" t="s">
        <v>112</v>
      </c>
      <c r="D1866" s="142">
        <v>90876360</v>
      </c>
      <c r="E1866" s="143" t="s">
        <v>1134</v>
      </c>
      <c r="F1866" s="143" t="s">
        <v>700</v>
      </c>
      <c r="G1866" s="143" t="s">
        <v>701</v>
      </c>
      <c r="H1866" s="144">
        <v>492</v>
      </c>
      <c r="I1866" s="143"/>
    </row>
    <row r="1867" spans="2:9" s="140" customFormat="1" ht="19.7" customHeight="1" x14ac:dyDescent="0.2">
      <c r="B1867" s="142">
        <v>43</v>
      </c>
      <c r="C1867" s="143" t="s">
        <v>112</v>
      </c>
      <c r="D1867" s="142">
        <v>90895583</v>
      </c>
      <c r="E1867" s="143" t="s">
        <v>1944</v>
      </c>
      <c r="F1867" s="143" t="s">
        <v>729</v>
      </c>
      <c r="G1867" s="143" t="s">
        <v>730</v>
      </c>
      <c r="H1867" s="144">
        <v>410.04</v>
      </c>
      <c r="I1867" s="143"/>
    </row>
    <row r="1868" spans="2:9" s="140" customFormat="1" ht="19.7" customHeight="1" x14ac:dyDescent="0.2">
      <c r="B1868" s="142">
        <v>43</v>
      </c>
      <c r="C1868" s="143" t="s">
        <v>112</v>
      </c>
      <c r="D1868" s="142">
        <v>90895583</v>
      </c>
      <c r="E1868" s="143" t="s">
        <v>1944</v>
      </c>
      <c r="F1868" s="143" t="s">
        <v>729</v>
      </c>
      <c r="G1868" s="143" t="s">
        <v>730</v>
      </c>
      <c r="H1868" s="144">
        <v>208.08</v>
      </c>
      <c r="I1868" s="143"/>
    </row>
    <row r="1869" spans="2:9" s="140" customFormat="1" ht="19.7" customHeight="1" x14ac:dyDescent="0.2">
      <c r="B1869" s="142">
        <v>43</v>
      </c>
      <c r="C1869" s="143" t="s">
        <v>112</v>
      </c>
      <c r="D1869" s="142">
        <v>90900461</v>
      </c>
      <c r="E1869" s="143" t="s">
        <v>1945</v>
      </c>
      <c r="F1869" s="143" t="s">
        <v>700</v>
      </c>
      <c r="G1869" s="143" t="s">
        <v>701</v>
      </c>
      <c r="H1869" s="144">
        <v>24000</v>
      </c>
      <c r="I1869" s="143"/>
    </row>
    <row r="1870" spans="2:9" s="140" customFormat="1" ht="19.7" customHeight="1" x14ac:dyDescent="0.2">
      <c r="B1870" s="142">
        <v>43</v>
      </c>
      <c r="C1870" s="143" t="s">
        <v>112</v>
      </c>
      <c r="D1870" s="142">
        <v>90900461</v>
      </c>
      <c r="E1870" s="143" t="s">
        <v>1945</v>
      </c>
      <c r="F1870" s="143" t="s">
        <v>700</v>
      </c>
      <c r="G1870" s="143" t="s">
        <v>701</v>
      </c>
      <c r="H1870" s="144">
        <v>8000</v>
      </c>
      <c r="I1870" s="143"/>
    </row>
    <row r="1871" spans="2:9" s="140" customFormat="1" ht="19.7" customHeight="1" x14ac:dyDescent="0.2">
      <c r="B1871" s="142">
        <v>43</v>
      </c>
      <c r="C1871" s="143" t="s">
        <v>112</v>
      </c>
      <c r="D1871" s="142">
        <v>91020604</v>
      </c>
      <c r="E1871" s="143" t="s">
        <v>9006</v>
      </c>
      <c r="F1871" s="143" t="s">
        <v>700</v>
      </c>
      <c r="G1871" s="143" t="s">
        <v>701</v>
      </c>
      <c r="H1871" s="144">
        <v>-30003.22</v>
      </c>
      <c r="I1871" s="143"/>
    </row>
    <row r="1872" spans="2:9" s="140" customFormat="1" ht="19.7" customHeight="1" x14ac:dyDescent="0.2">
      <c r="B1872" s="142">
        <v>43</v>
      </c>
      <c r="C1872" s="143" t="s">
        <v>112</v>
      </c>
      <c r="D1872" s="142">
        <v>91080625</v>
      </c>
      <c r="E1872" s="143" t="s">
        <v>1946</v>
      </c>
      <c r="F1872" s="143" t="s">
        <v>697</v>
      </c>
      <c r="G1872" s="143" t="s">
        <v>698</v>
      </c>
      <c r="H1872" s="144">
        <v>16800</v>
      </c>
      <c r="I1872" s="143"/>
    </row>
    <row r="1873" spans="2:9" s="140" customFormat="1" ht="19.7" customHeight="1" x14ac:dyDescent="0.2">
      <c r="B1873" s="142">
        <v>43</v>
      </c>
      <c r="C1873" s="143" t="s">
        <v>112</v>
      </c>
      <c r="D1873" s="142">
        <v>91080626</v>
      </c>
      <c r="E1873" s="143" t="s">
        <v>1947</v>
      </c>
      <c r="F1873" s="143" t="s">
        <v>713</v>
      </c>
      <c r="G1873" s="143" t="s">
        <v>714</v>
      </c>
      <c r="H1873" s="144">
        <v>120000</v>
      </c>
      <c r="I1873" s="143"/>
    </row>
    <row r="1874" spans="2:9" s="140" customFormat="1" ht="19.7" customHeight="1" x14ac:dyDescent="0.2">
      <c r="B1874" s="142">
        <v>43</v>
      </c>
      <c r="C1874" s="143" t="s">
        <v>112</v>
      </c>
      <c r="D1874" s="142">
        <v>91080626</v>
      </c>
      <c r="E1874" s="143" t="s">
        <v>1948</v>
      </c>
      <c r="F1874" s="143" t="s">
        <v>697</v>
      </c>
      <c r="G1874" s="143" t="s">
        <v>698</v>
      </c>
      <c r="H1874" s="144">
        <v>16800</v>
      </c>
      <c r="I1874" s="143"/>
    </row>
    <row r="1875" spans="2:9" s="140" customFormat="1" ht="19.7" customHeight="1" x14ac:dyDescent="0.2">
      <c r="B1875" s="142">
        <v>43</v>
      </c>
      <c r="C1875" s="143" t="s">
        <v>112</v>
      </c>
      <c r="D1875" s="142">
        <v>98443491</v>
      </c>
      <c r="E1875" s="143" t="s">
        <v>1949</v>
      </c>
      <c r="F1875" s="143" t="s">
        <v>700</v>
      </c>
      <c r="G1875" s="143" t="s">
        <v>701</v>
      </c>
      <c r="H1875" s="144">
        <v>6000</v>
      </c>
      <c r="I1875" s="143"/>
    </row>
    <row r="1876" spans="2:9" s="140" customFormat="1" ht="19.7" customHeight="1" x14ac:dyDescent="0.2">
      <c r="B1876" s="142">
        <v>43</v>
      </c>
      <c r="C1876" s="143" t="s">
        <v>112</v>
      </c>
      <c r="D1876" s="142">
        <v>98599474</v>
      </c>
      <c r="E1876" s="143" t="s">
        <v>1930</v>
      </c>
      <c r="F1876" s="143" t="s">
        <v>700</v>
      </c>
      <c r="G1876" s="143" t="s">
        <v>701</v>
      </c>
      <c r="H1876" s="144">
        <v>-103951.98</v>
      </c>
      <c r="I1876" s="143"/>
    </row>
    <row r="1877" spans="2:9" s="140" customFormat="1" ht="19.7" customHeight="1" x14ac:dyDescent="0.2">
      <c r="B1877" s="142">
        <v>43</v>
      </c>
      <c r="C1877" s="143" t="s">
        <v>112</v>
      </c>
      <c r="D1877" s="142">
        <v>99424398</v>
      </c>
      <c r="E1877" s="143" t="s">
        <v>9007</v>
      </c>
      <c r="F1877" s="143" t="s">
        <v>713</v>
      </c>
      <c r="G1877" s="143" t="s">
        <v>714</v>
      </c>
      <c r="H1877" s="144">
        <v>240000</v>
      </c>
      <c r="I1877" s="143"/>
    </row>
    <row r="1878" spans="2:9" s="140" customFormat="1" ht="19.7" customHeight="1" x14ac:dyDescent="0.2">
      <c r="B1878" s="142">
        <v>43</v>
      </c>
      <c r="C1878" s="143" t="s">
        <v>112</v>
      </c>
      <c r="D1878" s="142">
        <v>99894345</v>
      </c>
      <c r="E1878" s="143" t="s">
        <v>1950</v>
      </c>
      <c r="F1878" s="143" t="s">
        <v>700</v>
      </c>
      <c r="G1878" s="143" t="s">
        <v>701</v>
      </c>
      <c r="H1878" s="144">
        <v>45000</v>
      </c>
      <c r="I1878" s="143"/>
    </row>
    <row r="1879" spans="2:9" s="140" customFormat="1" ht="19.7" customHeight="1" x14ac:dyDescent="0.2">
      <c r="B1879" s="142">
        <v>43</v>
      </c>
      <c r="C1879" s="143" t="s">
        <v>112</v>
      </c>
      <c r="D1879" s="142">
        <v>99894345</v>
      </c>
      <c r="E1879" s="143" t="s">
        <v>1950</v>
      </c>
      <c r="F1879" s="143" t="s">
        <v>700</v>
      </c>
      <c r="G1879" s="143" t="s">
        <v>701</v>
      </c>
      <c r="H1879" s="144">
        <v>25000</v>
      </c>
      <c r="I1879" s="143"/>
    </row>
    <row r="1880" spans="2:9" s="140" customFormat="1" ht="19.7" customHeight="1" x14ac:dyDescent="0.2">
      <c r="B1880" s="142">
        <v>43</v>
      </c>
      <c r="C1880" s="143" t="s">
        <v>112</v>
      </c>
      <c r="D1880" s="142">
        <v>99894471</v>
      </c>
      <c r="E1880" s="143" t="s">
        <v>1951</v>
      </c>
      <c r="F1880" s="143" t="s">
        <v>697</v>
      </c>
      <c r="G1880" s="143" t="s">
        <v>698</v>
      </c>
      <c r="H1880" s="144">
        <v>38185</v>
      </c>
      <c r="I1880" s="143"/>
    </row>
    <row r="1881" spans="2:9" s="140" customFormat="1" ht="19.7" customHeight="1" x14ac:dyDescent="0.2">
      <c r="B1881" s="142">
        <v>43</v>
      </c>
      <c r="C1881" s="143" t="s">
        <v>112</v>
      </c>
      <c r="D1881" s="142">
        <v>100549833</v>
      </c>
      <c r="E1881" s="143" t="s">
        <v>8701</v>
      </c>
      <c r="F1881" s="143" t="s">
        <v>716</v>
      </c>
      <c r="G1881" s="143" t="s">
        <v>717</v>
      </c>
      <c r="H1881" s="144">
        <v>100000</v>
      </c>
      <c r="I1881" s="143"/>
    </row>
    <row r="1882" spans="2:9" s="140" customFormat="1" ht="19.7" customHeight="1" x14ac:dyDescent="0.2">
      <c r="B1882" s="142">
        <v>43</v>
      </c>
      <c r="C1882" s="143" t="s">
        <v>112</v>
      </c>
      <c r="D1882" s="142">
        <v>100549833</v>
      </c>
      <c r="E1882" s="143" t="s">
        <v>1952</v>
      </c>
      <c r="F1882" s="143" t="s">
        <v>713</v>
      </c>
      <c r="G1882" s="143" t="s">
        <v>714</v>
      </c>
      <c r="H1882" s="144">
        <v>0</v>
      </c>
      <c r="I1882" s="143"/>
    </row>
    <row r="1883" spans="2:9" s="140" customFormat="1" ht="19.7" customHeight="1" x14ac:dyDescent="0.2">
      <c r="B1883" s="142">
        <v>43</v>
      </c>
      <c r="C1883" s="143" t="s">
        <v>112</v>
      </c>
      <c r="D1883" s="142">
        <v>100549833</v>
      </c>
      <c r="E1883" s="143" t="s">
        <v>1953</v>
      </c>
      <c r="F1883" s="143" t="s">
        <v>713</v>
      </c>
      <c r="G1883" s="143" t="s">
        <v>714</v>
      </c>
      <c r="H1883" s="144">
        <v>200000</v>
      </c>
      <c r="I1883" s="143"/>
    </row>
    <row r="1884" spans="2:9" s="140" customFormat="1" ht="19.7" customHeight="1" x14ac:dyDescent="0.2">
      <c r="B1884" s="142">
        <v>43</v>
      </c>
      <c r="C1884" s="143" t="s">
        <v>112</v>
      </c>
      <c r="D1884" s="142">
        <v>100549833</v>
      </c>
      <c r="E1884" s="143" t="s">
        <v>1953</v>
      </c>
      <c r="F1884" s="143" t="s">
        <v>713</v>
      </c>
      <c r="G1884" s="143" t="s">
        <v>714</v>
      </c>
      <c r="H1884" s="144">
        <v>100000</v>
      </c>
      <c r="I1884" s="143"/>
    </row>
    <row r="1885" spans="2:9" s="140" customFormat="1" ht="19.7" customHeight="1" x14ac:dyDescent="0.2">
      <c r="B1885" s="142">
        <v>43</v>
      </c>
      <c r="C1885" s="143" t="s">
        <v>112</v>
      </c>
      <c r="D1885" s="142">
        <v>100558795</v>
      </c>
      <c r="E1885" s="143" t="s">
        <v>1954</v>
      </c>
      <c r="F1885" s="143" t="s">
        <v>716</v>
      </c>
      <c r="G1885" s="143" t="s">
        <v>717</v>
      </c>
      <c r="H1885" s="144">
        <v>-5994.44</v>
      </c>
      <c r="I1885" s="143"/>
    </row>
    <row r="1886" spans="2:9" s="140" customFormat="1" ht="19.7" customHeight="1" x14ac:dyDescent="0.2">
      <c r="B1886" s="142">
        <v>43</v>
      </c>
      <c r="C1886" s="143" t="s">
        <v>112</v>
      </c>
      <c r="D1886" s="142">
        <v>100558795</v>
      </c>
      <c r="E1886" s="143" t="s">
        <v>1954</v>
      </c>
      <c r="F1886" s="143" t="s">
        <v>716</v>
      </c>
      <c r="G1886" s="143" t="s">
        <v>717</v>
      </c>
      <c r="H1886" s="144">
        <v>-3995.72</v>
      </c>
      <c r="I1886" s="143"/>
    </row>
    <row r="1887" spans="2:9" s="140" customFormat="1" ht="19.7" customHeight="1" x14ac:dyDescent="0.2">
      <c r="B1887" s="142">
        <v>43</v>
      </c>
      <c r="C1887" s="143" t="s">
        <v>112</v>
      </c>
      <c r="D1887" s="142">
        <v>100622213</v>
      </c>
      <c r="E1887" s="143" t="s">
        <v>1955</v>
      </c>
      <c r="F1887" s="143" t="s">
        <v>697</v>
      </c>
      <c r="G1887" s="143" t="s">
        <v>698</v>
      </c>
      <c r="H1887" s="144">
        <v>59580</v>
      </c>
      <c r="I1887" s="143"/>
    </row>
    <row r="1888" spans="2:9" s="140" customFormat="1" ht="19.7" customHeight="1" x14ac:dyDescent="0.2">
      <c r="B1888" s="142">
        <v>43</v>
      </c>
      <c r="C1888" s="143" t="s">
        <v>112</v>
      </c>
      <c r="D1888" s="142">
        <v>100622838</v>
      </c>
      <c r="E1888" s="143" t="s">
        <v>1956</v>
      </c>
      <c r="F1888" s="143" t="s">
        <v>697</v>
      </c>
      <c r="G1888" s="143" t="s">
        <v>698</v>
      </c>
      <c r="H1888" s="144">
        <v>49000</v>
      </c>
      <c r="I1888" s="143"/>
    </row>
    <row r="1889" spans="2:9" s="140" customFormat="1" ht="19.7" customHeight="1" x14ac:dyDescent="0.2">
      <c r="B1889" s="142">
        <v>43</v>
      </c>
      <c r="C1889" s="143" t="s">
        <v>112</v>
      </c>
      <c r="D1889" s="142">
        <v>100931950</v>
      </c>
      <c r="E1889" s="143" t="s">
        <v>1957</v>
      </c>
      <c r="F1889" s="143" t="s">
        <v>713</v>
      </c>
      <c r="G1889" s="143" t="s">
        <v>714</v>
      </c>
      <c r="H1889" s="144">
        <v>100000</v>
      </c>
      <c r="I1889" s="143"/>
    </row>
    <row r="1890" spans="2:9" s="140" customFormat="1" ht="19.7" customHeight="1" x14ac:dyDescent="0.2">
      <c r="B1890" s="142">
        <v>43</v>
      </c>
      <c r="C1890" s="143" t="s">
        <v>112</v>
      </c>
      <c r="D1890" s="142">
        <v>101298117</v>
      </c>
      <c r="E1890" s="143" t="s">
        <v>1958</v>
      </c>
      <c r="F1890" s="143" t="s">
        <v>716</v>
      </c>
      <c r="G1890" s="143" t="s">
        <v>717</v>
      </c>
      <c r="H1890" s="144">
        <v>1800</v>
      </c>
      <c r="I1890" s="143"/>
    </row>
    <row r="1891" spans="2:9" s="140" customFormat="1" ht="19.7" customHeight="1" x14ac:dyDescent="0.2">
      <c r="B1891" s="142">
        <v>43</v>
      </c>
      <c r="C1891" s="143" t="s">
        <v>112</v>
      </c>
      <c r="D1891" s="142">
        <v>101604970</v>
      </c>
      <c r="E1891" s="143" t="s">
        <v>1959</v>
      </c>
      <c r="F1891" s="143" t="s">
        <v>697</v>
      </c>
      <c r="G1891" s="143" t="s">
        <v>698</v>
      </c>
      <c r="H1891" s="144">
        <v>31200</v>
      </c>
      <c r="I1891" s="143"/>
    </row>
    <row r="1892" spans="2:9" s="140" customFormat="1" ht="19.7" customHeight="1" x14ac:dyDescent="0.2">
      <c r="B1892" s="142">
        <v>45</v>
      </c>
      <c r="C1892" s="143" t="s">
        <v>435</v>
      </c>
      <c r="D1892" s="142">
        <v>90510246</v>
      </c>
      <c r="E1892" s="143" t="s">
        <v>1960</v>
      </c>
      <c r="F1892" s="143" t="s">
        <v>729</v>
      </c>
      <c r="G1892" s="143" t="s">
        <v>730</v>
      </c>
      <c r="H1892" s="144">
        <v>1236.24</v>
      </c>
      <c r="I1892" s="143"/>
    </row>
    <row r="1893" spans="2:9" s="140" customFormat="1" ht="19.7" customHeight="1" x14ac:dyDescent="0.2">
      <c r="B1893" s="142">
        <v>45</v>
      </c>
      <c r="C1893" s="143" t="s">
        <v>435</v>
      </c>
      <c r="D1893" s="142">
        <v>90510246</v>
      </c>
      <c r="E1893" s="143" t="s">
        <v>1960</v>
      </c>
      <c r="F1893" s="143" t="s">
        <v>729</v>
      </c>
      <c r="G1893" s="143" t="s">
        <v>730</v>
      </c>
      <c r="H1893" s="144">
        <v>1040.4000000000001</v>
      </c>
      <c r="I1893" s="143"/>
    </row>
    <row r="1894" spans="2:9" s="140" customFormat="1" ht="19.7" customHeight="1" x14ac:dyDescent="0.2">
      <c r="B1894" s="142">
        <v>45</v>
      </c>
      <c r="C1894" s="143" t="s">
        <v>435</v>
      </c>
      <c r="D1894" s="142">
        <v>90510246</v>
      </c>
      <c r="E1894" s="143" t="s">
        <v>1960</v>
      </c>
      <c r="F1894" s="143" t="s">
        <v>729</v>
      </c>
      <c r="G1894" s="143" t="s">
        <v>730</v>
      </c>
      <c r="H1894" s="144">
        <v>208.08</v>
      </c>
      <c r="I1894" s="143"/>
    </row>
    <row r="1895" spans="2:9" s="140" customFormat="1" ht="19.7" customHeight="1" x14ac:dyDescent="0.2">
      <c r="B1895" s="142">
        <v>45</v>
      </c>
      <c r="C1895" s="143" t="s">
        <v>435</v>
      </c>
      <c r="D1895" s="142">
        <v>90538167</v>
      </c>
      <c r="E1895" s="143" t="s">
        <v>1961</v>
      </c>
      <c r="F1895" s="143" t="s">
        <v>700</v>
      </c>
      <c r="G1895" s="143" t="s">
        <v>701</v>
      </c>
      <c r="H1895" s="144">
        <v>50000</v>
      </c>
      <c r="I1895" s="143"/>
    </row>
    <row r="1896" spans="2:9" s="140" customFormat="1" ht="19.7" customHeight="1" x14ac:dyDescent="0.2">
      <c r="B1896" s="142">
        <v>45</v>
      </c>
      <c r="C1896" s="143" t="s">
        <v>435</v>
      </c>
      <c r="D1896" s="142">
        <v>90579568</v>
      </c>
      <c r="E1896" s="143" t="s">
        <v>1962</v>
      </c>
      <c r="F1896" s="143" t="s">
        <v>697</v>
      </c>
      <c r="G1896" s="143" t="s">
        <v>698</v>
      </c>
      <c r="H1896" s="144">
        <v>65000</v>
      </c>
      <c r="I1896" s="143"/>
    </row>
    <row r="1897" spans="2:9" s="140" customFormat="1" ht="19.7" customHeight="1" x14ac:dyDescent="0.2">
      <c r="B1897" s="142">
        <v>45</v>
      </c>
      <c r="C1897" s="143" t="s">
        <v>435</v>
      </c>
      <c r="D1897" s="142">
        <v>90613242</v>
      </c>
      <c r="E1897" s="143" t="s">
        <v>1963</v>
      </c>
      <c r="F1897" s="143" t="s">
        <v>1245</v>
      </c>
      <c r="G1897" s="143" t="s">
        <v>1246</v>
      </c>
      <c r="H1897" s="144">
        <v>40000</v>
      </c>
      <c r="I1897" s="143"/>
    </row>
    <row r="1898" spans="2:9" s="140" customFormat="1" ht="19.7" customHeight="1" x14ac:dyDescent="0.2">
      <c r="B1898" s="142">
        <v>45</v>
      </c>
      <c r="C1898" s="143" t="s">
        <v>435</v>
      </c>
      <c r="D1898" s="142">
        <v>90613562</v>
      </c>
      <c r="E1898" s="143" t="s">
        <v>8702</v>
      </c>
      <c r="F1898" s="143" t="s">
        <v>700</v>
      </c>
      <c r="G1898" s="143" t="s">
        <v>701</v>
      </c>
      <c r="H1898" s="144">
        <v>-25636.78</v>
      </c>
      <c r="I1898" s="143"/>
    </row>
    <row r="1899" spans="2:9" s="140" customFormat="1" ht="19.7" customHeight="1" x14ac:dyDescent="0.2">
      <c r="B1899" s="142">
        <v>45</v>
      </c>
      <c r="C1899" s="143" t="s">
        <v>435</v>
      </c>
      <c r="D1899" s="142">
        <v>90614187</v>
      </c>
      <c r="E1899" s="143" t="s">
        <v>1964</v>
      </c>
      <c r="F1899" s="143" t="s">
        <v>700</v>
      </c>
      <c r="G1899" s="143" t="s">
        <v>701</v>
      </c>
      <c r="H1899" s="144">
        <v>2400</v>
      </c>
      <c r="I1899" s="143"/>
    </row>
    <row r="1900" spans="2:9" s="140" customFormat="1" ht="19.7" customHeight="1" x14ac:dyDescent="0.2">
      <c r="B1900" s="142">
        <v>45</v>
      </c>
      <c r="C1900" s="143" t="s">
        <v>435</v>
      </c>
      <c r="D1900" s="142">
        <v>90614412</v>
      </c>
      <c r="E1900" s="143" t="s">
        <v>9737</v>
      </c>
      <c r="F1900" s="143" t="s">
        <v>697</v>
      </c>
      <c r="G1900" s="143" t="s">
        <v>698</v>
      </c>
      <c r="H1900" s="144">
        <v>50000</v>
      </c>
      <c r="I1900" s="143"/>
    </row>
    <row r="1901" spans="2:9" s="140" customFormat="1" ht="19.7" customHeight="1" x14ac:dyDescent="0.2">
      <c r="B1901" s="142">
        <v>45</v>
      </c>
      <c r="C1901" s="143" t="s">
        <v>435</v>
      </c>
      <c r="D1901" s="142">
        <v>90615051</v>
      </c>
      <c r="E1901" s="143" t="s">
        <v>1965</v>
      </c>
      <c r="F1901" s="143" t="s">
        <v>729</v>
      </c>
      <c r="G1901" s="143" t="s">
        <v>730</v>
      </c>
      <c r="H1901" s="144">
        <v>8400</v>
      </c>
      <c r="I1901" s="143"/>
    </row>
    <row r="1902" spans="2:9" s="140" customFormat="1" ht="19.7" customHeight="1" x14ac:dyDescent="0.2">
      <c r="B1902" s="142">
        <v>45</v>
      </c>
      <c r="C1902" s="143" t="s">
        <v>435</v>
      </c>
      <c r="D1902" s="142">
        <v>90615051</v>
      </c>
      <c r="E1902" s="143" t="s">
        <v>1965</v>
      </c>
      <c r="F1902" s="143" t="s">
        <v>729</v>
      </c>
      <c r="G1902" s="143" t="s">
        <v>730</v>
      </c>
      <c r="H1902" s="144">
        <v>200</v>
      </c>
      <c r="I1902" s="143"/>
    </row>
    <row r="1903" spans="2:9" s="140" customFormat="1" ht="19.7" customHeight="1" x14ac:dyDescent="0.2">
      <c r="B1903" s="142">
        <v>45</v>
      </c>
      <c r="C1903" s="143" t="s">
        <v>435</v>
      </c>
      <c r="D1903" s="142">
        <v>90615051</v>
      </c>
      <c r="E1903" s="143" t="s">
        <v>8703</v>
      </c>
      <c r="F1903" s="143" t="s">
        <v>697</v>
      </c>
      <c r="G1903" s="143" t="s">
        <v>698</v>
      </c>
      <c r="H1903" s="144">
        <v>58000</v>
      </c>
      <c r="I1903" s="143"/>
    </row>
    <row r="1904" spans="2:9" s="140" customFormat="1" ht="19.7" customHeight="1" x14ac:dyDescent="0.2">
      <c r="B1904" s="142">
        <v>45</v>
      </c>
      <c r="C1904" s="143" t="s">
        <v>435</v>
      </c>
      <c r="D1904" s="142">
        <v>90623316</v>
      </c>
      <c r="E1904" s="143" t="s">
        <v>8704</v>
      </c>
      <c r="F1904" s="143" t="s">
        <v>713</v>
      </c>
      <c r="G1904" s="143" t="s">
        <v>714</v>
      </c>
      <c r="H1904" s="144">
        <v>100000</v>
      </c>
      <c r="I1904" s="143"/>
    </row>
    <row r="1905" spans="2:9" s="140" customFormat="1" ht="19.7" customHeight="1" x14ac:dyDescent="0.2">
      <c r="B1905" s="142">
        <v>45</v>
      </c>
      <c r="C1905" s="143" t="s">
        <v>435</v>
      </c>
      <c r="D1905" s="142">
        <v>90624520</v>
      </c>
      <c r="E1905" s="143" t="s">
        <v>1966</v>
      </c>
      <c r="F1905" s="143" t="s">
        <v>697</v>
      </c>
      <c r="G1905" s="143" t="s">
        <v>698</v>
      </c>
      <c r="H1905" s="144">
        <v>181698.3</v>
      </c>
      <c r="I1905" s="143"/>
    </row>
    <row r="1906" spans="2:9" s="140" customFormat="1" ht="19.7" customHeight="1" x14ac:dyDescent="0.2">
      <c r="B1906" s="142">
        <v>45</v>
      </c>
      <c r="C1906" s="143" t="s">
        <v>435</v>
      </c>
      <c r="D1906" s="142">
        <v>90624520</v>
      </c>
      <c r="E1906" s="143" t="s">
        <v>1966</v>
      </c>
      <c r="F1906" s="143" t="s">
        <v>697</v>
      </c>
      <c r="G1906" s="143" t="s">
        <v>698</v>
      </c>
      <c r="H1906" s="144">
        <v>153</v>
      </c>
      <c r="I1906" s="143"/>
    </row>
    <row r="1907" spans="2:9" s="140" customFormat="1" ht="19.7" customHeight="1" x14ac:dyDescent="0.2">
      <c r="B1907" s="142">
        <v>45</v>
      </c>
      <c r="C1907" s="143" t="s">
        <v>435</v>
      </c>
      <c r="D1907" s="142">
        <v>90625116</v>
      </c>
      <c r="E1907" s="143" t="s">
        <v>1968</v>
      </c>
      <c r="F1907" s="143" t="s">
        <v>706</v>
      </c>
      <c r="G1907" s="143" t="s">
        <v>707</v>
      </c>
      <c r="H1907" s="144">
        <v>560.28</v>
      </c>
      <c r="I1907" s="143"/>
    </row>
    <row r="1908" spans="2:9" s="140" customFormat="1" ht="19.7" customHeight="1" x14ac:dyDescent="0.2">
      <c r="B1908" s="142">
        <v>45</v>
      </c>
      <c r="C1908" s="143" t="s">
        <v>435</v>
      </c>
      <c r="D1908" s="142">
        <v>90625116</v>
      </c>
      <c r="E1908" s="143" t="s">
        <v>1968</v>
      </c>
      <c r="F1908" s="143" t="s">
        <v>706</v>
      </c>
      <c r="G1908" s="143" t="s">
        <v>707</v>
      </c>
      <c r="H1908" s="144">
        <v>320.16000000000003</v>
      </c>
      <c r="I1908" s="143"/>
    </row>
    <row r="1909" spans="2:9" s="140" customFormat="1" ht="19.7" customHeight="1" x14ac:dyDescent="0.2">
      <c r="B1909" s="142">
        <v>45</v>
      </c>
      <c r="C1909" s="143" t="s">
        <v>435</v>
      </c>
      <c r="D1909" s="142">
        <v>90625116</v>
      </c>
      <c r="E1909" s="143" t="s">
        <v>1969</v>
      </c>
      <c r="F1909" s="143" t="s">
        <v>729</v>
      </c>
      <c r="G1909" s="143" t="s">
        <v>730</v>
      </c>
      <c r="H1909" s="144">
        <v>400</v>
      </c>
      <c r="I1909" s="143"/>
    </row>
    <row r="1910" spans="2:9" s="140" customFormat="1" ht="19.7" customHeight="1" x14ac:dyDescent="0.2">
      <c r="B1910" s="142">
        <v>45</v>
      </c>
      <c r="C1910" s="143" t="s">
        <v>435</v>
      </c>
      <c r="D1910" s="142">
        <v>90625116</v>
      </c>
      <c r="E1910" s="143" t="s">
        <v>1969</v>
      </c>
      <c r="F1910" s="143" t="s">
        <v>729</v>
      </c>
      <c r="G1910" s="143" t="s">
        <v>730</v>
      </c>
      <c r="H1910" s="144">
        <v>200</v>
      </c>
      <c r="I1910" s="143"/>
    </row>
    <row r="1911" spans="2:9" s="140" customFormat="1" ht="19.7" customHeight="1" x14ac:dyDescent="0.2">
      <c r="B1911" s="142">
        <v>45</v>
      </c>
      <c r="C1911" s="143" t="s">
        <v>435</v>
      </c>
      <c r="D1911" s="142">
        <v>90635235</v>
      </c>
      <c r="E1911" s="143" t="s">
        <v>1970</v>
      </c>
      <c r="F1911" s="143" t="s">
        <v>713</v>
      </c>
      <c r="G1911" s="143" t="s">
        <v>714</v>
      </c>
      <c r="H1911" s="144">
        <v>100900</v>
      </c>
      <c r="I1911" s="143"/>
    </row>
    <row r="1912" spans="2:9" s="140" customFormat="1" ht="19.7" customHeight="1" x14ac:dyDescent="0.2">
      <c r="B1912" s="142">
        <v>45</v>
      </c>
      <c r="C1912" s="143" t="s">
        <v>435</v>
      </c>
      <c r="D1912" s="142">
        <v>90642174</v>
      </c>
      <c r="E1912" s="143" t="s">
        <v>1986</v>
      </c>
      <c r="F1912" s="143" t="s">
        <v>700</v>
      </c>
      <c r="G1912" s="143" t="s">
        <v>701</v>
      </c>
      <c r="H1912" s="144">
        <v>-44254.34</v>
      </c>
      <c r="I1912" s="143"/>
    </row>
    <row r="1913" spans="2:9" s="140" customFormat="1" ht="19.7" customHeight="1" x14ac:dyDescent="0.2">
      <c r="B1913" s="142">
        <v>45</v>
      </c>
      <c r="C1913" s="143" t="s">
        <v>435</v>
      </c>
      <c r="D1913" s="142">
        <v>90642174</v>
      </c>
      <c r="E1913" s="143" t="s">
        <v>1986</v>
      </c>
      <c r="F1913" s="143" t="s">
        <v>700</v>
      </c>
      <c r="G1913" s="143" t="s">
        <v>701</v>
      </c>
      <c r="H1913" s="144">
        <v>-4139.32</v>
      </c>
      <c r="I1913" s="143"/>
    </row>
    <row r="1914" spans="2:9" s="140" customFormat="1" ht="19.7" customHeight="1" x14ac:dyDescent="0.2">
      <c r="B1914" s="142">
        <v>45</v>
      </c>
      <c r="C1914" s="143" t="s">
        <v>435</v>
      </c>
      <c r="D1914" s="142">
        <v>90653188</v>
      </c>
      <c r="E1914" s="143" t="s">
        <v>1971</v>
      </c>
      <c r="F1914" s="143" t="s">
        <v>706</v>
      </c>
      <c r="G1914" s="143" t="s">
        <v>707</v>
      </c>
      <c r="H1914" s="144">
        <v>480.24</v>
      </c>
      <c r="I1914" s="143"/>
    </row>
    <row r="1915" spans="2:9" s="140" customFormat="1" ht="19.7" customHeight="1" x14ac:dyDescent="0.2">
      <c r="B1915" s="142">
        <v>45</v>
      </c>
      <c r="C1915" s="143" t="s">
        <v>435</v>
      </c>
      <c r="D1915" s="142">
        <v>90653188</v>
      </c>
      <c r="E1915" s="143" t="s">
        <v>1971</v>
      </c>
      <c r="F1915" s="143" t="s">
        <v>706</v>
      </c>
      <c r="G1915" s="143" t="s">
        <v>707</v>
      </c>
      <c r="H1915" s="144">
        <v>400.2</v>
      </c>
      <c r="I1915" s="143"/>
    </row>
    <row r="1916" spans="2:9" s="140" customFormat="1" ht="19.7" customHeight="1" x14ac:dyDescent="0.2">
      <c r="B1916" s="142">
        <v>45</v>
      </c>
      <c r="C1916" s="143" t="s">
        <v>435</v>
      </c>
      <c r="D1916" s="142">
        <v>90657461</v>
      </c>
      <c r="E1916" s="143" t="s">
        <v>1972</v>
      </c>
      <c r="F1916" s="143" t="s">
        <v>700</v>
      </c>
      <c r="G1916" s="143" t="s">
        <v>701</v>
      </c>
      <c r="H1916" s="144">
        <v>400</v>
      </c>
      <c r="I1916" s="143"/>
    </row>
    <row r="1917" spans="2:9" s="140" customFormat="1" ht="19.7" customHeight="1" x14ac:dyDescent="0.2">
      <c r="B1917" s="142">
        <v>45</v>
      </c>
      <c r="C1917" s="143" t="s">
        <v>435</v>
      </c>
      <c r="D1917" s="142">
        <v>90657461</v>
      </c>
      <c r="E1917" s="143" t="s">
        <v>9738</v>
      </c>
      <c r="F1917" s="143" t="s">
        <v>700</v>
      </c>
      <c r="G1917" s="143" t="s">
        <v>701</v>
      </c>
      <c r="H1917" s="144">
        <v>-19978.849999999999</v>
      </c>
      <c r="I1917" s="143"/>
    </row>
    <row r="1918" spans="2:9" s="140" customFormat="1" ht="19.7" customHeight="1" x14ac:dyDescent="0.2">
      <c r="B1918" s="142">
        <v>45</v>
      </c>
      <c r="C1918" s="143" t="s">
        <v>435</v>
      </c>
      <c r="D1918" s="142">
        <v>90665205</v>
      </c>
      <c r="E1918" s="143" t="s">
        <v>1973</v>
      </c>
      <c r="F1918" s="143" t="s">
        <v>700</v>
      </c>
      <c r="G1918" s="143" t="s">
        <v>701</v>
      </c>
      <c r="H1918" s="144">
        <v>750</v>
      </c>
      <c r="I1918" s="143"/>
    </row>
    <row r="1919" spans="2:9" s="140" customFormat="1" ht="19.7" customHeight="1" x14ac:dyDescent="0.2">
      <c r="B1919" s="142">
        <v>45</v>
      </c>
      <c r="C1919" s="143" t="s">
        <v>435</v>
      </c>
      <c r="D1919" s="142">
        <v>90665205</v>
      </c>
      <c r="E1919" s="143" t="s">
        <v>1973</v>
      </c>
      <c r="F1919" s="143" t="s">
        <v>700</v>
      </c>
      <c r="G1919" s="143" t="s">
        <v>701</v>
      </c>
      <c r="H1919" s="144">
        <v>450</v>
      </c>
      <c r="I1919" s="143"/>
    </row>
    <row r="1920" spans="2:9" s="140" customFormat="1" ht="19.7" customHeight="1" x14ac:dyDescent="0.2">
      <c r="B1920" s="142">
        <v>45</v>
      </c>
      <c r="C1920" s="143" t="s">
        <v>435</v>
      </c>
      <c r="D1920" s="142">
        <v>90665205</v>
      </c>
      <c r="E1920" s="143" t="s">
        <v>1973</v>
      </c>
      <c r="F1920" s="143" t="s">
        <v>700</v>
      </c>
      <c r="G1920" s="143" t="s">
        <v>701</v>
      </c>
      <c r="H1920" s="144">
        <v>450</v>
      </c>
      <c r="I1920" s="143"/>
    </row>
    <row r="1921" spans="2:9" s="140" customFormat="1" ht="19.7" customHeight="1" x14ac:dyDescent="0.2">
      <c r="B1921" s="142">
        <v>45</v>
      </c>
      <c r="C1921" s="143" t="s">
        <v>435</v>
      </c>
      <c r="D1921" s="142">
        <v>90665205</v>
      </c>
      <c r="E1921" s="143" t="s">
        <v>1973</v>
      </c>
      <c r="F1921" s="143" t="s">
        <v>700</v>
      </c>
      <c r="G1921" s="143" t="s">
        <v>701</v>
      </c>
      <c r="H1921" s="144">
        <v>150</v>
      </c>
      <c r="I1921" s="143"/>
    </row>
    <row r="1922" spans="2:9" s="140" customFormat="1" ht="19.7" customHeight="1" x14ac:dyDescent="0.2">
      <c r="B1922" s="142">
        <v>45</v>
      </c>
      <c r="C1922" s="143" t="s">
        <v>435</v>
      </c>
      <c r="D1922" s="142">
        <v>90665932</v>
      </c>
      <c r="E1922" s="143" t="s">
        <v>1974</v>
      </c>
      <c r="F1922" s="143" t="s">
        <v>700</v>
      </c>
      <c r="G1922" s="143" t="s">
        <v>701</v>
      </c>
      <c r="H1922" s="144">
        <v>370</v>
      </c>
      <c r="I1922" s="143"/>
    </row>
    <row r="1923" spans="2:9" s="140" customFormat="1" ht="19.7" customHeight="1" x14ac:dyDescent="0.2">
      <c r="B1923" s="142">
        <v>45</v>
      </c>
      <c r="C1923" s="143" t="s">
        <v>435</v>
      </c>
      <c r="D1923" s="142">
        <v>90665932</v>
      </c>
      <c r="E1923" s="143" t="s">
        <v>1974</v>
      </c>
      <c r="F1923" s="143" t="s">
        <v>700</v>
      </c>
      <c r="G1923" s="143" t="s">
        <v>701</v>
      </c>
      <c r="H1923" s="144">
        <v>370</v>
      </c>
      <c r="I1923" s="143"/>
    </row>
    <row r="1924" spans="2:9" s="140" customFormat="1" ht="19.7" customHeight="1" x14ac:dyDescent="0.2">
      <c r="B1924" s="142">
        <v>45</v>
      </c>
      <c r="C1924" s="143" t="s">
        <v>435</v>
      </c>
      <c r="D1924" s="142">
        <v>90665932</v>
      </c>
      <c r="E1924" s="143" t="s">
        <v>1974</v>
      </c>
      <c r="F1924" s="143" t="s">
        <v>700</v>
      </c>
      <c r="G1924" s="143" t="s">
        <v>701</v>
      </c>
      <c r="H1924" s="144">
        <v>74</v>
      </c>
      <c r="I1924" s="143"/>
    </row>
    <row r="1925" spans="2:9" s="140" customFormat="1" ht="19.7" customHeight="1" x14ac:dyDescent="0.2">
      <c r="B1925" s="142">
        <v>45</v>
      </c>
      <c r="C1925" s="143" t="s">
        <v>435</v>
      </c>
      <c r="D1925" s="142">
        <v>90676326</v>
      </c>
      <c r="E1925" s="143" t="s">
        <v>1975</v>
      </c>
      <c r="F1925" s="143" t="s">
        <v>697</v>
      </c>
      <c r="G1925" s="143" t="s">
        <v>698</v>
      </c>
      <c r="H1925" s="144">
        <v>60000</v>
      </c>
      <c r="I1925" s="143"/>
    </row>
    <row r="1926" spans="2:9" s="140" customFormat="1" ht="19.7" customHeight="1" x14ac:dyDescent="0.2">
      <c r="B1926" s="142">
        <v>45</v>
      </c>
      <c r="C1926" s="143" t="s">
        <v>435</v>
      </c>
      <c r="D1926" s="142">
        <v>90692807</v>
      </c>
      <c r="E1926" s="143" t="s">
        <v>1976</v>
      </c>
      <c r="F1926" s="143" t="s">
        <v>899</v>
      </c>
      <c r="G1926" s="143" t="s">
        <v>900</v>
      </c>
      <c r="H1926" s="144">
        <v>320.16000000000003</v>
      </c>
      <c r="I1926" s="143"/>
    </row>
    <row r="1927" spans="2:9" s="140" customFormat="1" ht="19.7" customHeight="1" x14ac:dyDescent="0.2">
      <c r="B1927" s="142">
        <v>45</v>
      </c>
      <c r="C1927" s="143" t="s">
        <v>435</v>
      </c>
      <c r="D1927" s="142">
        <v>90692807</v>
      </c>
      <c r="E1927" s="143" t="s">
        <v>1976</v>
      </c>
      <c r="F1927" s="143" t="s">
        <v>899</v>
      </c>
      <c r="G1927" s="143" t="s">
        <v>900</v>
      </c>
      <c r="H1927" s="144">
        <v>266.8</v>
      </c>
      <c r="I1927" s="143"/>
    </row>
    <row r="1928" spans="2:9" s="140" customFormat="1" ht="19.7" customHeight="1" x14ac:dyDescent="0.2">
      <c r="B1928" s="142">
        <v>45</v>
      </c>
      <c r="C1928" s="143" t="s">
        <v>435</v>
      </c>
      <c r="D1928" s="142">
        <v>90692807</v>
      </c>
      <c r="E1928" s="143" t="s">
        <v>1977</v>
      </c>
      <c r="F1928" s="143" t="s">
        <v>700</v>
      </c>
      <c r="G1928" s="143" t="s">
        <v>701</v>
      </c>
      <c r="H1928" s="144">
        <v>306</v>
      </c>
      <c r="I1928" s="143"/>
    </row>
    <row r="1929" spans="2:9" s="140" customFormat="1" ht="19.7" customHeight="1" x14ac:dyDescent="0.2">
      <c r="B1929" s="142">
        <v>45</v>
      </c>
      <c r="C1929" s="143" t="s">
        <v>435</v>
      </c>
      <c r="D1929" s="142">
        <v>90692807</v>
      </c>
      <c r="E1929" s="143" t="s">
        <v>1977</v>
      </c>
      <c r="F1929" s="143" t="s">
        <v>700</v>
      </c>
      <c r="G1929" s="143" t="s">
        <v>701</v>
      </c>
      <c r="H1929" s="144">
        <v>255</v>
      </c>
      <c r="I1929" s="143"/>
    </row>
    <row r="1930" spans="2:9" s="140" customFormat="1" ht="19.7" customHeight="1" x14ac:dyDescent="0.2">
      <c r="B1930" s="142">
        <v>45</v>
      </c>
      <c r="C1930" s="143" t="s">
        <v>435</v>
      </c>
      <c r="D1930" s="142">
        <v>90692807</v>
      </c>
      <c r="E1930" s="143" t="s">
        <v>1977</v>
      </c>
      <c r="F1930" s="143" t="s">
        <v>700</v>
      </c>
      <c r="G1930" s="143" t="s">
        <v>701</v>
      </c>
      <c r="H1930" s="144">
        <v>51</v>
      </c>
      <c r="I1930" s="143"/>
    </row>
    <row r="1931" spans="2:9" s="140" customFormat="1" ht="19.7" customHeight="1" x14ac:dyDescent="0.2">
      <c r="B1931" s="142">
        <v>45</v>
      </c>
      <c r="C1931" s="143" t="s">
        <v>435</v>
      </c>
      <c r="D1931" s="142">
        <v>90697942</v>
      </c>
      <c r="E1931" s="143" t="s">
        <v>1978</v>
      </c>
      <c r="F1931" s="143" t="s">
        <v>700</v>
      </c>
      <c r="G1931" s="143" t="s">
        <v>701</v>
      </c>
      <c r="H1931" s="144">
        <v>750</v>
      </c>
      <c r="I1931" s="143"/>
    </row>
    <row r="1932" spans="2:9" s="140" customFormat="1" ht="19.7" customHeight="1" x14ac:dyDescent="0.2">
      <c r="B1932" s="142">
        <v>45</v>
      </c>
      <c r="C1932" s="143" t="s">
        <v>435</v>
      </c>
      <c r="D1932" s="142">
        <v>90697942</v>
      </c>
      <c r="E1932" s="143" t="s">
        <v>1978</v>
      </c>
      <c r="F1932" s="143" t="s">
        <v>700</v>
      </c>
      <c r="G1932" s="143" t="s">
        <v>701</v>
      </c>
      <c r="H1932" s="144">
        <v>450</v>
      </c>
      <c r="I1932" s="143"/>
    </row>
    <row r="1933" spans="2:9" s="140" customFormat="1" ht="19.7" customHeight="1" x14ac:dyDescent="0.2">
      <c r="B1933" s="142">
        <v>45</v>
      </c>
      <c r="C1933" s="143" t="s">
        <v>435</v>
      </c>
      <c r="D1933" s="142">
        <v>90697942</v>
      </c>
      <c r="E1933" s="143" t="s">
        <v>1978</v>
      </c>
      <c r="F1933" s="143" t="s">
        <v>700</v>
      </c>
      <c r="G1933" s="143" t="s">
        <v>701</v>
      </c>
      <c r="H1933" s="144">
        <v>450</v>
      </c>
      <c r="I1933" s="143"/>
    </row>
    <row r="1934" spans="2:9" s="140" customFormat="1" ht="19.7" customHeight="1" x14ac:dyDescent="0.2">
      <c r="B1934" s="142">
        <v>45</v>
      </c>
      <c r="C1934" s="143" t="s">
        <v>435</v>
      </c>
      <c r="D1934" s="142">
        <v>90697942</v>
      </c>
      <c r="E1934" s="143" t="s">
        <v>1978</v>
      </c>
      <c r="F1934" s="143" t="s">
        <v>700</v>
      </c>
      <c r="G1934" s="143" t="s">
        <v>701</v>
      </c>
      <c r="H1934" s="144">
        <v>150</v>
      </c>
      <c r="I1934" s="143"/>
    </row>
    <row r="1935" spans="2:9" s="140" customFormat="1" ht="19.7" customHeight="1" x14ac:dyDescent="0.2">
      <c r="B1935" s="142">
        <v>45</v>
      </c>
      <c r="C1935" s="143" t="s">
        <v>435</v>
      </c>
      <c r="D1935" s="142">
        <v>90709164</v>
      </c>
      <c r="E1935" s="143" t="s">
        <v>1979</v>
      </c>
      <c r="F1935" s="143" t="s">
        <v>716</v>
      </c>
      <c r="G1935" s="143" t="s">
        <v>717</v>
      </c>
      <c r="H1935" s="144">
        <v>80026.600000000006</v>
      </c>
      <c r="I1935" s="143"/>
    </row>
    <row r="1936" spans="2:9" s="140" customFormat="1" ht="19.7" customHeight="1" x14ac:dyDescent="0.2">
      <c r="B1936" s="142">
        <v>45</v>
      </c>
      <c r="C1936" s="143" t="s">
        <v>435</v>
      </c>
      <c r="D1936" s="142">
        <v>90709164</v>
      </c>
      <c r="E1936" s="143" t="s">
        <v>1980</v>
      </c>
      <c r="F1936" s="143" t="s">
        <v>716</v>
      </c>
      <c r="G1936" s="143" t="s">
        <v>717</v>
      </c>
      <c r="H1936" s="144">
        <v>100000</v>
      </c>
      <c r="I1936" s="143"/>
    </row>
    <row r="1937" spans="2:9" s="140" customFormat="1" ht="19.7" customHeight="1" x14ac:dyDescent="0.2">
      <c r="B1937" s="142">
        <v>45</v>
      </c>
      <c r="C1937" s="143" t="s">
        <v>435</v>
      </c>
      <c r="D1937" s="142">
        <v>90719544</v>
      </c>
      <c r="E1937" s="143" t="s">
        <v>9008</v>
      </c>
      <c r="F1937" s="143" t="s">
        <v>697</v>
      </c>
      <c r="G1937" s="143" t="s">
        <v>698</v>
      </c>
      <c r="H1937" s="144">
        <v>-14000</v>
      </c>
      <c r="I1937" s="143"/>
    </row>
    <row r="1938" spans="2:9" s="140" customFormat="1" ht="19.7" customHeight="1" x14ac:dyDescent="0.2">
      <c r="B1938" s="142">
        <v>45</v>
      </c>
      <c r="C1938" s="143" t="s">
        <v>435</v>
      </c>
      <c r="D1938" s="142">
        <v>90725822</v>
      </c>
      <c r="E1938" s="143" t="s">
        <v>1981</v>
      </c>
      <c r="F1938" s="143" t="s">
        <v>716</v>
      </c>
      <c r="G1938" s="143" t="s">
        <v>717</v>
      </c>
      <c r="H1938" s="144">
        <v>300000</v>
      </c>
      <c r="I1938" s="143"/>
    </row>
    <row r="1939" spans="2:9" s="140" customFormat="1" ht="19.7" customHeight="1" x14ac:dyDescent="0.2">
      <c r="B1939" s="142">
        <v>45</v>
      </c>
      <c r="C1939" s="143" t="s">
        <v>435</v>
      </c>
      <c r="D1939" s="142">
        <v>90725822</v>
      </c>
      <c r="E1939" s="143" t="s">
        <v>1982</v>
      </c>
      <c r="F1939" s="143" t="s">
        <v>713</v>
      </c>
      <c r="G1939" s="143" t="s">
        <v>714</v>
      </c>
      <c r="H1939" s="144">
        <v>180000</v>
      </c>
      <c r="I1939" s="143"/>
    </row>
    <row r="1940" spans="2:9" s="140" customFormat="1" ht="19.7" customHeight="1" x14ac:dyDescent="0.2">
      <c r="B1940" s="142">
        <v>45</v>
      </c>
      <c r="C1940" s="143" t="s">
        <v>435</v>
      </c>
      <c r="D1940" s="142">
        <v>90725822</v>
      </c>
      <c r="E1940" s="143" t="s">
        <v>1983</v>
      </c>
      <c r="F1940" s="143" t="s">
        <v>713</v>
      </c>
      <c r="G1940" s="143" t="s">
        <v>714</v>
      </c>
      <c r="H1940" s="144">
        <v>5500</v>
      </c>
      <c r="I1940" s="143"/>
    </row>
    <row r="1941" spans="2:9" s="140" customFormat="1" ht="19.7" customHeight="1" x14ac:dyDescent="0.2">
      <c r="B1941" s="142">
        <v>45</v>
      </c>
      <c r="C1941" s="143" t="s">
        <v>435</v>
      </c>
      <c r="D1941" s="142">
        <v>90743144</v>
      </c>
      <c r="E1941" s="143" t="s">
        <v>1984</v>
      </c>
      <c r="F1941" s="143" t="s">
        <v>700</v>
      </c>
      <c r="G1941" s="143" t="s">
        <v>701</v>
      </c>
      <c r="H1941" s="144">
        <v>25900</v>
      </c>
      <c r="I1941" s="143"/>
    </row>
    <row r="1942" spans="2:9" s="140" customFormat="1" ht="19.7" customHeight="1" x14ac:dyDescent="0.2">
      <c r="B1942" s="142">
        <v>45</v>
      </c>
      <c r="C1942" s="143" t="s">
        <v>435</v>
      </c>
      <c r="D1942" s="142">
        <v>90743144</v>
      </c>
      <c r="E1942" s="143" t="s">
        <v>1984</v>
      </c>
      <c r="F1942" s="143" t="s">
        <v>700</v>
      </c>
      <c r="G1942" s="143" t="s">
        <v>701</v>
      </c>
      <c r="H1942" s="144">
        <v>900</v>
      </c>
      <c r="I1942" s="143"/>
    </row>
    <row r="1943" spans="2:9" s="140" customFormat="1" ht="19.7" customHeight="1" x14ac:dyDescent="0.2">
      <c r="B1943" s="142">
        <v>45</v>
      </c>
      <c r="C1943" s="143" t="s">
        <v>435</v>
      </c>
      <c r="D1943" s="142">
        <v>90743144</v>
      </c>
      <c r="E1943" s="143" t="s">
        <v>1985</v>
      </c>
      <c r="F1943" s="143" t="s">
        <v>891</v>
      </c>
      <c r="G1943" s="143" t="s">
        <v>892</v>
      </c>
      <c r="H1943" s="144">
        <v>708</v>
      </c>
      <c r="I1943" s="143"/>
    </row>
    <row r="1944" spans="2:9" s="140" customFormat="1" ht="19.7" customHeight="1" x14ac:dyDescent="0.2">
      <c r="B1944" s="142">
        <v>45</v>
      </c>
      <c r="C1944" s="143" t="s">
        <v>435</v>
      </c>
      <c r="D1944" s="142">
        <v>90743144</v>
      </c>
      <c r="E1944" s="143" t="s">
        <v>1985</v>
      </c>
      <c r="F1944" s="143" t="s">
        <v>891</v>
      </c>
      <c r="G1944" s="143" t="s">
        <v>892</v>
      </c>
      <c r="H1944" s="144">
        <v>708</v>
      </c>
      <c r="I1944" s="143"/>
    </row>
    <row r="1945" spans="2:9" s="140" customFormat="1" ht="19.7" customHeight="1" x14ac:dyDescent="0.2">
      <c r="B1945" s="142">
        <v>45</v>
      </c>
      <c r="C1945" s="143" t="s">
        <v>435</v>
      </c>
      <c r="D1945" s="142">
        <v>90753846</v>
      </c>
      <c r="E1945" s="143" t="s">
        <v>1987</v>
      </c>
      <c r="F1945" s="143" t="s">
        <v>697</v>
      </c>
      <c r="G1945" s="143" t="s">
        <v>698</v>
      </c>
      <c r="H1945" s="144">
        <v>15000</v>
      </c>
      <c r="I1945" s="143"/>
    </row>
    <row r="1946" spans="2:9" s="140" customFormat="1" ht="19.7" customHeight="1" x14ac:dyDescent="0.2">
      <c r="B1946" s="142">
        <v>45</v>
      </c>
      <c r="C1946" s="143" t="s">
        <v>435</v>
      </c>
      <c r="D1946" s="142">
        <v>90753880</v>
      </c>
      <c r="E1946" s="143" t="s">
        <v>1988</v>
      </c>
      <c r="F1946" s="143" t="s">
        <v>697</v>
      </c>
      <c r="G1946" s="143" t="s">
        <v>698</v>
      </c>
      <c r="H1946" s="144">
        <v>3000</v>
      </c>
      <c r="I1946" s="143"/>
    </row>
    <row r="1947" spans="2:9" s="140" customFormat="1" ht="19.7" customHeight="1" x14ac:dyDescent="0.2">
      <c r="B1947" s="142">
        <v>45</v>
      </c>
      <c r="C1947" s="143" t="s">
        <v>435</v>
      </c>
      <c r="D1947" s="142">
        <v>90753880</v>
      </c>
      <c r="E1947" s="143" t="s">
        <v>1988</v>
      </c>
      <c r="F1947" s="143" t="s">
        <v>697</v>
      </c>
      <c r="G1947" s="143" t="s">
        <v>698</v>
      </c>
      <c r="H1947" s="144">
        <v>2500</v>
      </c>
      <c r="I1947" s="143"/>
    </row>
    <row r="1948" spans="2:9" s="140" customFormat="1" ht="19.7" customHeight="1" x14ac:dyDescent="0.2">
      <c r="B1948" s="142">
        <v>45</v>
      </c>
      <c r="C1948" s="143" t="s">
        <v>435</v>
      </c>
      <c r="D1948" s="142">
        <v>90753880</v>
      </c>
      <c r="E1948" s="143" t="s">
        <v>1988</v>
      </c>
      <c r="F1948" s="143" t="s">
        <v>697</v>
      </c>
      <c r="G1948" s="143" t="s">
        <v>698</v>
      </c>
      <c r="H1948" s="144">
        <v>500</v>
      </c>
      <c r="I1948" s="143"/>
    </row>
    <row r="1949" spans="2:9" s="140" customFormat="1" ht="19.7" customHeight="1" x14ac:dyDescent="0.2">
      <c r="B1949" s="142">
        <v>45</v>
      </c>
      <c r="C1949" s="143" t="s">
        <v>435</v>
      </c>
      <c r="D1949" s="142">
        <v>90753880</v>
      </c>
      <c r="E1949" s="143" t="s">
        <v>1989</v>
      </c>
      <c r="F1949" s="143" t="s">
        <v>700</v>
      </c>
      <c r="G1949" s="143" t="s">
        <v>701</v>
      </c>
      <c r="H1949" s="144">
        <v>-25236.86</v>
      </c>
      <c r="I1949" s="143"/>
    </row>
    <row r="1950" spans="2:9" s="140" customFormat="1" ht="19.7" customHeight="1" x14ac:dyDescent="0.2">
      <c r="B1950" s="142">
        <v>45</v>
      </c>
      <c r="C1950" s="143" t="s">
        <v>435</v>
      </c>
      <c r="D1950" s="142">
        <v>90778818</v>
      </c>
      <c r="E1950" s="143" t="s">
        <v>814</v>
      </c>
      <c r="F1950" s="143" t="s">
        <v>700</v>
      </c>
      <c r="G1950" s="143" t="s">
        <v>701</v>
      </c>
      <c r="H1950" s="144">
        <v>60000</v>
      </c>
      <c r="I1950" s="143"/>
    </row>
    <row r="1951" spans="2:9" s="140" customFormat="1" ht="19.7" customHeight="1" x14ac:dyDescent="0.2">
      <c r="B1951" s="142">
        <v>45</v>
      </c>
      <c r="C1951" s="143" t="s">
        <v>435</v>
      </c>
      <c r="D1951" s="142">
        <v>90780783</v>
      </c>
      <c r="E1951" s="143" t="s">
        <v>9739</v>
      </c>
      <c r="F1951" s="143" t="s">
        <v>700</v>
      </c>
      <c r="G1951" s="143" t="s">
        <v>701</v>
      </c>
      <c r="H1951" s="144">
        <v>-33438.03</v>
      </c>
      <c r="I1951" s="143"/>
    </row>
    <row r="1952" spans="2:9" s="140" customFormat="1" ht="19.7" customHeight="1" x14ac:dyDescent="0.2">
      <c r="B1952" s="142">
        <v>45</v>
      </c>
      <c r="C1952" s="143" t="s">
        <v>435</v>
      </c>
      <c r="D1952" s="142">
        <v>90788027</v>
      </c>
      <c r="E1952" s="143" t="s">
        <v>1990</v>
      </c>
      <c r="F1952" s="143" t="s">
        <v>700</v>
      </c>
      <c r="G1952" s="143" t="s">
        <v>701</v>
      </c>
      <c r="H1952" s="144">
        <v>360</v>
      </c>
      <c r="I1952" s="143"/>
    </row>
    <row r="1953" spans="2:9" s="140" customFormat="1" ht="19.7" customHeight="1" x14ac:dyDescent="0.2">
      <c r="B1953" s="142">
        <v>45</v>
      </c>
      <c r="C1953" s="143" t="s">
        <v>435</v>
      </c>
      <c r="D1953" s="142">
        <v>90791896</v>
      </c>
      <c r="E1953" s="143" t="s">
        <v>1991</v>
      </c>
      <c r="F1953" s="143" t="s">
        <v>700</v>
      </c>
      <c r="G1953" s="143" t="s">
        <v>701</v>
      </c>
      <c r="H1953" s="144">
        <v>800</v>
      </c>
      <c r="I1953" s="143"/>
    </row>
    <row r="1954" spans="2:9" s="140" customFormat="1" ht="19.7" customHeight="1" x14ac:dyDescent="0.2">
      <c r="B1954" s="142">
        <v>45</v>
      </c>
      <c r="C1954" s="143" t="s">
        <v>435</v>
      </c>
      <c r="D1954" s="142">
        <v>90791896</v>
      </c>
      <c r="E1954" s="143" t="s">
        <v>1991</v>
      </c>
      <c r="F1954" s="143" t="s">
        <v>700</v>
      </c>
      <c r="G1954" s="143" t="s">
        <v>701</v>
      </c>
      <c r="H1954" s="144">
        <v>1200</v>
      </c>
      <c r="I1954" s="143"/>
    </row>
    <row r="1955" spans="2:9" s="140" customFormat="1" ht="19.7" customHeight="1" x14ac:dyDescent="0.2">
      <c r="B1955" s="142">
        <v>45</v>
      </c>
      <c r="C1955" s="143" t="s">
        <v>435</v>
      </c>
      <c r="D1955" s="142">
        <v>90892584</v>
      </c>
      <c r="E1955" s="143" t="s">
        <v>1993</v>
      </c>
      <c r="F1955" s="143" t="s">
        <v>700</v>
      </c>
      <c r="G1955" s="143" t="s">
        <v>701</v>
      </c>
      <c r="H1955" s="144">
        <v>1650</v>
      </c>
      <c r="I1955" s="143"/>
    </row>
    <row r="1956" spans="2:9" s="140" customFormat="1" ht="19.7" customHeight="1" x14ac:dyDescent="0.2">
      <c r="B1956" s="142">
        <v>45</v>
      </c>
      <c r="C1956" s="143" t="s">
        <v>435</v>
      </c>
      <c r="D1956" s="142">
        <v>90892584</v>
      </c>
      <c r="E1956" s="143" t="s">
        <v>1993</v>
      </c>
      <c r="F1956" s="143" t="s">
        <v>700</v>
      </c>
      <c r="G1956" s="143" t="s">
        <v>701</v>
      </c>
      <c r="H1956" s="144">
        <v>150</v>
      </c>
      <c r="I1956" s="143"/>
    </row>
    <row r="1957" spans="2:9" s="140" customFormat="1" ht="19.7" customHeight="1" x14ac:dyDescent="0.2">
      <c r="B1957" s="142">
        <v>45</v>
      </c>
      <c r="C1957" s="143" t="s">
        <v>435</v>
      </c>
      <c r="D1957" s="142">
        <v>90892584</v>
      </c>
      <c r="E1957" s="143" t="s">
        <v>1994</v>
      </c>
      <c r="F1957" s="143" t="s">
        <v>697</v>
      </c>
      <c r="G1957" s="143" t="s">
        <v>698</v>
      </c>
      <c r="H1957" s="144">
        <v>2488.8000000000002</v>
      </c>
      <c r="I1957" s="143"/>
    </row>
    <row r="1958" spans="2:9" s="140" customFormat="1" ht="19.7" customHeight="1" x14ac:dyDescent="0.2">
      <c r="B1958" s="142">
        <v>45</v>
      </c>
      <c r="C1958" s="143" t="s">
        <v>435</v>
      </c>
      <c r="D1958" s="142">
        <v>90896815</v>
      </c>
      <c r="E1958" s="143" t="s">
        <v>1995</v>
      </c>
      <c r="F1958" s="143" t="s">
        <v>697</v>
      </c>
      <c r="G1958" s="143" t="s">
        <v>698</v>
      </c>
      <c r="H1958" s="144">
        <v>1800</v>
      </c>
      <c r="I1958" s="143"/>
    </row>
    <row r="1959" spans="2:9" s="140" customFormat="1" ht="19.7" customHeight="1" x14ac:dyDescent="0.2">
      <c r="B1959" s="142">
        <v>45</v>
      </c>
      <c r="C1959" s="143" t="s">
        <v>435</v>
      </c>
      <c r="D1959" s="142">
        <v>90983714</v>
      </c>
      <c r="E1959" s="143" t="s">
        <v>1996</v>
      </c>
      <c r="F1959" s="143" t="s">
        <v>700</v>
      </c>
      <c r="G1959" s="143" t="s">
        <v>701</v>
      </c>
      <c r="H1959" s="144">
        <v>600</v>
      </c>
      <c r="I1959" s="143"/>
    </row>
    <row r="1960" spans="2:9" s="140" customFormat="1" ht="19.7" customHeight="1" x14ac:dyDescent="0.2">
      <c r="B1960" s="142">
        <v>45</v>
      </c>
      <c r="C1960" s="143" t="s">
        <v>435</v>
      </c>
      <c r="D1960" s="142">
        <v>90983714</v>
      </c>
      <c r="E1960" s="143" t="s">
        <v>1996</v>
      </c>
      <c r="F1960" s="143" t="s">
        <v>700</v>
      </c>
      <c r="G1960" s="143" t="s">
        <v>701</v>
      </c>
      <c r="H1960" s="144">
        <v>900</v>
      </c>
      <c r="I1960" s="143"/>
    </row>
    <row r="1961" spans="2:9" s="140" customFormat="1" ht="19.7" customHeight="1" x14ac:dyDescent="0.2">
      <c r="B1961" s="142">
        <v>45</v>
      </c>
      <c r="C1961" s="143" t="s">
        <v>435</v>
      </c>
      <c r="D1961" s="142">
        <v>91009211</v>
      </c>
      <c r="E1961" s="143" t="s">
        <v>1997</v>
      </c>
      <c r="F1961" s="143" t="s">
        <v>700</v>
      </c>
      <c r="G1961" s="143" t="s">
        <v>701</v>
      </c>
      <c r="H1961" s="144">
        <v>4200</v>
      </c>
      <c r="I1961" s="143"/>
    </row>
    <row r="1962" spans="2:9" s="140" customFormat="1" ht="19.7" customHeight="1" x14ac:dyDescent="0.2">
      <c r="B1962" s="142">
        <v>45</v>
      </c>
      <c r="C1962" s="143" t="s">
        <v>435</v>
      </c>
      <c r="D1962" s="142">
        <v>91009211</v>
      </c>
      <c r="E1962" s="143" t="s">
        <v>1998</v>
      </c>
      <c r="F1962" s="143" t="s">
        <v>700</v>
      </c>
      <c r="G1962" s="143" t="s">
        <v>701</v>
      </c>
      <c r="H1962" s="144">
        <v>3440</v>
      </c>
      <c r="I1962" s="143"/>
    </row>
    <row r="1963" spans="2:9" s="140" customFormat="1" ht="19.7" customHeight="1" x14ac:dyDescent="0.2">
      <c r="B1963" s="142">
        <v>45</v>
      </c>
      <c r="C1963" s="143" t="s">
        <v>435</v>
      </c>
      <c r="D1963" s="142">
        <v>91009211</v>
      </c>
      <c r="E1963" s="143" t="s">
        <v>1998</v>
      </c>
      <c r="F1963" s="143" t="s">
        <v>700</v>
      </c>
      <c r="G1963" s="143" t="s">
        <v>701</v>
      </c>
      <c r="H1963" s="144">
        <v>6254</v>
      </c>
      <c r="I1963" s="143"/>
    </row>
    <row r="1964" spans="2:9" s="140" customFormat="1" ht="19.7" customHeight="1" x14ac:dyDescent="0.2">
      <c r="B1964" s="142">
        <v>45</v>
      </c>
      <c r="C1964" s="143" t="s">
        <v>435</v>
      </c>
      <c r="D1964" s="142">
        <v>91042864</v>
      </c>
      <c r="E1964" s="143" t="s">
        <v>1999</v>
      </c>
      <c r="F1964" s="143" t="s">
        <v>700</v>
      </c>
      <c r="G1964" s="143" t="s">
        <v>701</v>
      </c>
      <c r="H1964" s="144">
        <v>-7862.12</v>
      </c>
      <c r="I1964" s="143"/>
    </row>
    <row r="1965" spans="2:9" s="140" customFormat="1" ht="19.7" customHeight="1" x14ac:dyDescent="0.2">
      <c r="B1965" s="142">
        <v>45</v>
      </c>
      <c r="C1965" s="143" t="s">
        <v>435</v>
      </c>
      <c r="D1965" s="142">
        <v>91048252</v>
      </c>
      <c r="E1965" s="143" t="s">
        <v>2000</v>
      </c>
      <c r="F1965" s="143" t="s">
        <v>697</v>
      </c>
      <c r="G1965" s="143" t="s">
        <v>698</v>
      </c>
      <c r="H1965" s="144">
        <v>60000</v>
      </c>
      <c r="I1965" s="143"/>
    </row>
    <row r="1966" spans="2:9" s="140" customFormat="1" ht="19.7" customHeight="1" x14ac:dyDescent="0.2">
      <c r="B1966" s="142">
        <v>45</v>
      </c>
      <c r="C1966" s="143" t="s">
        <v>435</v>
      </c>
      <c r="D1966" s="142">
        <v>91105238</v>
      </c>
      <c r="E1966" s="143" t="s">
        <v>1207</v>
      </c>
      <c r="F1966" s="143" t="s">
        <v>729</v>
      </c>
      <c r="G1966" s="143" t="s">
        <v>730</v>
      </c>
      <c r="H1966" s="144">
        <v>520.20000000000005</v>
      </c>
      <c r="I1966" s="143"/>
    </row>
    <row r="1967" spans="2:9" s="140" customFormat="1" ht="19.7" customHeight="1" x14ac:dyDescent="0.2">
      <c r="B1967" s="142">
        <v>45</v>
      </c>
      <c r="C1967" s="143" t="s">
        <v>435</v>
      </c>
      <c r="D1967" s="142">
        <v>91107345</v>
      </c>
      <c r="E1967" s="143" t="s">
        <v>1992</v>
      </c>
      <c r="F1967" s="143" t="s">
        <v>700</v>
      </c>
      <c r="G1967" s="143" t="s">
        <v>701</v>
      </c>
      <c r="H1967" s="144">
        <v>1800</v>
      </c>
      <c r="I1967" s="143"/>
    </row>
    <row r="1968" spans="2:9" s="140" customFormat="1" ht="19.7" customHeight="1" x14ac:dyDescent="0.2">
      <c r="B1968" s="142">
        <v>45</v>
      </c>
      <c r="C1968" s="143" t="s">
        <v>435</v>
      </c>
      <c r="D1968" s="142">
        <v>98189834</v>
      </c>
      <c r="E1968" s="143" t="s">
        <v>2001</v>
      </c>
      <c r="F1968" s="143" t="s">
        <v>700</v>
      </c>
      <c r="G1968" s="143" t="s">
        <v>701</v>
      </c>
      <c r="H1968" s="144">
        <v>-3600</v>
      </c>
      <c r="I1968" s="143"/>
    </row>
    <row r="1969" spans="2:9" s="140" customFormat="1" ht="19.7" customHeight="1" x14ac:dyDescent="0.2">
      <c r="B1969" s="142">
        <v>45</v>
      </c>
      <c r="C1969" s="143" t="s">
        <v>435</v>
      </c>
      <c r="D1969" s="142">
        <v>98189834</v>
      </c>
      <c r="E1969" s="143" t="s">
        <v>2001</v>
      </c>
      <c r="F1969" s="143" t="s">
        <v>700</v>
      </c>
      <c r="G1969" s="143" t="s">
        <v>701</v>
      </c>
      <c r="H1969" s="144">
        <v>-3600</v>
      </c>
      <c r="I1969" s="143"/>
    </row>
    <row r="1970" spans="2:9" s="140" customFormat="1" ht="19.7" customHeight="1" x14ac:dyDescent="0.2">
      <c r="B1970" s="142">
        <v>45</v>
      </c>
      <c r="C1970" s="143" t="s">
        <v>435</v>
      </c>
      <c r="D1970" s="142">
        <v>98443491</v>
      </c>
      <c r="E1970" s="143" t="s">
        <v>2002</v>
      </c>
      <c r="F1970" s="143" t="s">
        <v>713</v>
      </c>
      <c r="G1970" s="143" t="s">
        <v>714</v>
      </c>
      <c r="H1970" s="144">
        <v>15000</v>
      </c>
      <c r="I1970" s="143"/>
    </row>
    <row r="1971" spans="2:9" s="140" customFormat="1" ht="19.7" customHeight="1" x14ac:dyDescent="0.2">
      <c r="B1971" s="142">
        <v>45</v>
      </c>
      <c r="C1971" s="143" t="s">
        <v>435</v>
      </c>
      <c r="D1971" s="142">
        <v>98443491</v>
      </c>
      <c r="E1971" s="143" t="s">
        <v>1949</v>
      </c>
      <c r="F1971" s="143" t="s">
        <v>700</v>
      </c>
      <c r="G1971" s="143" t="s">
        <v>701</v>
      </c>
      <c r="H1971" s="144">
        <v>6000</v>
      </c>
      <c r="I1971" s="143"/>
    </row>
    <row r="1972" spans="2:9" s="140" customFormat="1" ht="19.7" customHeight="1" x14ac:dyDescent="0.2">
      <c r="B1972" s="142">
        <v>45</v>
      </c>
      <c r="C1972" s="143" t="s">
        <v>435</v>
      </c>
      <c r="D1972" s="142">
        <v>98987158</v>
      </c>
      <c r="E1972" s="143" t="s">
        <v>2003</v>
      </c>
      <c r="F1972" s="143" t="s">
        <v>737</v>
      </c>
      <c r="G1972" s="143" t="s">
        <v>738</v>
      </c>
      <c r="H1972" s="144">
        <v>600</v>
      </c>
      <c r="I1972" s="143"/>
    </row>
    <row r="1973" spans="2:9" s="140" customFormat="1" ht="19.7" customHeight="1" x14ac:dyDescent="0.2">
      <c r="B1973" s="142">
        <v>45</v>
      </c>
      <c r="C1973" s="143" t="s">
        <v>435</v>
      </c>
      <c r="D1973" s="142">
        <v>98987158</v>
      </c>
      <c r="E1973" s="143" t="s">
        <v>2003</v>
      </c>
      <c r="F1973" s="143" t="s">
        <v>737</v>
      </c>
      <c r="G1973" s="143" t="s">
        <v>738</v>
      </c>
      <c r="H1973" s="144">
        <v>600</v>
      </c>
      <c r="I1973" s="143"/>
    </row>
    <row r="1974" spans="2:9" s="140" customFormat="1" ht="19.7" customHeight="1" x14ac:dyDescent="0.2">
      <c r="B1974" s="142">
        <v>45</v>
      </c>
      <c r="C1974" s="143" t="s">
        <v>435</v>
      </c>
      <c r="D1974" s="142">
        <v>98987158</v>
      </c>
      <c r="E1974" s="143" t="s">
        <v>2004</v>
      </c>
      <c r="F1974" s="143" t="s">
        <v>700</v>
      </c>
      <c r="G1974" s="143" t="s">
        <v>701</v>
      </c>
      <c r="H1974" s="144">
        <v>606</v>
      </c>
      <c r="I1974" s="143"/>
    </row>
    <row r="1975" spans="2:9" s="140" customFormat="1" ht="19.7" customHeight="1" x14ac:dyDescent="0.2">
      <c r="B1975" s="142">
        <v>45</v>
      </c>
      <c r="C1975" s="143" t="s">
        <v>435</v>
      </c>
      <c r="D1975" s="142">
        <v>98987158</v>
      </c>
      <c r="E1975" s="143" t="s">
        <v>2004</v>
      </c>
      <c r="F1975" s="143" t="s">
        <v>700</v>
      </c>
      <c r="G1975" s="143" t="s">
        <v>701</v>
      </c>
      <c r="H1975" s="144">
        <v>606</v>
      </c>
      <c r="I1975" s="143"/>
    </row>
    <row r="1976" spans="2:9" s="140" customFormat="1" ht="19.7" customHeight="1" x14ac:dyDescent="0.2">
      <c r="B1976" s="142">
        <v>45</v>
      </c>
      <c r="C1976" s="143" t="s">
        <v>435</v>
      </c>
      <c r="D1976" s="142">
        <v>98987158</v>
      </c>
      <c r="E1976" s="143" t="s">
        <v>2005</v>
      </c>
      <c r="F1976" s="143" t="s">
        <v>737</v>
      </c>
      <c r="G1976" s="143" t="s">
        <v>738</v>
      </c>
      <c r="H1976" s="144">
        <v>-100</v>
      </c>
      <c r="I1976" s="143"/>
    </row>
    <row r="1977" spans="2:9" s="140" customFormat="1" ht="19.7" customHeight="1" x14ac:dyDescent="0.2">
      <c r="B1977" s="142">
        <v>45</v>
      </c>
      <c r="C1977" s="143" t="s">
        <v>435</v>
      </c>
      <c r="D1977" s="142">
        <v>99403731</v>
      </c>
      <c r="E1977" s="143" t="s">
        <v>1967</v>
      </c>
      <c r="F1977" s="143" t="s">
        <v>700</v>
      </c>
      <c r="G1977" s="143" t="s">
        <v>701</v>
      </c>
      <c r="H1977" s="144">
        <v>100000</v>
      </c>
      <c r="I1977" s="143"/>
    </row>
    <row r="1978" spans="2:9" s="140" customFormat="1" ht="19.7" customHeight="1" x14ac:dyDescent="0.2">
      <c r="B1978" s="142">
        <v>45</v>
      </c>
      <c r="C1978" s="143" t="s">
        <v>435</v>
      </c>
      <c r="D1978" s="142">
        <v>101384771</v>
      </c>
      <c r="E1978" s="143" t="s">
        <v>9740</v>
      </c>
      <c r="F1978" s="143" t="s">
        <v>713</v>
      </c>
      <c r="G1978" s="143" t="s">
        <v>714</v>
      </c>
      <c r="H1978" s="144">
        <v>200000</v>
      </c>
      <c r="I1978" s="143"/>
    </row>
    <row r="1979" spans="2:9" s="140" customFormat="1" ht="19.7" customHeight="1" x14ac:dyDescent="0.2">
      <c r="B1979" s="142">
        <v>47</v>
      </c>
      <c r="C1979" s="143" t="s">
        <v>108</v>
      </c>
      <c r="D1979" s="142">
        <v>90188547</v>
      </c>
      <c r="E1979" s="143" t="s">
        <v>2006</v>
      </c>
      <c r="F1979" s="143" t="s">
        <v>713</v>
      </c>
      <c r="G1979" s="143" t="s">
        <v>714</v>
      </c>
      <c r="H1979" s="144">
        <v>145000</v>
      </c>
      <c r="I1979" s="143"/>
    </row>
    <row r="1980" spans="2:9" s="140" customFormat="1" ht="19.7" customHeight="1" x14ac:dyDescent="0.2">
      <c r="B1980" s="142">
        <v>47</v>
      </c>
      <c r="C1980" s="143" t="s">
        <v>108</v>
      </c>
      <c r="D1980" s="142">
        <v>90189284</v>
      </c>
      <c r="E1980" s="143" t="s">
        <v>2007</v>
      </c>
      <c r="F1980" s="143" t="s">
        <v>700</v>
      </c>
      <c r="G1980" s="143" t="s">
        <v>701</v>
      </c>
      <c r="H1980" s="144">
        <v>-16119.5</v>
      </c>
      <c r="I1980" s="143"/>
    </row>
    <row r="1981" spans="2:9" s="140" customFormat="1" ht="19.7" customHeight="1" x14ac:dyDescent="0.2">
      <c r="B1981" s="142">
        <v>47</v>
      </c>
      <c r="C1981" s="143" t="s">
        <v>108</v>
      </c>
      <c r="D1981" s="142">
        <v>90189284</v>
      </c>
      <c r="E1981" s="143" t="s">
        <v>2007</v>
      </c>
      <c r="F1981" s="143" t="s">
        <v>700</v>
      </c>
      <c r="G1981" s="143" t="s">
        <v>701</v>
      </c>
      <c r="H1981" s="144">
        <v>-2008.42</v>
      </c>
      <c r="I1981" s="143"/>
    </row>
    <row r="1982" spans="2:9" s="140" customFormat="1" ht="19.7" customHeight="1" x14ac:dyDescent="0.2">
      <c r="B1982" s="142">
        <v>47</v>
      </c>
      <c r="C1982" s="143" t="s">
        <v>108</v>
      </c>
      <c r="D1982" s="142">
        <v>90272347</v>
      </c>
      <c r="E1982" s="143" t="s">
        <v>2008</v>
      </c>
      <c r="F1982" s="143" t="s">
        <v>737</v>
      </c>
      <c r="G1982" s="143" t="s">
        <v>738</v>
      </c>
      <c r="H1982" s="144">
        <v>60</v>
      </c>
      <c r="I1982" s="143"/>
    </row>
    <row r="1983" spans="2:9" s="140" customFormat="1" ht="19.7" customHeight="1" x14ac:dyDescent="0.2">
      <c r="B1983" s="142">
        <v>47</v>
      </c>
      <c r="C1983" s="143" t="s">
        <v>108</v>
      </c>
      <c r="D1983" s="142">
        <v>90272347</v>
      </c>
      <c r="E1983" s="143" t="s">
        <v>2008</v>
      </c>
      <c r="F1983" s="143" t="s">
        <v>737</v>
      </c>
      <c r="G1983" s="143" t="s">
        <v>738</v>
      </c>
      <c r="H1983" s="144">
        <v>300</v>
      </c>
      <c r="I1983" s="143"/>
    </row>
    <row r="1984" spans="2:9" s="140" customFormat="1" ht="19.7" customHeight="1" x14ac:dyDescent="0.2">
      <c r="B1984" s="142">
        <v>47</v>
      </c>
      <c r="C1984" s="143" t="s">
        <v>108</v>
      </c>
      <c r="D1984" s="142">
        <v>90359929</v>
      </c>
      <c r="E1984" s="143" t="s">
        <v>2009</v>
      </c>
      <c r="F1984" s="143" t="s">
        <v>700</v>
      </c>
      <c r="G1984" s="143" t="s">
        <v>701</v>
      </c>
      <c r="H1984" s="144">
        <v>20000</v>
      </c>
      <c r="I1984" s="143"/>
    </row>
    <row r="1985" spans="2:9" s="140" customFormat="1" ht="19.7" customHeight="1" x14ac:dyDescent="0.2">
      <c r="B1985" s="142">
        <v>47</v>
      </c>
      <c r="C1985" s="143" t="s">
        <v>108</v>
      </c>
      <c r="D1985" s="142">
        <v>90359929</v>
      </c>
      <c r="E1985" s="143" t="s">
        <v>9741</v>
      </c>
      <c r="F1985" s="143" t="s">
        <v>998</v>
      </c>
      <c r="G1985" s="143" t="s">
        <v>999</v>
      </c>
      <c r="H1985" s="144">
        <v>15000</v>
      </c>
      <c r="I1985" s="143"/>
    </row>
    <row r="1986" spans="2:9" s="140" customFormat="1" ht="19.7" customHeight="1" x14ac:dyDescent="0.2">
      <c r="B1986" s="142">
        <v>47</v>
      </c>
      <c r="C1986" s="143" t="s">
        <v>108</v>
      </c>
      <c r="D1986" s="142">
        <v>90420292</v>
      </c>
      <c r="E1986" s="143" t="s">
        <v>2010</v>
      </c>
      <c r="F1986" s="143" t="s">
        <v>700</v>
      </c>
      <c r="G1986" s="143" t="s">
        <v>701</v>
      </c>
      <c r="H1986" s="144">
        <v>360</v>
      </c>
      <c r="I1986" s="143"/>
    </row>
    <row r="1987" spans="2:9" s="140" customFormat="1" ht="19.7" customHeight="1" x14ac:dyDescent="0.2">
      <c r="B1987" s="142">
        <v>47</v>
      </c>
      <c r="C1987" s="143" t="s">
        <v>108</v>
      </c>
      <c r="D1987" s="142">
        <v>90420292</v>
      </c>
      <c r="E1987" s="143" t="s">
        <v>9009</v>
      </c>
      <c r="F1987" s="143" t="s">
        <v>697</v>
      </c>
      <c r="G1987" s="143" t="s">
        <v>698</v>
      </c>
      <c r="H1987" s="144">
        <v>15000</v>
      </c>
      <c r="I1987" s="143"/>
    </row>
    <row r="1988" spans="2:9" s="140" customFormat="1" ht="19.7" customHeight="1" x14ac:dyDescent="0.2">
      <c r="B1988" s="142">
        <v>47</v>
      </c>
      <c r="C1988" s="143" t="s">
        <v>108</v>
      </c>
      <c r="D1988" s="142">
        <v>90472625</v>
      </c>
      <c r="E1988" s="143" t="s">
        <v>2011</v>
      </c>
      <c r="F1988" s="143" t="s">
        <v>700</v>
      </c>
      <c r="G1988" s="143" t="s">
        <v>701</v>
      </c>
      <c r="H1988" s="144">
        <v>60</v>
      </c>
      <c r="I1988" s="143"/>
    </row>
    <row r="1989" spans="2:9" s="140" customFormat="1" ht="19.7" customHeight="1" x14ac:dyDescent="0.2">
      <c r="B1989" s="142">
        <v>47</v>
      </c>
      <c r="C1989" s="143" t="s">
        <v>108</v>
      </c>
      <c r="D1989" s="142">
        <v>90472625</v>
      </c>
      <c r="E1989" s="143" t="s">
        <v>2011</v>
      </c>
      <c r="F1989" s="143" t="s">
        <v>700</v>
      </c>
      <c r="G1989" s="143" t="s">
        <v>701</v>
      </c>
      <c r="H1989" s="144">
        <v>300</v>
      </c>
      <c r="I1989" s="143"/>
    </row>
    <row r="1990" spans="2:9" s="140" customFormat="1" ht="19.7" customHeight="1" x14ac:dyDescent="0.2">
      <c r="B1990" s="142">
        <v>47</v>
      </c>
      <c r="C1990" s="143" t="s">
        <v>108</v>
      </c>
      <c r="D1990" s="142">
        <v>90492867</v>
      </c>
      <c r="E1990" s="143" t="s">
        <v>2012</v>
      </c>
      <c r="F1990" s="143" t="s">
        <v>787</v>
      </c>
      <c r="G1990" s="143" t="s">
        <v>788</v>
      </c>
      <c r="H1990" s="144">
        <v>550</v>
      </c>
      <c r="I1990" s="143"/>
    </row>
    <row r="1991" spans="2:9" s="140" customFormat="1" ht="19.7" customHeight="1" x14ac:dyDescent="0.2">
      <c r="B1991" s="142">
        <v>47</v>
      </c>
      <c r="C1991" s="143" t="s">
        <v>108</v>
      </c>
      <c r="D1991" s="142">
        <v>90492867</v>
      </c>
      <c r="E1991" s="143" t="s">
        <v>9742</v>
      </c>
      <c r="F1991" s="143" t="s">
        <v>700</v>
      </c>
      <c r="G1991" s="143" t="s">
        <v>701</v>
      </c>
      <c r="H1991" s="144">
        <v>-70000</v>
      </c>
      <c r="I1991" s="143"/>
    </row>
    <row r="1992" spans="2:9" s="140" customFormat="1" ht="19.7" customHeight="1" x14ac:dyDescent="0.2">
      <c r="B1992" s="142">
        <v>47</v>
      </c>
      <c r="C1992" s="143" t="s">
        <v>108</v>
      </c>
      <c r="D1992" s="142">
        <v>90571362</v>
      </c>
      <c r="E1992" s="143" t="s">
        <v>2013</v>
      </c>
      <c r="F1992" s="143" t="s">
        <v>700</v>
      </c>
      <c r="G1992" s="143" t="s">
        <v>701</v>
      </c>
      <c r="H1992" s="144">
        <v>30000</v>
      </c>
      <c r="I1992" s="143"/>
    </row>
    <row r="1993" spans="2:9" s="140" customFormat="1" ht="19.7" customHeight="1" x14ac:dyDescent="0.2">
      <c r="B1993" s="142">
        <v>47</v>
      </c>
      <c r="C1993" s="143" t="s">
        <v>108</v>
      </c>
      <c r="D1993" s="142">
        <v>90581323</v>
      </c>
      <c r="E1993" s="143" t="s">
        <v>2014</v>
      </c>
      <c r="F1993" s="143" t="s">
        <v>700</v>
      </c>
      <c r="G1993" s="143" t="s">
        <v>701</v>
      </c>
      <c r="H1993" s="144">
        <v>1800</v>
      </c>
      <c r="I1993" s="143"/>
    </row>
    <row r="1994" spans="2:9" s="140" customFormat="1" ht="19.7" customHeight="1" x14ac:dyDescent="0.2">
      <c r="B1994" s="142">
        <v>47</v>
      </c>
      <c r="C1994" s="143" t="s">
        <v>108</v>
      </c>
      <c r="D1994" s="142">
        <v>90595965</v>
      </c>
      <c r="E1994" s="143" t="s">
        <v>1874</v>
      </c>
      <c r="F1994" s="143" t="s">
        <v>700</v>
      </c>
      <c r="G1994" s="143" t="s">
        <v>701</v>
      </c>
      <c r="H1994" s="144">
        <v>202</v>
      </c>
      <c r="I1994" s="143"/>
    </row>
    <row r="1995" spans="2:9" s="140" customFormat="1" ht="19.7" customHeight="1" x14ac:dyDescent="0.2">
      <c r="B1995" s="142">
        <v>47</v>
      </c>
      <c r="C1995" s="143" t="s">
        <v>108</v>
      </c>
      <c r="D1995" s="142">
        <v>90608967</v>
      </c>
      <c r="E1995" s="143" t="s">
        <v>2015</v>
      </c>
      <c r="F1995" s="143" t="s">
        <v>713</v>
      </c>
      <c r="G1995" s="143" t="s">
        <v>714</v>
      </c>
      <c r="H1995" s="144">
        <v>160000</v>
      </c>
      <c r="I1995" s="143"/>
    </row>
    <row r="1996" spans="2:9" s="140" customFormat="1" ht="19.7" customHeight="1" x14ac:dyDescent="0.2">
      <c r="B1996" s="142">
        <v>47</v>
      </c>
      <c r="C1996" s="143" t="s">
        <v>108</v>
      </c>
      <c r="D1996" s="142">
        <v>90609862</v>
      </c>
      <c r="E1996" s="143" t="s">
        <v>2016</v>
      </c>
      <c r="F1996" s="143" t="s">
        <v>700</v>
      </c>
      <c r="G1996" s="143" t="s">
        <v>701</v>
      </c>
      <c r="H1996" s="144">
        <v>50</v>
      </c>
      <c r="I1996" s="143"/>
    </row>
    <row r="1997" spans="2:9" s="140" customFormat="1" ht="19.7" customHeight="1" x14ac:dyDescent="0.2">
      <c r="B1997" s="142">
        <v>47</v>
      </c>
      <c r="C1997" s="143" t="s">
        <v>108</v>
      </c>
      <c r="D1997" s="142">
        <v>90609862</v>
      </c>
      <c r="E1997" s="143" t="s">
        <v>2016</v>
      </c>
      <c r="F1997" s="143" t="s">
        <v>700</v>
      </c>
      <c r="G1997" s="143" t="s">
        <v>701</v>
      </c>
      <c r="H1997" s="144">
        <v>-124347.49</v>
      </c>
      <c r="I1997" s="143"/>
    </row>
    <row r="1998" spans="2:9" s="140" customFormat="1" ht="19.7" customHeight="1" x14ac:dyDescent="0.2">
      <c r="B1998" s="142">
        <v>47</v>
      </c>
      <c r="C1998" s="143" t="s">
        <v>108</v>
      </c>
      <c r="D1998" s="142">
        <v>90609862</v>
      </c>
      <c r="E1998" s="143" t="s">
        <v>2017</v>
      </c>
      <c r="F1998" s="143" t="s">
        <v>700</v>
      </c>
      <c r="G1998" s="143" t="s">
        <v>701</v>
      </c>
      <c r="H1998" s="144">
        <v>-3278.61</v>
      </c>
      <c r="I1998" s="143"/>
    </row>
    <row r="1999" spans="2:9" s="140" customFormat="1" ht="19.7" customHeight="1" x14ac:dyDescent="0.2">
      <c r="B1999" s="142">
        <v>47</v>
      </c>
      <c r="C1999" s="143" t="s">
        <v>108</v>
      </c>
      <c r="D1999" s="142">
        <v>90612635</v>
      </c>
      <c r="E1999" s="143" t="s">
        <v>2018</v>
      </c>
      <c r="F1999" s="143" t="s">
        <v>700</v>
      </c>
      <c r="G1999" s="143" t="s">
        <v>701</v>
      </c>
      <c r="H1999" s="144">
        <v>21200</v>
      </c>
      <c r="I1999" s="143"/>
    </row>
    <row r="2000" spans="2:9" s="140" customFormat="1" ht="19.7" customHeight="1" x14ac:dyDescent="0.2">
      <c r="B2000" s="142">
        <v>47</v>
      </c>
      <c r="C2000" s="143" t="s">
        <v>108</v>
      </c>
      <c r="D2000" s="142">
        <v>90612661</v>
      </c>
      <c r="E2000" s="143" t="s">
        <v>2019</v>
      </c>
      <c r="F2000" s="143" t="s">
        <v>700</v>
      </c>
      <c r="G2000" s="143" t="s">
        <v>701</v>
      </c>
      <c r="H2000" s="144">
        <v>-50368.639999999999</v>
      </c>
      <c r="I2000" s="143"/>
    </row>
    <row r="2001" spans="2:9" s="140" customFormat="1" ht="19.7" customHeight="1" x14ac:dyDescent="0.2">
      <c r="B2001" s="142">
        <v>47</v>
      </c>
      <c r="C2001" s="143" t="s">
        <v>108</v>
      </c>
      <c r="D2001" s="142">
        <v>90623166</v>
      </c>
      <c r="E2001" s="143" t="s">
        <v>2020</v>
      </c>
      <c r="F2001" s="143" t="s">
        <v>700</v>
      </c>
      <c r="G2001" s="143" t="s">
        <v>701</v>
      </c>
      <c r="H2001" s="144">
        <v>1200</v>
      </c>
      <c r="I2001" s="143"/>
    </row>
    <row r="2002" spans="2:9" s="140" customFormat="1" ht="19.7" customHeight="1" x14ac:dyDescent="0.2">
      <c r="B2002" s="142">
        <v>47</v>
      </c>
      <c r="C2002" s="143" t="s">
        <v>108</v>
      </c>
      <c r="D2002" s="142">
        <v>90623275</v>
      </c>
      <c r="E2002" s="143" t="s">
        <v>2031</v>
      </c>
      <c r="F2002" s="143" t="s">
        <v>700</v>
      </c>
      <c r="G2002" s="143" t="s">
        <v>701</v>
      </c>
      <c r="H2002" s="144">
        <v>-2000</v>
      </c>
      <c r="I2002" s="143"/>
    </row>
    <row r="2003" spans="2:9" s="140" customFormat="1" ht="19.7" customHeight="1" x14ac:dyDescent="0.2">
      <c r="B2003" s="142">
        <v>47</v>
      </c>
      <c r="C2003" s="143" t="s">
        <v>108</v>
      </c>
      <c r="D2003" s="142">
        <v>90623275</v>
      </c>
      <c r="E2003" s="143" t="s">
        <v>2031</v>
      </c>
      <c r="F2003" s="143" t="s">
        <v>700</v>
      </c>
      <c r="G2003" s="143" t="s">
        <v>701</v>
      </c>
      <c r="H2003" s="144">
        <v>-171688.76</v>
      </c>
      <c r="I2003" s="143"/>
    </row>
    <row r="2004" spans="2:9" s="140" customFormat="1" ht="19.7" customHeight="1" x14ac:dyDescent="0.2">
      <c r="B2004" s="142">
        <v>47</v>
      </c>
      <c r="C2004" s="143" t="s">
        <v>108</v>
      </c>
      <c r="D2004" s="142">
        <v>90623275</v>
      </c>
      <c r="E2004" s="143" t="s">
        <v>2031</v>
      </c>
      <c r="F2004" s="143" t="s">
        <v>700</v>
      </c>
      <c r="G2004" s="143" t="s">
        <v>701</v>
      </c>
      <c r="H2004" s="144">
        <v>-2000</v>
      </c>
      <c r="I2004" s="143"/>
    </row>
    <row r="2005" spans="2:9" s="140" customFormat="1" ht="19.7" customHeight="1" x14ac:dyDescent="0.2">
      <c r="B2005" s="142">
        <v>47</v>
      </c>
      <c r="C2005" s="143" t="s">
        <v>108</v>
      </c>
      <c r="D2005" s="142">
        <v>90623701</v>
      </c>
      <c r="E2005" s="143" t="s">
        <v>2021</v>
      </c>
      <c r="F2005" s="143" t="s">
        <v>769</v>
      </c>
      <c r="G2005" s="143" t="s">
        <v>770</v>
      </c>
      <c r="H2005" s="144">
        <v>-17706.91</v>
      </c>
      <c r="I2005" s="143"/>
    </row>
    <row r="2006" spans="2:9" s="140" customFormat="1" ht="19.7" customHeight="1" x14ac:dyDescent="0.2">
      <c r="B2006" s="142">
        <v>47</v>
      </c>
      <c r="C2006" s="143" t="s">
        <v>108</v>
      </c>
      <c r="D2006" s="142">
        <v>90623701</v>
      </c>
      <c r="E2006" s="143" t="s">
        <v>2022</v>
      </c>
      <c r="F2006" s="143" t="s">
        <v>700</v>
      </c>
      <c r="G2006" s="143" t="s">
        <v>701</v>
      </c>
      <c r="H2006" s="144">
        <v>17700</v>
      </c>
      <c r="I2006" s="143"/>
    </row>
    <row r="2007" spans="2:9" s="140" customFormat="1" ht="19.7" customHeight="1" x14ac:dyDescent="0.2">
      <c r="B2007" s="142">
        <v>47</v>
      </c>
      <c r="C2007" s="143" t="s">
        <v>108</v>
      </c>
      <c r="D2007" s="142">
        <v>90632835</v>
      </c>
      <c r="E2007" s="143" t="s">
        <v>2023</v>
      </c>
      <c r="F2007" s="143" t="s">
        <v>700</v>
      </c>
      <c r="G2007" s="143" t="s">
        <v>701</v>
      </c>
      <c r="H2007" s="144">
        <v>4200</v>
      </c>
      <c r="I2007" s="143"/>
    </row>
    <row r="2008" spans="2:9" s="140" customFormat="1" ht="19.7" customHeight="1" x14ac:dyDescent="0.2">
      <c r="B2008" s="142">
        <v>47</v>
      </c>
      <c r="C2008" s="143" t="s">
        <v>108</v>
      </c>
      <c r="D2008" s="142">
        <v>90632835</v>
      </c>
      <c r="E2008" s="143" t="s">
        <v>2024</v>
      </c>
      <c r="F2008" s="143" t="s">
        <v>700</v>
      </c>
      <c r="G2008" s="143" t="s">
        <v>701</v>
      </c>
      <c r="H2008" s="144">
        <v>4200</v>
      </c>
      <c r="I2008" s="143"/>
    </row>
    <row r="2009" spans="2:9" s="140" customFormat="1" ht="19.7" customHeight="1" x14ac:dyDescent="0.2">
      <c r="B2009" s="142">
        <v>47</v>
      </c>
      <c r="C2009" s="143" t="s">
        <v>108</v>
      </c>
      <c r="D2009" s="142">
        <v>90639119</v>
      </c>
      <c r="E2009" s="143" t="s">
        <v>2025</v>
      </c>
      <c r="F2009" s="143" t="s">
        <v>700</v>
      </c>
      <c r="G2009" s="143" t="s">
        <v>701</v>
      </c>
      <c r="H2009" s="144">
        <v>7500</v>
      </c>
      <c r="I2009" s="143"/>
    </row>
    <row r="2010" spans="2:9" s="140" customFormat="1" ht="19.7" customHeight="1" x14ac:dyDescent="0.2">
      <c r="B2010" s="142">
        <v>47</v>
      </c>
      <c r="C2010" s="143" t="s">
        <v>108</v>
      </c>
      <c r="D2010" s="142">
        <v>90655903</v>
      </c>
      <c r="E2010" s="143" t="s">
        <v>1869</v>
      </c>
      <c r="F2010" s="143" t="s">
        <v>700</v>
      </c>
      <c r="G2010" s="143" t="s">
        <v>701</v>
      </c>
      <c r="H2010" s="144">
        <v>2200</v>
      </c>
      <c r="I2010" s="143"/>
    </row>
    <row r="2011" spans="2:9" s="140" customFormat="1" ht="19.7" customHeight="1" x14ac:dyDescent="0.2">
      <c r="B2011" s="142">
        <v>47</v>
      </c>
      <c r="C2011" s="143" t="s">
        <v>108</v>
      </c>
      <c r="D2011" s="142">
        <v>90655903</v>
      </c>
      <c r="E2011" s="143" t="s">
        <v>1870</v>
      </c>
      <c r="F2011" s="143" t="s">
        <v>700</v>
      </c>
      <c r="G2011" s="143" t="s">
        <v>701</v>
      </c>
      <c r="H2011" s="144">
        <v>2740</v>
      </c>
      <c r="I2011" s="143"/>
    </row>
    <row r="2012" spans="2:9" s="140" customFormat="1" ht="19.7" customHeight="1" x14ac:dyDescent="0.2">
      <c r="B2012" s="142">
        <v>47</v>
      </c>
      <c r="C2012" s="143" t="s">
        <v>108</v>
      </c>
      <c r="D2012" s="142">
        <v>90656194</v>
      </c>
      <c r="E2012" s="143" t="s">
        <v>2026</v>
      </c>
      <c r="F2012" s="143" t="s">
        <v>697</v>
      </c>
      <c r="G2012" s="143" t="s">
        <v>698</v>
      </c>
      <c r="H2012" s="144">
        <v>7500</v>
      </c>
      <c r="I2012" s="143"/>
    </row>
    <row r="2013" spans="2:9" s="140" customFormat="1" ht="19.7" customHeight="1" x14ac:dyDescent="0.2">
      <c r="B2013" s="142">
        <v>47</v>
      </c>
      <c r="C2013" s="143" t="s">
        <v>108</v>
      </c>
      <c r="D2013" s="142">
        <v>90658565</v>
      </c>
      <c r="E2013" s="143" t="s">
        <v>2027</v>
      </c>
      <c r="F2013" s="143" t="s">
        <v>700</v>
      </c>
      <c r="G2013" s="143" t="s">
        <v>701</v>
      </c>
      <c r="H2013" s="144">
        <v>600</v>
      </c>
      <c r="I2013" s="143"/>
    </row>
    <row r="2014" spans="2:9" s="140" customFormat="1" ht="19.7" customHeight="1" x14ac:dyDescent="0.2">
      <c r="B2014" s="142">
        <v>47</v>
      </c>
      <c r="C2014" s="143" t="s">
        <v>108</v>
      </c>
      <c r="D2014" s="142">
        <v>90660434</v>
      </c>
      <c r="E2014" s="143" t="s">
        <v>2028</v>
      </c>
      <c r="F2014" s="143" t="s">
        <v>700</v>
      </c>
      <c r="G2014" s="143" t="s">
        <v>701</v>
      </c>
      <c r="H2014" s="144">
        <v>1200</v>
      </c>
      <c r="I2014" s="143"/>
    </row>
    <row r="2015" spans="2:9" s="140" customFormat="1" ht="19.7" customHeight="1" x14ac:dyDescent="0.2">
      <c r="B2015" s="142">
        <v>47</v>
      </c>
      <c r="C2015" s="143" t="s">
        <v>108</v>
      </c>
      <c r="D2015" s="142">
        <v>90660434</v>
      </c>
      <c r="E2015" s="143" t="s">
        <v>2028</v>
      </c>
      <c r="F2015" s="143" t="s">
        <v>700</v>
      </c>
      <c r="G2015" s="143" t="s">
        <v>701</v>
      </c>
      <c r="H2015" s="144">
        <v>240</v>
      </c>
      <c r="I2015" s="143"/>
    </row>
    <row r="2016" spans="2:9" s="140" customFormat="1" ht="19.7" customHeight="1" x14ac:dyDescent="0.2">
      <c r="B2016" s="142">
        <v>47</v>
      </c>
      <c r="C2016" s="143" t="s">
        <v>108</v>
      </c>
      <c r="D2016" s="142">
        <v>90660434</v>
      </c>
      <c r="E2016" s="143" t="s">
        <v>2029</v>
      </c>
      <c r="F2016" s="143" t="s">
        <v>737</v>
      </c>
      <c r="G2016" s="143" t="s">
        <v>738</v>
      </c>
      <c r="H2016" s="144">
        <v>300</v>
      </c>
      <c r="I2016" s="143"/>
    </row>
    <row r="2017" spans="2:9" s="140" customFormat="1" ht="19.7" customHeight="1" x14ac:dyDescent="0.2">
      <c r="B2017" s="142">
        <v>47</v>
      </c>
      <c r="C2017" s="143" t="s">
        <v>108</v>
      </c>
      <c r="D2017" s="142">
        <v>90660434</v>
      </c>
      <c r="E2017" s="143" t="s">
        <v>2029</v>
      </c>
      <c r="F2017" s="143" t="s">
        <v>737</v>
      </c>
      <c r="G2017" s="143" t="s">
        <v>738</v>
      </c>
      <c r="H2017" s="144">
        <v>60</v>
      </c>
      <c r="I2017" s="143"/>
    </row>
    <row r="2018" spans="2:9" s="140" customFormat="1" ht="19.7" customHeight="1" x14ac:dyDescent="0.2">
      <c r="B2018" s="142">
        <v>47</v>
      </c>
      <c r="C2018" s="143" t="s">
        <v>108</v>
      </c>
      <c r="D2018" s="142">
        <v>90670585</v>
      </c>
      <c r="E2018" s="143" t="s">
        <v>2030</v>
      </c>
      <c r="F2018" s="143" t="s">
        <v>700</v>
      </c>
      <c r="G2018" s="143" t="s">
        <v>701</v>
      </c>
      <c r="H2018" s="144">
        <v>1800</v>
      </c>
      <c r="I2018" s="143"/>
    </row>
    <row r="2019" spans="2:9" s="140" customFormat="1" ht="19.7" customHeight="1" x14ac:dyDescent="0.2">
      <c r="B2019" s="142">
        <v>47</v>
      </c>
      <c r="C2019" s="143" t="s">
        <v>108</v>
      </c>
      <c r="D2019" s="142">
        <v>90670775</v>
      </c>
      <c r="E2019" s="143" t="s">
        <v>9743</v>
      </c>
      <c r="F2019" s="143" t="s">
        <v>1675</v>
      </c>
      <c r="G2019" s="143" t="s">
        <v>1676</v>
      </c>
      <c r="H2019" s="144">
        <v>1007</v>
      </c>
      <c r="I2019" s="143"/>
    </row>
    <row r="2020" spans="2:9" s="140" customFormat="1" ht="19.7" customHeight="1" x14ac:dyDescent="0.2">
      <c r="B2020" s="142">
        <v>47</v>
      </c>
      <c r="C2020" s="143" t="s">
        <v>108</v>
      </c>
      <c r="D2020" s="142">
        <v>90671884</v>
      </c>
      <c r="E2020" s="143" t="s">
        <v>2032</v>
      </c>
      <c r="F2020" s="143" t="s">
        <v>713</v>
      </c>
      <c r="G2020" s="143" t="s">
        <v>714</v>
      </c>
      <c r="H2020" s="144">
        <v>6000</v>
      </c>
      <c r="I2020" s="143"/>
    </row>
    <row r="2021" spans="2:9" s="140" customFormat="1" ht="19.7" customHeight="1" x14ac:dyDescent="0.2">
      <c r="B2021" s="142">
        <v>47</v>
      </c>
      <c r="C2021" s="143" t="s">
        <v>108</v>
      </c>
      <c r="D2021" s="142">
        <v>90672025</v>
      </c>
      <c r="E2021" s="143" t="s">
        <v>2033</v>
      </c>
      <c r="F2021" s="143" t="s">
        <v>700</v>
      </c>
      <c r="G2021" s="143" t="s">
        <v>701</v>
      </c>
      <c r="H2021" s="144">
        <v>500</v>
      </c>
      <c r="I2021" s="143"/>
    </row>
    <row r="2022" spans="2:9" s="140" customFormat="1" ht="19.7" customHeight="1" x14ac:dyDescent="0.2">
      <c r="B2022" s="142">
        <v>47</v>
      </c>
      <c r="C2022" s="143" t="s">
        <v>108</v>
      </c>
      <c r="D2022" s="142">
        <v>90672025</v>
      </c>
      <c r="E2022" s="143" t="s">
        <v>2033</v>
      </c>
      <c r="F2022" s="143" t="s">
        <v>700</v>
      </c>
      <c r="G2022" s="143" t="s">
        <v>701</v>
      </c>
      <c r="H2022" s="144">
        <v>15250</v>
      </c>
      <c r="I2022" s="143"/>
    </row>
    <row r="2023" spans="2:9" s="140" customFormat="1" ht="19.7" customHeight="1" x14ac:dyDescent="0.2">
      <c r="B2023" s="142">
        <v>47</v>
      </c>
      <c r="C2023" s="143" t="s">
        <v>108</v>
      </c>
      <c r="D2023" s="142">
        <v>90672025</v>
      </c>
      <c r="E2023" s="143" t="s">
        <v>2033</v>
      </c>
      <c r="F2023" s="143" t="s">
        <v>700</v>
      </c>
      <c r="G2023" s="143" t="s">
        <v>701</v>
      </c>
      <c r="H2023" s="144">
        <v>250</v>
      </c>
      <c r="I2023" s="143"/>
    </row>
    <row r="2024" spans="2:9" s="140" customFormat="1" ht="19.7" customHeight="1" x14ac:dyDescent="0.2">
      <c r="B2024" s="142">
        <v>47</v>
      </c>
      <c r="C2024" s="143" t="s">
        <v>108</v>
      </c>
      <c r="D2024" s="142">
        <v>90672025</v>
      </c>
      <c r="E2024" s="143" t="s">
        <v>2034</v>
      </c>
      <c r="F2024" s="143" t="s">
        <v>697</v>
      </c>
      <c r="G2024" s="143" t="s">
        <v>698</v>
      </c>
      <c r="H2024" s="144">
        <v>153</v>
      </c>
      <c r="I2024" s="143"/>
    </row>
    <row r="2025" spans="2:9" s="140" customFormat="1" ht="19.7" customHeight="1" x14ac:dyDescent="0.2">
      <c r="B2025" s="142">
        <v>47</v>
      </c>
      <c r="C2025" s="143" t="s">
        <v>108</v>
      </c>
      <c r="D2025" s="142">
        <v>90672025</v>
      </c>
      <c r="E2025" s="143" t="s">
        <v>2034</v>
      </c>
      <c r="F2025" s="143" t="s">
        <v>697</v>
      </c>
      <c r="G2025" s="143" t="s">
        <v>698</v>
      </c>
      <c r="H2025" s="144">
        <v>26557.54</v>
      </c>
      <c r="I2025" s="143"/>
    </row>
    <row r="2026" spans="2:9" s="140" customFormat="1" ht="19.7" customHeight="1" x14ac:dyDescent="0.2">
      <c r="B2026" s="142">
        <v>47</v>
      </c>
      <c r="C2026" s="143" t="s">
        <v>108</v>
      </c>
      <c r="D2026" s="142">
        <v>90672025</v>
      </c>
      <c r="E2026" s="143" t="s">
        <v>2034</v>
      </c>
      <c r="F2026" s="143" t="s">
        <v>697</v>
      </c>
      <c r="G2026" s="143" t="s">
        <v>698</v>
      </c>
      <c r="H2026" s="144">
        <v>156.06</v>
      </c>
      <c r="I2026" s="143"/>
    </row>
    <row r="2027" spans="2:9" s="140" customFormat="1" ht="19.7" customHeight="1" x14ac:dyDescent="0.2">
      <c r="B2027" s="142">
        <v>47</v>
      </c>
      <c r="C2027" s="143" t="s">
        <v>108</v>
      </c>
      <c r="D2027" s="142">
        <v>90672146</v>
      </c>
      <c r="E2027" s="143" t="s">
        <v>9744</v>
      </c>
      <c r="F2027" s="143" t="s">
        <v>998</v>
      </c>
      <c r="G2027" s="143" t="s">
        <v>999</v>
      </c>
      <c r="H2027" s="144">
        <v>8500</v>
      </c>
      <c r="I2027" s="143"/>
    </row>
    <row r="2028" spans="2:9" s="140" customFormat="1" ht="19.7" customHeight="1" x14ac:dyDescent="0.2">
      <c r="B2028" s="142">
        <v>47</v>
      </c>
      <c r="C2028" s="143" t="s">
        <v>108</v>
      </c>
      <c r="D2028" s="142">
        <v>90672146</v>
      </c>
      <c r="E2028" s="143" t="s">
        <v>2035</v>
      </c>
      <c r="F2028" s="143" t="s">
        <v>700</v>
      </c>
      <c r="G2028" s="143" t="s">
        <v>701</v>
      </c>
      <c r="H2028" s="144">
        <v>10670</v>
      </c>
      <c r="I2028" s="143"/>
    </row>
    <row r="2029" spans="2:9" s="140" customFormat="1" ht="19.7" customHeight="1" x14ac:dyDescent="0.2">
      <c r="B2029" s="142">
        <v>47</v>
      </c>
      <c r="C2029" s="143" t="s">
        <v>108</v>
      </c>
      <c r="D2029" s="142">
        <v>90672146</v>
      </c>
      <c r="E2029" s="143" t="s">
        <v>2036</v>
      </c>
      <c r="F2029" s="143" t="s">
        <v>737</v>
      </c>
      <c r="G2029" s="143" t="s">
        <v>738</v>
      </c>
      <c r="H2029" s="144">
        <v>960</v>
      </c>
      <c r="I2029" s="143"/>
    </row>
    <row r="2030" spans="2:9" s="140" customFormat="1" ht="19.7" customHeight="1" x14ac:dyDescent="0.2">
      <c r="B2030" s="142">
        <v>47</v>
      </c>
      <c r="C2030" s="143" t="s">
        <v>108</v>
      </c>
      <c r="D2030" s="142">
        <v>90681207</v>
      </c>
      <c r="E2030" s="143" t="s">
        <v>2037</v>
      </c>
      <c r="F2030" s="143" t="s">
        <v>792</v>
      </c>
      <c r="G2030" s="143" t="s">
        <v>793</v>
      </c>
      <c r="H2030" s="144">
        <v>660.04</v>
      </c>
      <c r="I2030" s="143"/>
    </row>
    <row r="2031" spans="2:9" s="140" customFormat="1" ht="19.7" customHeight="1" x14ac:dyDescent="0.2">
      <c r="B2031" s="142">
        <v>47</v>
      </c>
      <c r="C2031" s="143" t="s">
        <v>108</v>
      </c>
      <c r="D2031" s="142">
        <v>90681207</v>
      </c>
      <c r="E2031" s="143" t="s">
        <v>2038</v>
      </c>
      <c r="F2031" s="143" t="s">
        <v>729</v>
      </c>
      <c r="G2031" s="143" t="s">
        <v>730</v>
      </c>
      <c r="H2031" s="144">
        <v>7000</v>
      </c>
      <c r="I2031" s="143"/>
    </row>
    <row r="2032" spans="2:9" s="140" customFormat="1" ht="19.7" customHeight="1" x14ac:dyDescent="0.2">
      <c r="B2032" s="142">
        <v>47</v>
      </c>
      <c r="C2032" s="143" t="s">
        <v>108</v>
      </c>
      <c r="D2032" s="142">
        <v>90681207</v>
      </c>
      <c r="E2032" s="143" t="s">
        <v>2039</v>
      </c>
      <c r="F2032" s="143" t="s">
        <v>700</v>
      </c>
      <c r="G2032" s="143" t="s">
        <v>701</v>
      </c>
      <c r="H2032" s="144">
        <v>480</v>
      </c>
      <c r="I2032" s="143"/>
    </row>
    <row r="2033" spans="2:9" s="140" customFormat="1" ht="19.7" customHeight="1" x14ac:dyDescent="0.2">
      <c r="B2033" s="142">
        <v>47</v>
      </c>
      <c r="C2033" s="143" t="s">
        <v>108</v>
      </c>
      <c r="D2033" s="142">
        <v>90684664</v>
      </c>
      <c r="E2033" s="143" t="s">
        <v>2040</v>
      </c>
      <c r="F2033" s="143" t="s">
        <v>700</v>
      </c>
      <c r="G2033" s="143" t="s">
        <v>701</v>
      </c>
      <c r="H2033" s="144">
        <v>5000</v>
      </c>
      <c r="I2033" s="143"/>
    </row>
    <row r="2034" spans="2:9" s="140" customFormat="1" ht="19.7" customHeight="1" x14ac:dyDescent="0.2">
      <c r="B2034" s="142">
        <v>47</v>
      </c>
      <c r="C2034" s="143" t="s">
        <v>108</v>
      </c>
      <c r="D2034" s="142">
        <v>90684836</v>
      </c>
      <c r="E2034" s="143" t="s">
        <v>2041</v>
      </c>
      <c r="F2034" s="143" t="s">
        <v>700</v>
      </c>
      <c r="G2034" s="143" t="s">
        <v>701</v>
      </c>
      <c r="H2034" s="144">
        <v>70000</v>
      </c>
      <c r="I2034" s="143"/>
    </row>
    <row r="2035" spans="2:9" s="140" customFormat="1" ht="19.7" customHeight="1" x14ac:dyDescent="0.2">
      <c r="B2035" s="142">
        <v>47</v>
      </c>
      <c r="C2035" s="143" t="s">
        <v>108</v>
      </c>
      <c r="D2035" s="142">
        <v>90685117</v>
      </c>
      <c r="E2035" s="143" t="s">
        <v>2042</v>
      </c>
      <c r="F2035" s="143" t="s">
        <v>700</v>
      </c>
      <c r="G2035" s="143" t="s">
        <v>701</v>
      </c>
      <c r="H2035" s="144">
        <v>36300</v>
      </c>
      <c r="I2035" s="143"/>
    </row>
    <row r="2036" spans="2:9" s="140" customFormat="1" ht="19.7" customHeight="1" x14ac:dyDescent="0.2">
      <c r="B2036" s="142">
        <v>47</v>
      </c>
      <c r="C2036" s="143" t="s">
        <v>108</v>
      </c>
      <c r="D2036" s="142">
        <v>90697126</v>
      </c>
      <c r="E2036" s="143" t="s">
        <v>2043</v>
      </c>
      <c r="F2036" s="143" t="s">
        <v>700</v>
      </c>
      <c r="G2036" s="143" t="s">
        <v>701</v>
      </c>
      <c r="H2036" s="144">
        <v>506</v>
      </c>
      <c r="I2036" s="143"/>
    </row>
    <row r="2037" spans="2:9" s="140" customFormat="1" ht="19.7" customHeight="1" x14ac:dyDescent="0.2">
      <c r="B2037" s="142">
        <v>47</v>
      </c>
      <c r="C2037" s="143" t="s">
        <v>108</v>
      </c>
      <c r="D2037" s="142">
        <v>90700297</v>
      </c>
      <c r="E2037" s="143" t="s">
        <v>2044</v>
      </c>
      <c r="F2037" s="143" t="s">
        <v>700</v>
      </c>
      <c r="G2037" s="143" t="s">
        <v>701</v>
      </c>
      <c r="H2037" s="144">
        <v>20000</v>
      </c>
      <c r="I2037" s="143"/>
    </row>
    <row r="2038" spans="2:9" s="140" customFormat="1" ht="19.7" customHeight="1" x14ac:dyDescent="0.2">
      <c r="B2038" s="142">
        <v>47</v>
      </c>
      <c r="C2038" s="143" t="s">
        <v>108</v>
      </c>
      <c r="D2038" s="142">
        <v>90700297</v>
      </c>
      <c r="E2038" s="143" t="s">
        <v>9745</v>
      </c>
      <c r="F2038" s="143" t="s">
        <v>998</v>
      </c>
      <c r="G2038" s="143" t="s">
        <v>999</v>
      </c>
      <c r="H2038" s="144">
        <v>15000</v>
      </c>
      <c r="I2038" s="143"/>
    </row>
    <row r="2039" spans="2:9" s="140" customFormat="1" ht="19.7" customHeight="1" x14ac:dyDescent="0.2">
      <c r="B2039" s="142">
        <v>47</v>
      </c>
      <c r="C2039" s="143" t="s">
        <v>108</v>
      </c>
      <c r="D2039" s="142">
        <v>90720996</v>
      </c>
      <c r="E2039" s="143" t="s">
        <v>2045</v>
      </c>
      <c r="F2039" s="143" t="s">
        <v>700</v>
      </c>
      <c r="G2039" s="143" t="s">
        <v>701</v>
      </c>
      <c r="H2039" s="144">
        <v>16800</v>
      </c>
      <c r="I2039" s="143"/>
    </row>
    <row r="2040" spans="2:9" s="140" customFormat="1" ht="19.7" customHeight="1" x14ac:dyDescent="0.2">
      <c r="B2040" s="142">
        <v>47</v>
      </c>
      <c r="C2040" s="143" t="s">
        <v>108</v>
      </c>
      <c r="D2040" s="142">
        <v>90721161</v>
      </c>
      <c r="E2040" s="143" t="s">
        <v>2046</v>
      </c>
      <c r="F2040" s="143" t="s">
        <v>700</v>
      </c>
      <c r="G2040" s="143" t="s">
        <v>701</v>
      </c>
      <c r="H2040" s="144">
        <v>10600</v>
      </c>
      <c r="I2040" s="143"/>
    </row>
    <row r="2041" spans="2:9" s="140" customFormat="1" ht="19.7" customHeight="1" x14ac:dyDescent="0.2">
      <c r="B2041" s="142">
        <v>47</v>
      </c>
      <c r="C2041" s="143" t="s">
        <v>108</v>
      </c>
      <c r="D2041" s="142">
        <v>90740496</v>
      </c>
      <c r="E2041" s="143" t="s">
        <v>2047</v>
      </c>
      <c r="F2041" s="143" t="s">
        <v>700</v>
      </c>
      <c r="G2041" s="143" t="s">
        <v>701</v>
      </c>
      <c r="H2041" s="144">
        <v>200</v>
      </c>
      <c r="I2041" s="143"/>
    </row>
    <row r="2042" spans="2:9" s="140" customFormat="1" ht="19.7" customHeight="1" x14ac:dyDescent="0.2">
      <c r="B2042" s="142">
        <v>47</v>
      </c>
      <c r="C2042" s="143" t="s">
        <v>108</v>
      </c>
      <c r="D2042" s="142">
        <v>90740496</v>
      </c>
      <c r="E2042" s="143" t="s">
        <v>2047</v>
      </c>
      <c r="F2042" s="143" t="s">
        <v>700</v>
      </c>
      <c r="G2042" s="143" t="s">
        <v>701</v>
      </c>
      <c r="H2042" s="144">
        <v>200</v>
      </c>
      <c r="I2042" s="143"/>
    </row>
    <row r="2043" spans="2:9" s="140" customFormat="1" ht="19.7" customHeight="1" x14ac:dyDescent="0.2">
      <c r="B2043" s="142">
        <v>47</v>
      </c>
      <c r="C2043" s="143" t="s">
        <v>108</v>
      </c>
      <c r="D2043" s="142">
        <v>90740496</v>
      </c>
      <c r="E2043" s="143" t="s">
        <v>2047</v>
      </c>
      <c r="F2043" s="143" t="s">
        <v>700</v>
      </c>
      <c r="G2043" s="143" t="s">
        <v>701</v>
      </c>
      <c r="H2043" s="144">
        <v>800</v>
      </c>
      <c r="I2043" s="143"/>
    </row>
    <row r="2044" spans="2:9" s="140" customFormat="1" ht="19.7" customHeight="1" x14ac:dyDescent="0.2">
      <c r="B2044" s="142">
        <v>47</v>
      </c>
      <c r="C2044" s="143" t="s">
        <v>108</v>
      </c>
      <c r="D2044" s="142">
        <v>90742273</v>
      </c>
      <c r="E2044" s="143" t="s">
        <v>2048</v>
      </c>
      <c r="F2044" s="143" t="s">
        <v>700</v>
      </c>
      <c r="G2044" s="143" t="s">
        <v>701</v>
      </c>
      <c r="H2044" s="144">
        <v>5000</v>
      </c>
      <c r="I2044" s="143"/>
    </row>
    <row r="2045" spans="2:9" s="140" customFormat="1" ht="19.7" customHeight="1" x14ac:dyDescent="0.2">
      <c r="B2045" s="142">
        <v>47</v>
      </c>
      <c r="C2045" s="143" t="s">
        <v>108</v>
      </c>
      <c r="D2045" s="142">
        <v>90742273</v>
      </c>
      <c r="E2045" s="143" t="s">
        <v>2049</v>
      </c>
      <c r="F2045" s="143" t="s">
        <v>697</v>
      </c>
      <c r="G2045" s="143" t="s">
        <v>698</v>
      </c>
      <c r="H2045" s="144">
        <v>33400</v>
      </c>
      <c r="I2045" s="143"/>
    </row>
    <row r="2046" spans="2:9" s="140" customFormat="1" ht="19.7" customHeight="1" x14ac:dyDescent="0.2">
      <c r="B2046" s="142">
        <v>47</v>
      </c>
      <c r="C2046" s="143" t="s">
        <v>108</v>
      </c>
      <c r="D2046" s="142">
        <v>90742283</v>
      </c>
      <c r="E2046" s="143" t="s">
        <v>2050</v>
      </c>
      <c r="F2046" s="143" t="s">
        <v>723</v>
      </c>
      <c r="G2046" s="143" t="s">
        <v>724</v>
      </c>
      <c r="H2046" s="144">
        <v>-108291.26</v>
      </c>
      <c r="I2046" s="143"/>
    </row>
    <row r="2047" spans="2:9" s="140" customFormat="1" ht="19.7" customHeight="1" x14ac:dyDescent="0.2">
      <c r="B2047" s="142">
        <v>47</v>
      </c>
      <c r="C2047" s="143" t="s">
        <v>108</v>
      </c>
      <c r="D2047" s="142">
        <v>90742470</v>
      </c>
      <c r="E2047" s="143" t="s">
        <v>2051</v>
      </c>
      <c r="F2047" s="143" t="s">
        <v>1121</v>
      </c>
      <c r="G2047" s="143" t="s">
        <v>1122</v>
      </c>
      <c r="H2047" s="144">
        <v>-8774.89</v>
      </c>
      <c r="I2047" s="143"/>
    </row>
    <row r="2048" spans="2:9" s="140" customFormat="1" ht="19.7" customHeight="1" x14ac:dyDescent="0.2">
      <c r="B2048" s="142">
        <v>47</v>
      </c>
      <c r="C2048" s="143" t="s">
        <v>108</v>
      </c>
      <c r="D2048" s="142">
        <v>90779646</v>
      </c>
      <c r="E2048" s="143" t="s">
        <v>9010</v>
      </c>
      <c r="F2048" s="143" t="s">
        <v>697</v>
      </c>
      <c r="G2048" s="143" t="s">
        <v>698</v>
      </c>
      <c r="H2048" s="144">
        <v>76000</v>
      </c>
      <c r="I2048" s="143"/>
    </row>
    <row r="2049" spans="2:9" s="140" customFormat="1" ht="19.7" customHeight="1" x14ac:dyDescent="0.2">
      <c r="B2049" s="142">
        <v>47</v>
      </c>
      <c r="C2049" s="143" t="s">
        <v>108</v>
      </c>
      <c r="D2049" s="142">
        <v>90841696</v>
      </c>
      <c r="E2049" s="143" t="s">
        <v>2052</v>
      </c>
      <c r="F2049" s="143" t="s">
        <v>729</v>
      </c>
      <c r="G2049" s="143" t="s">
        <v>730</v>
      </c>
      <c r="H2049" s="144">
        <v>3150</v>
      </c>
      <c r="I2049" s="143"/>
    </row>
    <row r="2050" spans="2:9" s="140" customFormat="1" ht="19.7" customHeight="1" x14ac:dyDescent="0.2">
      <c r="B2050" s="142">
        <v>47</v>
      </c>
      <c r="C2050" s="143" t="s">
        <v>108</v>
      </c>
      <c r="D2050" s="142">
        <v>90861823</v>
      </c>
      <c r="E2050" s="143" t="s">
        <v>2053</v>
      </c>
      <c r="F2050" s="143" t="s">
        <v>700</v>
      </c>
      <c r="G2050" s="143" t="s">
        <v>701</v>
      </c>
      <c r="H2050" s="144">
        <v>1200</v>
      </c>
      <c r="I2050" s="143"/>
    </row>
    <row r="2051" spans="2:9" s="140" customFormat="1" ht="19.7" customHeight="1" x14ac:dyDescent="0.2">
      <c r="B2051" s="142">
        <v>47</v>
      </c>
      <c r="C2051" s="143" t="s">
        <v>108</v>
      </c>
      <c r="D2051" s="142">
        <v>90861823</v>
      </c>
      <c r="E2051" s="143" t="s">
        <v>2054</v>
      </c>
      <c r="F2051" s="143" t="s">
        <v>697</v>
      </c>
      <c r="G2051" s="143" t="s">
        <v>698</v>
      </c>
      <c r="H2051" s="144">
        <v>13000</v>
      </c>
      <c r="I2051" s="143"/>
    </row>
    <row r="2052" spans="2:9" s="140" customFormat="1" ht="19.7" customHeight="1" x14ac:dyDescent="0.2">
      <c r="B2052" s="142">
        <v>47</v>
      </c>
      <c r="C2052" s="143" t="s">
        <v>108</v>
      </c>
      <c r="D2052" s="142">
        <v>90864027</v>
      </c>
      <c r="E2052" s="143" t="s">
        <v>2055</v>
      </c>
      <c r="F2052" s="143" t="s">
        <v>700</v>
      </c>
      <c r="G2052" s="143" t="s">
        <v>701</v>
      </c>
      <c r="H2052" s="144">
        <v>600</v>
      </c>
      <c r="I2052" s="143"/>
    </row>
    <row r="2053" spans="2:9" s="140" customFormat="1" ht="19.7" customHeight="1" x14ac:dyDescent="0.2">
      <c r="B2053" s="142">
        <v>47</v>
      </c>
      <c r="C2053" s="143" t="s">
        <v>108</v>
      </c>
      <c r="D2053" s="142">
        <v>90864027</v>
      </c>
      <c r="E2053" s="143" t="s">
        <v>2056</v>
      </c>
      <c r="F2053" s="143" t="s">
        <v>737</v>
      </c>
      <c r="G2053" s="143" t="s">
        <v>738</v>
      </c>
      <c r="H2053" s="144">
        <v>600</v>
      </c>
      <c r="I2053" s="143"/>
    </row>
    <row r="2054" spans="2:9" s="140" customFormat="1" ht="19.7" customHeight="1" x14ac:dyDescent="0.2">
      <c r="B2054" s="142">
        <v>47</v>
      </c>
      <c r="C2054" s="143" t="s">
        <v>108</v>
      </c>
      <c r="D2054" s="142">
        <v>90864027</v>
      </c>
      <c r="E2054" s="143" t="s">
        <v>2057</v>
      </c>
      <c r="F2054" s="143" t="s">
        <v>697</v>
      </c>
      <c r="G2054" s="143" t="s">
        <v>698</v>
      </c>
      <c r="H2054" s="144">
        <v>45000</v>
      </c>
      <c r="I2054" s="143"/>
    </row>
    <row r="2055" spans="2:9" s="140" customFormat="1" ht="19.7" customHeight="1" x14ac:dyDescent="0.2">
      <c r="B2055" s="142">
        <v>47</v>
      </c>
      <c r="C2055" s="143" t="s">
        <v>108</v>
      </c>
      <c r="D2055" s="142">
        <v>90904980</v>
      </c>
      <c r="E2055" s="143" t="s">
        <v>2058</v>
      </c>
      <c r="F2055" s="143" t="s">
        <v>700</v>
      </c>
      <c r="G2055" s="143" t="s">
        <v>701</v>
      </c>
      <c r="H2055" s="144">
        <v>9600</v>
      </c>
      <c r="I2055" s="143"/>
    </row>
    <row r="2056" spans="2:9" s="140" customFormat="1" ht="19.7" customHeight="1" x14ac:dyDescent="0.2">
      <c r="B2056" s="142">
        <v>47</v>
      </c>
      <c r="C2056" s="143" t="s">
        <v>108</v>
      </c>
      <c r="D2056" s="142">
        <v>90923197</v>
      </c>
      <c r="E2056" s="143" t="s">
        <v>2059</v>
      </c>
      <c r="F2056" s="143" t="s">
        <v>700</v>
      </c>
      <c r="G2056" s="143" t="s">
        <v>701</v>
      </c>
      <c r="H2056" s="144">
        <v>360</v>
      </c>
      <c r="I2056" s="143"/>
    </row>
    <row r="2057" spans="2:9" s="140" customFormat="1" ht="19.7" customHeight="1" x14ac:dyDescent="0.2">
      <c r="B2057" s="142">
        <v>47</v>
      </c>
      <c r="C2057" s="143" t="s">
        <v>108</v>
      </c>
      <c r="D2057" s="142">
        <v>91019472</v>
      </c>
      <c r="E2057" s="143" t="s">
        <v>2060</v>
      </c>
      <c r="F2057" s="143" t="s">
        <v>769</v>
      </c>
      <c r="G2057" s="143" t="s">
        <v>770</v>
      </c>
      <c r="H2057" s="144">
        <v>5000</v>
      </c>
      <c r="I2057" s="143"/>
    </row>
    <row r="2058" spans="2:9" s="140" customFormat="1" ht="19.7" customHeight="1" x14ac:dyDescent="0.2">
      <c r="B2058" s="142">
        <v>47</v>
      </c>
      <c r="C2058" s="143" t="s">
        <v>108</v>
      </c>
      <c r="D2058" s="142">
        <v>91019472</v>
      </c>
      <c r="E2058" s="143" t="s">
        <v>2061</v>
      </c>
      <c r="F2058" s="143" t="s">
        <v>700</v>
      </c>
      <c r="G2058" s="143" t="s">
        <v>701</v>
      </c>
      <c r="H2058" s="144">
        <v>60</v>
      </c>
      <c r="I2058" s="143"/>
    </row>
    <row r="2059" spans="2:9" s="140" customFormat="1" ht="19.7" customHeight="1" x14ac:dyDescent="0.2">
      <c r="B2059" s="142">
        <v>47</v>
      </c>
      <c r="C2059" s="143" t="s">
        <v>108</v>
      </c>
      <c r="D2059" s="142">
        <v>91019472</v>
      </c>
      <c r="E2059" s="143" t="s">
        <v>2061</v>
      </c>
      <c r="F2059" s="143" t="s">
        <v>700</v>
      </c>
      <c r="G2059" s="143" t="s">
        <v>701</v>
      </c>
      <c r="H2059" s="144">
        <v>60</v>
      </c>
      <c r="I2059" s="143"/>
    </row>
    <row r="2060" spans="2:9" s="140" customFormat="1" ht="19.7" customHeight="1" x14ac:dyDescent="0.2">
      <c r="B2060" s="142">
        <v>47</v>
      </c>
      <c r="C2060" s="143" t="s">
        <v>108</v>
      </c>
      <c r="D2060" s="142">
        <v>91085058</v>
      </c>
      <c r="E2060" s="143" t="s">
        <v>2062</v>
      </c>
      <c r="F2060" s="143" t="s">
        <v>713</v>
      </c>
      <c r="G2060" s="143" t="s">
        <v>714</v>
      </c>
      <c r="H2060" s="144">
        <v>250000</v>
      </c>
      <c r="I2060" s="143"/>
    </row>
    <row r="2061" spans="2:9" s="140" customFormat="1" ht="19.7" customHeight="1" x14ac:dyDescent="0.2">
      <c r="B2061" s="142">
        <v>47</v>
      </c>
      <c r="C2061" s="143" t="s">
        <v>108</v>
      </c>
      <c r="D2061" s="142">
        <v>98819456</v>
      </c>
      <c r="E2061" s="143" t="s">
        <v>2063</v>
      </c>
      <c r="F2061" s="143" t="s">
        <v>700</v>
      </c>
      <c r="G2061" s="143" t="s">
        <v>701</v>
      </c>
      <c r="H2061" s="144">
        <v>20</v>
      </c>
      <c r="I2061" s="143"/>
    </row>
    <row r="2062" spans="2:9" s="140" customFormat="1" ht="19.7" customHeight="1" x14ac:dyDescent="0.2">
      <c r="B2062" s="142">
        <v>47</v>
      </c>
      <c r="C2062" s="143" t="s">
        <v>108</v>
      </c>
      <c r="D2062" s="142">
        <v>98819456</v>
      </c>
      <c r="E2062" s="143" t="s">
        <v>2063</v>
      </c>
      <c r="F2062" s="143" t="s">
        <v>700</v>
      </c>
      <c r="G2062" s="143" t="s">
        <v>701</v>
      </c>
      <c r="H2062" s="144">
        <v>1610</v>
      </c>
      <c r="I2062" s="143"/>
    </row>
    <row r="2063" spans="2:9" s="140" customFormat="1" ht="19.7" customHeight="1" x14ac:dyDescent="0.2">
      <c r="B2063" s="142">
        <v>47</v>
      </c>
      <c r="C2063" s="143" t="s">
        <v>108</v>
      </c>
      <c r="D2063" s="142">
        <v>98819456</v>
      </c>
      <c r="E2063" s="143" t="s">
        <v>2063</v>
      </c>
      <c r="F2063" s="143" t="s">
        <v>700</v>
      </c>
      <c r="G2063" s="143" t="s">
        <v>701</v>
      </c>
      <c r="H2063" s="144">
        <v>10</v>
      </c>
      <c r="I2063" s="143"/>
    </row>
    <row r="2064" spans="2:9" s="140" customFormat="1" ht="19.7" customHeight="1" x14ac:dyDescent="0.2">
      <c r="B2064" s="142">
        <v>47</v>
      </c>
      <c r="C2064" s="143" t="s">
        <v>108</v>
      </c>
      <c r="D2064" s="142">
        <v>98819527</v>
      </c>
      <c r="E2064" s="143" t="s">
        <v>2064</v>
      </c>
      <c r="F2064" s="143" t="s">
        <v>700</v>
      </c>
      <c r="G2064" s="143" t="s">
        <v>701</v>
      </c>
      <c r="H2064" s="144">
        <v>20</v>
      </c>
      <c r="I2064" s="143"/>
    </row>
    <row r="2065" spans="2:9" s="140" customFormat="1" ht="19.7" customHeight="1" x14ac:dyDescent="0.2">
      <c r="B2065" s="142">
        <v>47</v>
      </c>
      <c r="C2065" s="143" t="s">
        <v>108</v>
      </c>
      <c r="D2065" s="142">
        <v>98819527</v>
      </c>
      <c r="E2065" s="143" t="s">
        <v>2064</v>
      </c>
      <c r="F2065" s="143" t="s">
        <v>700</v>
      </c>
      <c r="G2065" s="143" t="s">
        <v>701</v>
      </c>
      <c r="H2065" s="144">
        <v>1610</v>
      </c>
      <c r="I2065" s="143"/>
    </row>
    <row r="2066" spans="2:9" s="140" customFormat="1" ht="19.7" customHeight="1" x14ac:dyDescent="0.2">
      <c r="B2066" s="142">
        <v>47</v>
      </c>
      <c r="C2066" s="143" t="s">
        <v>108</v>
      </c>
      <c r="D2066" s="142">
        <v>98819527</v>
      </c>
      <c r="E2066" s="143" t="s">
        <v>2064</v>
      </c>
      <c r="F2066" s="143" t="s">
        <v>700</v>
      </c>
      <c r="G2066" s="143" t="s">
        <v>701</v>
      </c>
      <c r="H2066" s="144">
        <v>10</v>
      </c>
      <c r="I2066" s="143"/>
    </row>
    <row r="2067" spans="2:9" s="140" customFormat="1" ht="19.7" customHeight="1" x14ac:dyDescent="0.2">
      <c r="B2067" s="142">
        <v>48</v>
      </c>
      <c r="C2067" s="143" t="s">
        <v>436</v>
      </c>
      <c r="D2067" s="142">
        <v>90256743</v>
      </c>
      <c r="E2067" s="143" t="s">
        <v>9011</v>
      </c>
      <c r="F2067" s="143" t="s">
        <v>700</v>
      </c>
      <c r="G2067" s="143" t="s">
        <v>701</v>
      </c>
      <c r="H2067" s="144">
        <v>-48794.15</v>
      </c>
      <c r="I2067" s="143"/>
    </row>
    <row r="2068" spans="2:9" s="140" customFormat="1" ht="19.7" customHeight="1" x14ac:dyDescent="0.2">
      <c r="B2068" s="142">
        <v>48</v>
      </c>
      <c r="C2068" s="143" t="s">
        <v>436</v>
      </c>
      <c r="D2068" s="142">
        <v>90577643</v>
      </c>
      <c r="E2068" s="143" t="s">
        <v>2065</v>
      </c>
      <c r="F2068" s="143" t="s">
        <v>709</v>
      </c>
      <c r="G2068" s="143" t="s">
        <v>710</v>
      </c>
      <c r="H2068" s="144">
        <v>-12000</v>
      </c>
      <c r="I2068" s="143"/>
    </row>
    <row r="2069" spans="2:9" s="140" customFormat="1" ht="19.7" customHeight="1" x14ac:dyDescent="0.2">
      <c r="B2069" s="142">
        <v>48</v>
      </c>
      <c r="C2069" s="143" t="s">
        <v>436</v>
      </c>
      <c r="D2069" s="142">
        <v>90577643</v>
      </c>
      <c r="E2069" s="143" t="s">
        <v>2065</v>
      </c>
      <c r="F2069" s="143" t="s">
        <v>709</v>
      </c>
      <c r="G2069" s="143" t="s">
        <v>710</v>
      </c>
      <c r="H2069" s="144">
        <v>-2400</v>
      </c>
      <c r="I2069" s="143"/>
    </row>
    <row r="2070" spans="2:9" s="140" customFormat="1" ht="19.7" customHeight="1" x14ac:dyDescent="0.2">
      <c r="B2070" s="142">
        <v>48</v>
      </c>
      <c r="C2070" s="143" t="s">
        <v>436</v>
      </c>
      <c r="D2070" s="142">
        <v>90608178</v>
      </c>
      <c r="E2070" s="143" t="s">
        <v>2066</v>
      </c>
      <c r="F2070" s="143" t="s">
        <v>729</v>
      </c>
      <c r="G2070" s="143" t="s">
        <v>730</v>
      </c>
      <c r="H2070" s="144">
        <v>-5000</v>
      </c>
      <c r="I2070" s="143"/>
    </row>
    <row r="2071" spans="2:9" s="140" customFormat="1" ht="19.7" customHeight="1" x14ac:dyDescent="0.2">
      <c r="B2071" s="142">
        <v>48</v>
      </c>
      <c r="C2071" s="143" t="s">
        <v>436</v>
      </c>
      <c r="D2071" s="142">
        <v>90608178</v>
      </c>
      <c r="E2071" s="143" t="s">
        <v>2067</v>
      </c>
      <c r="F2071" s="143" t="s">
        <v>706</v>
      </c>
      <c r="G2071" s="143" t="s">
        <v>707</v>
      </c>
      <c r="H2071" s="144">
        <v>704.33</v>
      </c>
      <c r="I2071" s="143"/>
    </row>
    <row r="2072" spans="2:9" s="140" customFormat="1" ht="19.7" customHeight="1" x14ac:dyDescent="0.2">
      <c r="B2072" s="142">
        <v>48</v>
      </c>
      <c r="C2072" s="143" t="s">
        <v>436</v>
      </c>
      <c r="D2072" s="142">
        <v>90608178</v>
      </c>
      <c r="E2072" s="143" t="s">
        <v>2068</v>
      </c>
      <c r="F2072" s="143" t="s">
        <v>700</v>
      </c>
      <c r="G2072" s="143" t="s">
        <v>701</v>
      </c>
      <c r="H2072" s="144">
        <v>-2496.9699999999998</v>
      </c>
      <c r="I2072" s="143"/>
    </row>
    <row r="2073" spans="2:9" s="140" customFormat="1" ht="19.7" customHeight="1" x14ac:dyDescent="0.2">
      <c r="B2073" s="142">
        <v>48</v>
      </c>
      <c r="C2073" s="143" t="s">
        <v>436</v>
      </c>
      <c r="D2073" s="142">
        <v>90608178</v>
      </c>
      <c r="E2073" s="143" t="s">
        <v>2069</v>
      </c>
      <c r="F2073" s="143" t="s">
        <v>737</v>
      </c>
      <c r="G2073" s="143" t="s">
        <v>738</v>
      </c>
      <c r="H2073" s="144">
        <v>840</v>
      </c>
      <c r="I2073" s="143"/>
    </row>
    <row r="2074" spans="2:9" s="140" customFormat="1" ht="19.7" customHeight="1" x14ac:dyDescent="0.2">
      <c r="B2074" s="142">
        <v>48</v>
      </c>
      <c r="C2074" s="143" t="s">
        <v>436</v>
      </c>
      <c r="D2074" s="142">
        <v>90608516</v>
      </c>
      <c r="E2074" s="143" t="s">
        <v>2070</v>
      </c>
      <c r="F2074" s="143" t="s">
        <v>700</v>
      </c>
      <c r="G2074" s="143" t="s">
        <v>701</v>
      </c>
      <c r="H2074" s="144">
        <v>-2340</v>
      </c>
      <c r="I2074" s="143"/>
    </row>
    <row r="2075" spans="2:9" s="140" customFormat="1" ht="19.7" customHeight="1" x14ac:dyDescent="0.2">
      <c r="B2075" s="142">
        <v>48</v>
      </c>
      <c r="C2075" s="143" t="s">
        <v>436</v>
      </c>
      <c r="D2075" s="142">
        <v>90609917</v>
      </c>
      <c r="E2075" s="143" t="s">
        <v>2071</v>
      </c>
      <c r="F2075" s="143" t="s">
        <v>787</v>
      </c>
      <c r="G2075" s="143" t="s">
        <v>788</v>
      </c>
      <c r="H2075" s="144">
        <v>90</v>
      </c>
      <c r="I2075" s="143"/>
    </row>
    <row r="2076" spans="2:9" s="140" customFormat="1" ht="19.7" customHeight="1" x14ac:dyDescent="0.2">
      <c r="B2076" s="142">
        <v>48</v>
      </c>
      <c r="C2076" s="143" t="s">
        <v>436</v>
      </c>
      <c r="D2076" s="142">
        <v>90612256</v>
      </c>
      <c r="E2076" s="143" t="s">
        <v>2072</v>
      </c>
      <c r="F2076" s="143" t="s">
        <v>737</v>
      </c>
      <c r="G2076" s="143" t="s">
        <v>738</v>
      </c>
      <c r="H2076" s="144">
        <v>300</v>
      </c>
      <c r="I2076" s="143"/>
    </row>
    <row r="2077" spans="2:9" s="140" customFormat="1" ht="19.7" customHeight="1" x14ac:dyDescent="0.2">
      <c r="B2077" s="142">
        <v>48</v>
      </c>
      <c r="C2077" s="143" t="s">
        <v>436</v>
      </c>
      <c r="D2077" s="142">
        <v>90612256</v>
      </c>
      <c r="E2077" s="143" t="s">
        <v>2072</v>
      </c>
      <c r="F2077" s="143" t="s">
        <v>737</v>
      </c>
      <c r="G2077" s="143" t="s">
        <v>738</v>
      </c>
      <c r="H2077" s="144">
        <v>60</v>
      </c>
      <c r="I2077" s="143"/>
    </row>
    <row r="2078" spans="2:9" s="140" customFormat="1" ht="19.7" customHeight="1" x14ac:dyDescent="0.2">
      <c r="B2078" s="142">
        <v>48</v>
      </c>
      <c r="C2078" s="143" t="s">
        <v>436</v>
      </c>
      <c r="D2078" s="142">
        <v>90650595</v>
      </c>
      <c r="E2078" s="143" t="s">
        <v>2073</v>
      </c>
      <c r="F2078" s="143" t="s">
        <v>899</v>
      </c>
      <c r="G2078" s="143" t="s">
        <v>900</v>
      </c>
      <c r="H2078" s="144">
        <v>640.29</v>
      </c>
      <c r="I2078" s="143"/>
    </row>
    <row r="2079" spans="2:9" s="140" customFormat="1" ht="19.7" customHeight="1" x14ac:dyDescent="0.2">
      <c r="B2079" s="142">
        <v>48</v>
      </c>
      <c r="C2079" s="143" t="s">
        <v>436</v>
      </c>
      <c r="D2079" s="142">
        <v>90650991</v>
      </c>
      <c r="E2079" s="143" t="s">
        <v>2074</v>
      </c>
      <c r="F2079" s="143" t="s">
        <v>706</v>
      </c>
      <c r="G2079" s="143" t="s">
        <v>707</v>
      </c>
      <c r="H2079" s="144">
        <v>432.18</v>
      </c>
      <c r="I2079" s="143"/>
    </row>
    <row r="2080" spans="2:9" s="140" customFormat="1" ht="19.7" customHeight="1" x14ac:dyDescent="0.2">
      <c r="B2080" s="142">
        <v>48</v>
      </c>
      <c r="C2080" s="143" t="s">
        <v>436</v>
      </c>
      <c r="D2080" s="142">
        <v>90650991</v>
      </c>
      <c r="E2080" s="143" t="s">
        <v>2074</v>
      </c>
      <c r="F2080" s="143" t="s">
        <v>706</v>
      </c>
      <c r="G2080" s="143" t="s">
        <v>707</v>
      </c>
      <c r="H2080" s="144">
        <v>48.02</v>
      </c>
      <c r="I2080" s="143"/>
    </row>
    <row r="2081" spans="2:9" s="140" customFormat="1" ht="19.7" customHeight="1" x14ac:dyDescent="0.2">
      <c r="B2081" s="142">
        <v>48</v>
      </c>
      <c r="C2081" s="143" t="s">
        <v>436</v>
      </c>
      <c r="D2081" s="142">
        <v>90650991</v>
      </c>
      <c r="E2081" s="143" t="s">
        <v>2074</v>
      </c>
      <c r="F2081" s="143" t="s">
        <v>706</v>
      </c>
      <c r="G2081" s="143" t="s">
        <v>707</v>
      </c>
      <c r="H2081" s="144">
        <v>48.02</v>
      </c>
      <c r="I2081" s="143"/>
    </row>
    <row r="2082" spans="2:9" s="140" customFormat="1" ht="19.7" customHeight="1" x14ac:dyDescent="0.2">
      <c r="B2082" s="142">
        <v>48</v>
      </c>
      <c r="C2082" s="143" t="s">
        <v>436</v>
      </c>
      <c r="D2082" s="142">
        <v>90665932</v>
      </c>
      <c r="E2082" s="143" t="s">
        <v>1974</v>
      </c>
      <c r="F2082" s="143" t="s">
        <v>700</v>
      </c>
      <c r="G2082" s="143" t="s">
        <v>701</v>
      </c>
      <c r="H2082" s="144">
        <v>74</v>
      </c>
      <c r="I2082" s="143"/>
    </row>
    <row r="2083" spans="2:9" s="140" customFormat="1" ht="19.7" customHeight="1" x14ac:dyDescent="0.2">
      <c r="B2083" s="142">
        <v>48</v>
      </c>
      <c r="C2083" s="143" t="s">
        <v>436</v>
      </c>
      <c r="D2083" s="142">
        <v>90665977</v>
      </c>
      <c r="E2083" s="143" t="s">
        <v>2075</v>
      </c>
      <c r="F2083" s="143" t="s">
        <v>700</v>
      </c>
      <c r="G2083" s="143" t="s">
        <v>701</v>
      </c>
      <c r="H2083" s="144">
        <v>2000</v>
      </c>
      <c r="I2083" s="143"/>
    </row>
    <row r="2084" spans="2:9" s="140" customFormat="1" ht="19.7" customHeight="1" x14ac:dyDescent="0.2">
      <c r="B2084" s="142">
        <v>48</v>
      </c>
      <c r="C2084" s="143" t="s">
        <v>436</v>
      </c>
      <c r="D2084" s="142">
        <v>90665977</v>
      </c>
      <c r="E2084" s="143" t="s">
        <v>2075</v>
      </c>
      <c r="F2084" s="143" t="s">
        <v>700</v>
      </c>
      <c r="G2084" s="143" t="s">
        <v>701</v>
      </c>
      <c r="H2084" s="144">
        <v>400</v>
      </c>
      <c r="I2084" s="143"/>
    </row>
    <row r="2085" spans="2:9" s="140" customFormat="1" ht="19.7" customHeight="1" x14ac:dyDescent="0.2">
      <c r="B2085" s="142">
        <v>48</v>
      </c>
      <c r="C2085" s="143" t="s">
        <v>436</v>
      </c>
      <c r="D2085" s="142">
        <v>90666122</v>
      </c>
      <c r="E2085" s="143" t="s">
        <v>2076</v>
      </c>
      <c r="F2085" s="143" t="s">
        <v>700</v>
      </c>
      <c r="G2085" s="143" t="s">
        <v>701</v>
      </c>
      <c r="H2085" s="144">
        <v>-18000</v>
      </c>
      <c r="I2085" s="143"/>
    </row>
    <row r="2086" spans="2:9" s="140" customFormat="1" ht="19.7" customHeight="1" x14ac:dyDescent="0.2">
      <c r="B2086" s="142">
        <v>48</v>
      </c>
      <c r="C2086" s="143" t="s">
        <v>436</v>
      </c>
      <c r="D2086" s="142">
        <v>90691210</v>
      </c>
      <c r="E2086" s="143" t="s">
        <v>2077</v>
      </c>
      <c r="F2086" s="143" t="s">
        <v>700</v>
      </c>
      <c r="G2086" s="143" t="s">
        <v>701</v>
      </c>
      <c r="H2086" s="144">
        <v>-3240.65</v>
      </c>
      <c r="I2086" s="143"/>
    </row>
    <row r="2087" spans="2:9" s="140" customFormat="1" ht="19.7" customHeight="1" x14ac:dyDescent="0.2">
      <c r="B2087" s="142">
        <v>48</v>
      </c>
      <c r="C2087" s="143" t="s">
        <v>436</v>
      </c>
      <c r="D2087" s="142">
        <v>90705663</v>
      </c>
      <c r="E2087" s="143" t="s">
        <v>2078</v>
      </c>
      <c r="F2087" s="143" t="s">
        <v>700</v>
      </c>
      <c r="G2087" s="143" t="s">
        <v>701</v>
      </c>
      <c r="H2087" s="144">
        <v>-20207.48</v>
      </c>
      <c r="I2087" s="143"/>
    </row>
    <row r="2088" spans="2:9" s="140" customFormat="1" ht="19.7" customHeight="1" x14ac:dyDescent="0.2">
      <c r="B2088" s="142">
        <v>48</v>
      </c>
      <c r="C2088" s="143" t="s">
        <v>436</v>
      </c>
      <c r="D2088" s="142">
        <v>90722547</v>
      </c>
      <c r="E2088" s="143" t="s">
        <v>2079</v>
      </c>
      <c r="F2088" s="143" t="s">
        <v>713</v>
      </c>
      <c r="G2088" s="143" t="s">
        <v>714</v>
      </c>
      <c r="H2088" s="144">
        <v>200000</v>
      </c>
      <c r="I2088" s="143"/>
    </row>
    <row r="2089" spans="2:9" s="140" customFormat="1" ht="19.7" customHeight="1" x14ac:dyDescent="0.2">
      <c r="B2089" s="142">
        <v>48</v>
      </c>
      <c r="C2089" s="143" t="s">
        <v>436</v>
      </c>
      <c r="D2089" s="142">
        <v>90740290</v>
      </c>
      <c r="E2089" s="143" t="s">
        <v>2080</v>
      </c>
      <c r="F2089" s="143" t="s">
        <v>700</v>
      </c>
      <c r="G2089" s="143" t="s">
        <v>701</v>
      </c>
      <c r="H2089" s="144">
        <v>60000</v>
      </c>
      <c r="I2089" s="143"/>
    </row>
    <row r="2090" spans="2:9" s="140" customFormat="1" ht="19.7" customHeight="1" x14ac:dyDescent="0.2">
      <c r="B2090" s="142">
        <v>48</v>
      </c>
      <c r="C2090" s="143" t="s">
        <v>436</v>
      </c>
      <c r="D2090" s="142">
        <v>90854880</v>
      </c>
      <c r="E2090" s="143" t="s">
        <v>2081</v>
      </c>
      <c r="F2090" s="143" t="s">
        <v>700</v>
      </c>
      <c r="G2090" s="143" t="s">
        <v>701</v>
      </c>
      <c r="H2090" s="144">
        <v>300</v>
      </c>
      <c r="I2090" s="143"/>
    </row>
    <row r="2091" spans="2:9" s="140" customFormat="1" ht="19.7" customHeight="1" x14ac:dyDescent="0.2">
      <c r="B2091" s="142">
        <v>48</v>
      </c>
      <c r="C2091" s="143" t="s">
        <v>436</v>
      </c>
      <c r="D2091" s="142">
        <v>90854880</v>
      </c>
      <c r="E2091" s="143" t="s">
        <v>2081</v>
      </c>
      <c r="F2091" s="143" t="s">
        <v>700</v>
      </c>
      <c r="G2091" s="143" t="s">
        <v>701</v>
      </c>
      <c r="H2091" s="144">
        <v>60</v>
      </c>
      <c r="I2091" s="143"/>
    </row>
    <row r="2092" spans="2:9" s="140" customFormat="1" ht="19.7" customHeight="1" x14ac:dyDescent="0.2">
      <c r="B2092" s="142">
        <v>48</v>
      </c>
      <c r="C2092" s="143" t="s">
        <v>436</v>
      </c>
      <c r="D2092" s="142">
        <v>90963377</v>
      </c>
      <c r="E2092" s="143" t="s">
        <v>2084</v>
      </c>
      <c r="F2092" s="143" t="s">
        <v>700</v>
      </c>
      <c r="G2092" s="143" t="s">
        <v>701</v>
      </c>
      <c r="H2092" s="144">
        <v>1500</v>
      </c>
      <c r="I2092" s="143"/>
    </row>
    <row r="2093" spans="2:9" s="140" customFormat="1" ht="19.7" customHeight="1" x14ac:dyDescent="0.2">
      <c r="B2093" s="142">
        <v>48</v>
      </c>
      <c r="C2093" s="143" t="s">
        <v>436</v>
      </c>
      <c r="D2093" s="142">
        <v>90963377</v>
      </c>
      <c r="E2093" s="143" t="s">
        <v>2084</v>
      </c>
      <c r="F2093" s="143" t="s">
        <v>700</v>
      </c>
      <c r="G2093" s="143" t="s">
        <v>701</v>
      </c>
      <c r="H2093" s="144">
        <v>300</v>
      </c>
      <c r="I2093" s="143"/>
    </row>
    <row r="2094" spans="2:9" s="140" customFormat="1" ht="19.7" customHeight="1" x14ac:dyDescent="0.2">
      <c r="B2094" s="142">
        <v>48</v>
      </c>
      <c r="C2094" s="143" t="s">
        <v>436</v>
      </c>
      <c r="D2094" s="142">
        <v>91051085</v>
      </c>
      <c r="E2094" s="143" t="s">
        <v>2085</v>
      </c>
      <c r="F2094" s="143" t="s">
        <v>700</v>
      </c>
      <c r="G2094" s="143" t="s">
        <v>701</v>
      </c>
      <c r="H2094" s="144">
        <v>-1500</v>
      </c>
      <c r="I2094" s="143"/>
    </row>
    <row r="2095" spans="2:9" s="140" customFormat="1" ht="19.7" customHeight="1" x14ac:dyDescent="0.2">
      <c r="B2095" s="142">
        <v>48</v>
      </c>
      <c r="C2095" s="143" t="s">
        <v>436</v>
      </c>
      <c r="D2095" s="142">
        <v>98111301</v>
      </c>
      <c r="E2095" s="143" t="s">
        <v>2086</v>
      </c>
      <c r="F2095" s="143" t="s">
        <v>700</v>
      </c>
      <c r="G2095" s="143" t="s">
        <v>701</v>
      </c>
      <c r="H2095" s="144">
        <v>1500</v>
      </c>
      <c r="I2095" s="143"/>
    </row>
    <row r="2096" spans="2:9" s="140" customFormat="1" ht="19.7" customHeight="1" x14ac:dyDescent="0.2">
      <c r="B2096" s="142">
        <v>48</v>
      </c>
      <c r="C2096" s="143" t="s">
        <v>436</v>
      </c>
      <c r="D2096" s="142">
        <v>98111301</v>
      </c>
      <c r="E2096" s="143" t="s">
        <v>2086</v>
      </c>
      <c r="F2096" s="143" t="s">
        <v>700</v>
      </c>
      <c r="G2096" s="143" t="s">
        <v>701</v>
      </c>
      <c r="H2096" s="144">
        <v>300</v>
      </c>
      <c r="I2096" s="143"/>
    </row>
    <row r="2097" spans="2:9" s="140" customFormat="1" ht="19.7" customHeight="1" x14ac:dyDescent="0.2">
      <c r="B2097" s="142">
        <v>48</v>
      </c>
      <c r="C2097" s="143" t="s">
        <v>436</v>
      </c>
      <c r="D2097" s="142">
        <v>98941057</v>
      </c>
      <c r="E2097" s="143" t="s">
        <v>2082</v>
      </c>
      <c r="F2097" s="143" t="s">
        <v>700</v>
      </c>
      <c r="G2097" s="143" t="s">
        <v>701</v>
      </c>
      <c r="H2097" s="144">
        <v>-55000</v>
      </c>
      <c r="I2097" s="143"/>
    </row>
    <row r="2098" spans="2:9" s="140" customFormat="1" ht="19.7" customHeight="1" x14ac:dyDescent="0.2">
      <c r="B2098" s="142">
        <v>48</v>
      </c>
      <c r="C2098" s="143" t="s">
        <v>436</v>
      </c>
      <c r="D2098" s="142">
        <v>98941057</v>
      </c>
      <c r="E2098" s="143" t="s">
        <v>2083</v>
      </c>
      <c r="F2098" s="143" t="s">
        <v>697</v>
      </c>
      <c r="G2098" s="143" t="s">
        <v>698</v>
      </c>
      <c r="H2098" s="144">
        <v>49745</v>
      </c>
      <c r="I2098" s="143"/>
    </row>
    <row r="2099" spans="2:9" s="140" customFormat="1" ht="19.7" customHeight="1" x14ac:dyDescent="0.2">
      <c r="B2099" s="142">
        <v>48</v>
      </c>
      <c r="C2099" s="143" t="s">
        <v>436</v>
      </c>
      <c r="D2099" s="142">
        <v>100256790</v>
      </c>
      <c r="E2099" s="143" t="s">
        <v>2087</v>
      </c>
      <c r="F2099" s="143" t="s">
        <v>700</v>
      </c>
      <c r="G2099" s="143" t="s">
        <v>701</v>
      </c>
      <c r="H2099" s="144">
        <v>8000</v>
      </c>
      <c r="I2099" s="143"/>
    </row>
    <row r="2100" spans="2:9" s="140" customFormat="1" ht="19.7" customHeight="1" x14ac:dyDescent="0.2">
      <c r="B2100" s="142">
        <v>48</v>
      </c>
      <c r="C2100" s="143" t="s">
        <v>436</v>
      </c>
      <c r="D2100" s="142">
        <v>100256790</v>
      </c>
      <c r="E2100" s="143" t="s">
        <v>2087</v>
      </c>
      <c r="F2100" s="143" t="s">
        <v>700</v>
      </c>
      <c r="G2100" s="143" t="s">
        <v>701</v>
      </c>
      <c r="H2100" s="144">
        <v>1600</v>
      </c>
      <c r="I2100" s="143"/>
    </row>
    <row r="2101" spans="2:9" s="140" customFormat="1" ht="19.7" customHeight="1" x14ac:dyDescent="0.2">
      <c r="B2101" s="142">
        <v>48</v>
      </c>
      <c r="C2101" s="143" t="s">
        <v>436</v>
      </c>
      <c r="D2101" s="142">
        <v>100256790</v>
      </c>
      <c r="E2101" s="143" t="s">
        <v>2088</v>
      </c>
      <c r="F2101" s="143" t="s">
        <v>700</v>
      </c>
      <c r="G2101" s="143" t="s">
        <v>701</v>
      </c>
      <c r="H2101" s="144">
        <v>1500</v>
      </c>
      <c r="I2101" s="143"/>
    </row>
    <row r="2102" spans="2:9" s="140" customFormat="1" ht="19.7" customHeight="1" x14ac:dyDescent="0.2">
      <c r="B2102" s="142">
        <v>48</v>
      </c>
      <c r="C2102" s="143" t="s">
        <v>436</v>
      </c>
      <c r="D2102" s="142">
        <v>100256790</v>
      </c>
      <c r="E2102" s="143" t="s">
        <v>2088</v>
      </c>
      <c r="F2102" s="143" t="s">
        <v>700</v>
      </c>
      <c r="G2102" s="143" t="s">
        <v>701</v>
      </c>
      <c r="H2102" s="144">
        <v>300</v>
      </c>
      <c r="I2102" s="143"/>
    </row>
    <row r="2103" spans="2:9" s="140" customFormat="1" ht="19.7" customHeight="1" x14ac:dyDescent="0.2">
      <c r="B2103" s="142">
        <v>50</v>
      </c>
      <c r="C2103" s="143" t="s">
        <v>471</v>
      </c>
      <c r="D2103" s="142">
        <v>90359149</v>
      </c>
      <c r="E2103" s="143" t="s">
        <v>2089</v>
      </c>
      <c r="F2103" s="143" t="s">
        <v>713</v>
      </c>
      <c r="G2103" s="143" t="s">
        <v>714</v>
      </c>
      <c r="H2103" s="144">
        <v>220000</v>
      </c>
      <c r="I2103" s="143"/>
    </row>
    <row r="2104" spans="2:9" s="140" customFormat="1" ht="19.7" customHeight="1" x14ac:dyDescent="0.2">
      <c r="B2104" s="142">
        <v>50</v>
      </c>
      <c r="C2104" s="143" t="s">
        <v>471</v>
      </c>
      <c r="D2104" s="142">
        <v>90609214</v>
      </c>
      <c r="E2104" s="143" t="s">
        <v>2090</v>
      </c>
      <c r="F2104" s="143" t="s">
        <v>700</v>
      </c>
      <c r="G2104" s="143" t="s">
        <v>701</v>
      </c>
      <c r="H2104" s="144">
        <v>360</v>
      </c>
      <c r="I2104" s="143"/>
    </row>
    <row r="2105" spans="2:9" s="140" customFormat="1" ht="19.7" customHeight="1" x14ac:dyDescent="0.2">
      <c r="B2105" s="142">
        <v>50</v>
      </c>
      <c r="C2105" s="143" t="s">
        <v>471</v>
      </c>
      <c r="D2105" s="142">
        <v>90641212</v>
      </c>
      <c r="E2105" s="143" t="s">
        <v>2091</v>
      </c>
      <c r="F2105" s="143" t="s">
        <v>700</v>
      </c>
      <c r="G2105" s="143" t="s">
        <v>701</v>
      </c>
      <c r="H2105" s="144">
        <v>82000</v>
      </c>
      <c r="I2105" s="143"/>
    </row>
    <row r="2106" spans="2:9" s="140" customFormat="1" ht="19.7" customHeight="1" x14ac:dyDescent="0.2">
      <c r="B2106" s="142">
        <v>50</v>
      </c>
      <c r="C2106" s="143" t="s">
        <v>471</v>
      </c>
      <c r="D2106" s="142">
        <v>90643917</v>
      </c>
      <c r="E2106" s="143" t="s">
        <v>2092</v>
      </c>
      <c r="F2106" s="143" t="s">
        <v>700</v>
      </c>
      <c r="G2106" s="143" t="s">
        <v>701</v>
      </c>
      <c r="H2106" s="144">
        <v>31556</v>
      </c>
      <c r="I2106" s="143"/>
    </row>
    <row r="2107" spans="2:9" s="140" customFormat="1" ht="19.7" customHeight="1" x14ac:dyDescent="0.2">
      <c r="B2107" s="142">
        <v>50</v>
      </c>
      <c r="C2107" s="143" t="s">
        <v>471</v>
      </c>
      <c r="D2107" s="142">
        <v>90644328</v>
      </c>
      <c r="E2107" s="143" t="s">
        <v>2093</v>
      </c>
      <c r="F2107" s="143" t="s">
        <v>700</v>
      </c>
      <c r="G2107" s="143" t="s">
        <v>701</v>
      </c>
      <c r="H2107" s="144">
        <v>-36000</v>
      </c>
      <c r="I2107" s="143"/>
    </row>
    <row r="2108" spans="2:9" s="140" customFormat="1" ht="19.7" customHeight="1" x14ac:dyDescent="0.2">
      <c r="B2108" s="142">
        <v>50</v>
      </c>
      <c r="C2108" s="143" t="s">
        <v>471</v>
      </c>
      <c r="D2108" s="142">
        <v>90644328</v>
      </c>
      <c r="E2108" s="143" t="s">
        <v>2094</v>
      </c>
      <c r="F2108" s="143" t="s">
        <v>706</v>
      </c>
      <c r="G2108" s="143" t="s">
        <v>707</v>
      </c>
      <c r="H2108" s="144">
        <v>31363.9</v>
      </c>
      <c r="I2108" s="143"/>
    </row>
    <row r="2109" spans="2:9" s="140" customFormat="1" ht="19.7" customHeight="1" x14ac:dyDescent="0.2">
      <c r="B2109" s="142">
        <v>50</v>
      </c>
      <c r="C2109" s="143" t="s">
        <v>471</v>
      </c>
      <c r="D2109" s="142">
        <v>90829247</v>
      </c>
      <c r="E2109" s="143" t="s">
        <v>8705</v>
      </c>
      <c r="F2109" s="143" t="s">
        <v>697</v>
      </c>
      <c r="G2109" s="143" t="s">
        <v>698</v>
      </c>
      <c r="H2109" s="144">
        <v>20000</v>
      </c>
      <c r="I2109" s="143"/>
    </row>
    <row r="2110" spans="2:9" s="140" customFormat="1" ht="19.7" customHeight="1" x14ac:dyDescent="0.2">
      <c r="B2110" s="142">
        <v>50</v>
      </c>
      <c r="C2110" s="143" t="s">
        <v>471</v>
      </c>
      <c r="D2110" s="142">
        <v>90936231</v>
      </c>
      <c r="E2110" s="143" t="s">
        <v>2095</v>
      </c>
      <c r="F2110" s="143" t="s">
        <v>787</v>
      </c>
      <c r="G2110" s="143" t="s">
        <v>788</v>
      </c>
      <c r="H2110" s="144">
        <v>2200</v>
      </c>
      <c r="I2110" s="143"/>
    </row>
    <row r="2111" spans="2:9" s="140" customFormat="1" ht="19.7" customHeight="1" x14ac:dyDescent="0.2">
      <c r="B2111" s="142">
        <v>50</v>
      </c>
      <c r="C2111" s="143" t="s">
        <v>471</v>
      </c>
      <c r="D2111" s="142">
        <v>91058173</v>
      </c>
      <c r="E2111" s="143" t="s">
        <v>2096</v>
      </c>
      <c r="F2111" s="143" t="s">
        <v>737</v>
      </c>
      <c r="G2111" s="143" t="s">
        <v>738</v>
      </c>
      <c r="H2111" s="144">
        <v>600</v>
      </c>
      <c r="I2111" s="143"/>
    </row>
    <row r="2112" spans="2:9" s="140" customFormat="1" ht="19.7" customHeight="1" x14ac:dyDescent="0.2">
      <c r="B2112" s="142">
        <v>50</v>
      </c>
      <c r="C2112" s="143" t="s">
        <v>471</v>
      </c>
      <c r="D2112" s="142">
        <v>91127467</v>
      </c>
      <c r="E2112" s="143" t="s">
        <v>2097</v>
      </c>
      <c r="F2112" s="143" t="s">
        <v>700</v>
      </c>
      <c r="G2112" s="143" t="s">
        <v>701</v>
      </c>
      <c r="H2112" s="144">
        <v>11000</v>
      </c>
      <c r="I2112" s="143"/>
    </row>
    <row r="2113" spans="2:9" s="140" customFormat="1" ht="19.7" customHeight="1" x14ac:dyDescent="0.2">
      <c r="B2113" s="142">
        <v>54</v>
      </c>
      <c r="C2113" s="143" t="s">
        <v>437</v>
      </c>
      <c r="D2113" s="142">
        <v>90154135</v>
      </c>
      <c r="E2113" s="143" t="s">
        <v>2098</v>
      </c>
      <c r="F2113" s="143" t="s">
        <v>697</v>
      </c>
      <c r="G2113" s="143" t="s">
        <v>698</v>
      </c>
      <c r="H2113" s="144">
        <v>15000</v>
      </c>
      <c r="I2113" s="143"/>
    </row>
    <row r="2114" spans="2:9" s="140" customFormat="1" ht="19.7" customHeight="1" x14ac:dyDescent="0.2">
      <c r="B2114" s="142">
        <v>54</v>
      </c>
      <c r="C2114" s="143" t="s">
        <v>437</v>
      </c>
      <c r="D2114" s="142">
        <v>90278521</v>
      </c>
      <c r="E2114" s="143" t="s">
        <v>2099</v>
      </c>
      <c r="F2114" s="143" t="s">
        <v>700</v>
      </c>
      <c r="G2114" s="143" t="s">
        <v>701</v>
      </c>
      <c r="H2114" s="144">
        <v>1200</v>
      </c>
      <c r="I2114" s="143"/>
    </row>
    <row r="2115" spans="2:9" s="140" customFormat="1" ht="19.7" customHeight="1" x14ac:dyDescent="0.2">
      <c r="B2115" s="142">
        <v>54</v>
      </c>
      <c r="C2115" s="143" t="s">
        <v>437</v>
      </c>
      <c r="D2115" s="142">
        <v>90360906</v>
      </c>
      <c r="E2115" s="143" t="s">
        <v>2100</v>
      </c>
      <c r="F2115" s="143" t="s">
        <v>700</v>
      </c>
      <c r="G2115" s="143" t="s">
        <v>701</v>
      </c>
      <c r="H2115" s="144">
        <v>600</v>
      </c>
      <c r="I2115" s="143"/>
    </row>
    <row r="2116" spans="2:9" s="140" customFormat="1" ht="19.7" customHeight="1" x14ac:dyDescent="0.2">
      <c r="B2116" s="142">
        <v>54</v>
      </c>
      <c r="C2116" s="143" t="s">
        <v>437</v>
      </c>
      <c r="D2116" s="142">
        <v>90491401</v>
      </c>
      <c r="E2116" s="143" t="s">
        <v>2101</v>
      </c>
      <c r="F2116" s="143" t="s">
        <v>697</v>
      </c>
      <c r="G2116" s="143" t="s">
        <v>698</v>
      </c>
      <c r="H2116" s="144">
        <v>6200</v>
      </c>
      <c r="I2116" s="143"/>
    </row>
    <row r="2117" spans="2:9" s="140" customFormat="1" ht="19.7" customHeight="1" x14ac:dyDescent="0.2">
      <c r="B2117" s="142">
        <v>54</v>
      </c>
      <c r="C2117" s="143" t="s">
        <v>437</v>
      </c>
      <c r="D2117" s="142">
        <v>90491401</v>
      </c>
      <c r="E2117" s="143" t="s">
        <v>2101</v>
      </c>
      <c r="F2117" s="143" t="s">
        <v>697</v>
      </c>
      <c r="G2117" s="143" t="s">
        <v>698</v>
      </c>
      <c r="H2117" s="144">
        <v>600</v>
      </c>
      <c r="I2117" s="143"/>
    </row>
    <row r="2118" spans="2:9" s="140" customFormat="1" ht="19.7" customHeight="1" x14ac:dyDescent="0.2">
      <c r="B2118" s="142">
        <v>54</v>
      </c>
      <c r="C2118" s="143" t="s">
        <v>437</v>
      </c>
      <c r="D2118" s="142">
        <v>90608075</v>
      </c>
      <c r="E2118" s="143" t="s">
        <v>2102</v>
      </c>
      <c r="F2118" s="143" t="s">
        <v>700</v>
      </c>
      <c r="G2118" s="143" t="s">
        <v>701</v>
      </c>
      <c r="H2118" s="144">
        <v>600</v>
      </c>
      <c r="I2118" s="143"/>
    </row>
    <row r="2119" spans="2:9" s="140" customFormat="1" ht="19.7" customHeight="1" x14ac:dyDescent="0.2">
      <c r="B2119" s="142">
        <v>54</v>
      </c>
      <c r="C2119" s="143" t="s">
        <v>437</v>
      </c>
      <c r="D2119" s="142">
        <v>90608768</v>
      </c>
      <c r="E2119" s="143" t="s">
        <v>2103</v>
      </c>
      <c r="F2119" s="143" t="s">
        <v>700</v>
      </c>
      <c r="G2119" s="143" t="s">
        <v>701</v>
      </c>
      <c r="H2119" s="144">
        <v>1800</v>
      </c>
      <c r="I2119" s="143"/>
    </row>
    <row r="2120" spans="2:9" s="140" customFormat="1" ht="19.7" customHeight="1" x14ac:dyDescent="0.2">
      <c r="B2120" s="142">
        <v>54</v>
      </c>
      <c r="C2120" s="143" t="s">
        <v>437</v>
      </c>
      <c r="D2120" s="142">
        <v>90608768</v>
      </c>
      <c r="E2120" s="143" t="s">
        <v>2103</v>
      </c>
      <c r="F2120" s="143" t="s">
        <v>700</v>
      </c>
      <c r="G2120" s="143" t="s">
        <v>701</v>
      </c>
      <c r="H2120" s="144">
        <v>600</v>
      </c>
      <c r="I2120" s="143"/>
    </row>
    <row r="2121" spans="2:9" s="140" customFormat="1" ht="19.7" customHeight="1" x14ac:dyDescent="0.2">
      <c r="B2121" s="142">
        <v>54</v>
      </c>
      <c r="C2121" s="143" t="s">
        <v>437</v>
      </c>
      <c r="D2121" s="142">
        <v>90608768</v>
      </c>
      <c r="E2121" s="143" t="s">
        <v>2104</v>
      </c>
      <c r="F2121" s="143" t="s">
        <v>700</v>
      </c>
      <c r="G2121" s="143" t="s">
        <v>701</v>
      </c>
      <c r="H2121" s="144">
        <v>450</v>
      </c>
      <c r="I2121" s="143"/>
    </row>
    <row r="2122" spans="2:9" s="140" customFormat="1" ht="19.7" customHeight="1" x14ac:dyDescent="0.2">
      <c r="B2122" s="142">
        <v>54</v>
      </c>
      <c r="C2122" s="143" t="s">
        <v>437</v>
      </c>
      <c r="D2122" s="142">
        <v>90608768</v>
      </c>
      <c r="E2122" s="143" t="s">
        <v>2104</v>
      </c>
      <c r="F2122" s="143" t="s">
        <v>700</v>
      </c>
      <c r="G2122" s="143" t="s">
        <v>701</v>
      </c>
      <c r="H2122" s="144">
        <v>150</v>
      </c>
      <c r="I2122" s="143"/>
    </row>
    <row r="2123" spans="2:9" s="140" customFormat="1" ht="19.7" customHeight="1" x14ac:dyDescent="0.2">
      <c r="B2123" s="142">
        <v>54</v>
      </c>
      <c r="C2123" s="143" t="s">
        <v>437</v>
      </c>
      <c r="D2123" s="142">
        <v>90611420</v>
      </c>
      <c r="E2123" s="143" t="s">
        <v>2105</v>
      </c>
      <c r="F2123" s="143" t="s">
        <v>700</v>
      </c>
      <c r="G2123" s="143" t="s">
        <v>701</v>
      </c>
      <c r="H2123" s="144">
        <v>18600</v>
      </c>
      <c r="I2123" s="143"/>
    </row>
    <row r="2124" spans="2:9" s="140" customFormat="1" ht="19.7" customHeight="1" x14ac:dyDescent="0.2">
      <c r="B2124" s="142">
        <v>54</v>
      </c>
      <c r="C2124" s="143" t="s">
        <v>437</v>
      </c>
      <c r="D2124" s="142">
        <v>90617345</v>
      </c>
      <c r="E2124" s="143" t="s">
        <v>2106</v>
      </c>
      <c r="F2124" s="143" t="s">
        <v>700</v>
      </c>
      <c r="G2124" s="143" t="s">
        <v>701</v>
      </c>
      <c r="H2124" s="144">
        <v>450</v>
      </c>
      <c r="I2124" s="143"/>
    </row>
    <row r="2125" spans="2:9" s="140" customFormat="1" ht="19.7" customHeight="1" x14ac:dyDescent="0.2">
      <c r="B2125" s="142">
        <v>54</v>
      </c>
      <c r="C2125" s="143" t="s">
        <v>437</v>
      </c>
      <c r="D2125" s="142">
        <v>90617345</v>
      </c>
      <c r="E2125" s="143" t="s">
        <v>2106</v>
      </c>
      <c r="F2125" s="143" t="s">
        <v>700</v>
      </c>
      <c r="G2125" s="143" t="s">
        <v>701</v>
      </c>
      <c r="H2125" s="144">
        <v>1200</v>
      </c>
      <c r="I2125" s="143"/>
    </row>
    <row r="2126" spans="2:9" s="140" customFormat="1" ht="19.7" customHeight="1" x14ac:dyDescent="0.2">
      <c r="B2126" s="142">
        <v>54</v>
      </c>
      <c r="C2126" s="143" t="s">
        <v>437</v>
      </c>
      <c r="D2126" s="142">
        <v>90617345</v>
      </c>
      <c r="E2126" s="143" t="s">
        <v>2107</v>
      </c>
      <c r="F2126" s="143" t="s">
        <v>697</v>
      </c>
      <c r="G2126" s="143" t="s">
        <v>698</v>
      </c>
      <c r="H2126" s="144">
        <v>450</v>
      </c>
      <c r="I2126" s="143"/>
    </row>
    <row r="2127" spans="2:9" s="140" customFormat="1" ht="19.7" customHeight="1" x14ac:dyDescent="0.2">
      <c r="B2127" s="142">
        <v>54</v>
      </c>
      <c r="C2127" s="143" t="s">
        <v>437</v>
      </c>
      <c r="D2127" s="142">
        <v>90617345</v>
      </c>
      <c r="E2127" s="143" t="s">
        <v>2107</v>
      </c>
      <c r="F2127" s="143" t="s">
        <v>697</v>
      </c>
      <c r="G2127" s="143" t="s">
        <v>698</v>
      </c>
      <c r="H2127" s="144">
        <v>1200</v>
      </c>
      <c r="I2127" s="143"/>
    </row>
    <row r="2128" spans="2:9" s="140" customFormat="1" ht="19.7" customHeight="1" x14ac:dyDescent="0.2">
      <c r="B2128" s="142">
        <v>54</v>
      </c>
      <c r="C2128" s="143" t="s">
        <v>437</v>
      </c>
      <c r="D2128" s="142">
        <v>90617461</v>
      </c>
      <c r="E2128" s="143" t="s">
        <v>2108</v>
      </c>
      <c r="F2128" s="143" t="s">
        <v>700</v>
      </c>
      <c r="G2128" s="143" t="s">
        <v>701</v>
      </c>
      <c r="H2128" s="144">
        <v>128000</v>
      </c>
      <c r="I2128" s="143"/>
    </row>
    <row r="2129" spans="2:9" s="140" customFormat="1" ht="19.7" customHeight="1" x14ac:dyDescent="0.2">
      <c r="B2129" s="142">
        <v>54</v>
      </c>
      <c r="C2129" s="143" t="s">
        <v>437</v>
      </c>
      <c r="D2129" s="142">
        <v>90617871</v>
      </c>
      <c r="E2129" s="143" t="s">
        <v>2109</v>
      </c>
      <c r="F2129" s="143" t="s">
        <v>706</v>
      </c>
      <c r="G2129" s="143" t="s">
        <v>707</v>
      </c>
      <c r="H2129" s="144">
        <v>704.33</v>
      </c>
      <c r="I2129" s="143"/>
    </row>
    <row r="2130" spans="2:9" s="140" customFormat="1" ht="19.7" customHeight="1" x14ac:dyDescent="0.2">
      <c r="B2130" s="142">
        <v>54</v>
      </c>
      <c r="C2130" s="143" t="s">
        <v>437</v>
      </c>
      <c r="D2130" s="142">
        <v>90617871</v>
      </c>
      <c r="E2130" s="143" t="s">
        <v>2110</v>
      </c>
      <c r="F2130" s="143" t="s">
        <v>697</v>
      </c>
      <c r="G2130" s="143" t="s">
        <v>698</v>
      </c>
      <c r="H2130" s="144">
        <v>1833</v>
      </c>
      <c r="I2130" s="143"/>
    </row>
    <row r="2131" spans="2:9" s="140" customFormat="1" ht="19.7" customHeight="1" x14ac:dyDescent="0.2">
      <c r="B2131" s="142">
        <v>54</v>
      </c>
      <c r="C2131" s="143" t="s">
        <v>437</v>
      </c>
      <c r="D2131" s="142">
        <v>90617991</v>
      </c>
      <c r="E2131" s="143" t="s">
        <v>2111</v>
      </c>
      <c r="F2131" s="143" t="s">
        <v>729</v>
      </c>
      <c r="G2131" s="143" t="s">
        <v>730</v>
      </c>
      <c r="H2131" s="144">
        <v>52.02</v>
      </c>
      <c r="I2131" s="143"/>
    </row>
    <row r="2132" spans="2:9" s="140" customFormat="1" ht="19.7" customHeight="1" x14ac:dyDescent="0.2">
      <c r="B2132" s="142">
        <v>54</v>
      </c>
      <c r="C2132" s="143" t="s">
        <v>437</v>
      </c>
      <c r="D2132" s="142">
        <v>90617991</v>
      </c>
      <c r="E2132" s="143" t="s">
        <v>2111</v>
      </c>
      <c r="F2132" s="143" t="s">
        <v>729</v>
      </c>
      <c r="G2132" s="143" t="s">
        <v>730</v>
      </c>
      <c r="H2132" s="144">
        <v>413.1</v>
      </c>
      <c r="I2132" s="143"/>
    </row>
    <row r="2133" spans="2:9" s="140" customFormat="1" ht="19.7" customHeight="1" x14ac:dyDescent="0.2">
      <c r="B2133" s="142">
        <v>54</v>
      </c>
      <c r="C2133" s="143" t="s">
        <v>437</v>
      </c>
      <c r="D2133" s="142">
        <v>90617991</v>
      </c>
      <c r="E2133" s="143" t="s">
        <v>2111</v>
      </c>
      <c r="F2133" s="143" t="s">
        <v>729</v>
      </c>
      <c r="G2133" s="143" t="s">
        <v>730</v>
      </c>
      <c r="H2133" s="144">
        <v>104.04</v>
      </c>
      <c r="I2133" s="143"/>
    </row>
    <row r="2134" spans="2:9" s="140" customFormat="1" ht="19.7" customHeight="1" x14ac:dyDescent="0.2">
      <c r="B2134" s="142">
        <v>54</v>
      </c>
      <c r="C2134" s="143" t="s">
        <v>437</v>
      </c>
      <c r="D2134" s="142">
        <v>90617991</v>
      </c>
      <c r="E2134" s="143" t="s">
        <v>2111</v>
      </c>
      <c r="F2134" s="143" t="s">
        <v>729</v>
      </c>
      <c r="G2134" s="143" t="s">
        <v>730</v>
      </c>
      <c r="H2134" s="144">
        <v>52.02</v>
      </c>
      <c r="I2134" s="143"/>
    </row>
    <row r="2135" spans="2:9" s="140" customFormat="1" ht="19.7" customHeight="1" x14ac:dyDescent="0.2">
      <c r="B2135" s="142">
        <v>54</v>
      </c>
      <c r="C2135" s="143" t="s">
        <v>437</v>
      </c>
      <c r="D2135" s="142">
        <v>90618000</v>
      </c>
      <c r="E2135" s="143" t="s">
        <v>2112</v>
      </c>
      <c r="F2135" s="143" t="s">
        <v>792</v>
      </c>
      <c r="G2135" s="143" t="s">
        <v>793</v>
      </c>
      <c r="H2135" s="144">
        <v>2063.04</v>
      </c>
      <c r="I2135" s="143"/>
    </row>
    <row r="2136" spans="2:9" s="140" customFormat="1" ht="19.7" customHeight="1" x14ac:dyDescent="0.2">
      <c r="B2136" s="142">
        <v>54</v>
      </c>
      <c r="C2136" s="143" t="s">
        <v>437</v>
      </c>
      <c r="D2136" s="142">
        <v>90618112</v>
      </c>
      <c r="E2136" s="143" t="s">
        <v>2113</v>
      </c>
      <c r="F2136" s="143" t="s">
        <v>700</v>
      </c>
      <c r="G2136" s="143" t="s">
        <v>701</v>
      </c>
      <c r="H2136" s="144">
        <v>17007.46</v>
      </c>
      <c r="I2136" s="143"/>
    </row>
    <row r="2137" spans="2:9" s="140" customFormat="1" ht="19.7" customHeight="1" x14ac:dyDescent="0.2">
      <c r="B2137" s="142">
        <v>54</v>
      </c>
      <c r="C2137" s="143" t="s">
        <v>437</v>
      </c>
      <c r="D2137" s="142">
        <v>90618112</v>
      </c>
      <c r="E2137" s="143" t="s">
        <v>2114</v>
      </c>
      <c r="F2137" s="143" t="s">
        <v>1226</v>
      </c>
      <c r="G2137" s="143" t="s">
        <v>1227</v>
      </c>
      <c r="H2137" s="144">
        <v>-17014.12</v>
      </c>
      <c r="I2137" s="143"/>
    </row>
    <row r="2138" spans="2:9" s="140" customFormat="1" ht="19.7" customHeight="1" x14ac:dyDescent="0.2">
      <c r="B2138" s="142">
        <v>54</v>
      </c>
      <c r="C2138" s="143" t="s">
        <v>437</v>
      </c>
      <c r="D2138" s="142">
        <v>90618197</v>
      </c>
      <c r="E2138" s="143" t="s">
        <v>2115</v>
      </c>
      <c r="F2138" s="143" t="s">
        <v>697</v>
      </c>
      <c r="G2138" s="143" t="s">
        <v>698</v>
      </c>
      <c r="H2138" s="144">
        <v>15000</v>
      </c>
      <c r="I2138" s="143"/>
    </row>
    <row r="2139" spans="2:9" s="140" customFormat="1" ht="19.7" customHeight="1" x14ac:dyDescent="0.2">
      <c r="B2139" s="142">
        <v>54</v>
      </c>
      <c r="C2139" s="143" t="s">
        <v>437</v>
      </c>
      <c r="D2139" s="142">
        <v>90618201</v>
      </c>
      <c r="E2139" s="143" t="s">
        <v>2116</v>
      </c>
      <c r="F2139" s="143" t="s">
        <v>1675</v>
      </c>
      <c r="G2139" s="143" t="s">
        <v>1676</v>
      </c>
      <c r="H2139" s="144">
        <v>894</v>
      </c>
      <c r="I2139" s="143"/>
    </row>
    <row r="2140" spans="2:9" s="140" customFormat="1" ht="19.7" customHeight="1" x14ac:dyDescent="0.2">
      <c r="B2140" s="142">
        <v>54</v>
      </c>
      <c r="C2140" s="143" t="s">
        <v>437</v>
      </c>
      <c r="D2140" s="142">
        <v>90618201</v>
      </c>
      <c r="E2140" s="143" t="s">
        <v>2117</v>
      </c>
      <c r="F2140" s="143" t="s">
        <v>700</v>
      </c>
      <c r="G2140" s="143" t="s">
        <v>701</v>
      </c>
      <c r="H2140" s="144">
        <v>360</v>
      </c>
      <c r="I2140" s="143"/>
    </row>
    <row r="2141" spans="2:9" s="140" customFormat="1" ht="19.7" customHeight="1" x14ac:dyDescent="0.2">
      <c r="B2141" s="142">
        <v>54</v>
      </c>
      <c r="C2141" s="143" t="s">
        <v>437</v>
      </c>
      <c r="D2141" s="142">
        <v>90618241</v>
      </c>
      <c r="E2141" s="143" t="s">
        <v>2118</v>
      </c>
      <c r="F2141" s="143" t="s">
        <v>778</v>
      </c>
      <c r="G2141" s="143" t="s">
        <v>779</v>
      </c>
      <c r="H2141" s="144">
        <v>303</v>
      </c>
      <c r="I2141" s="143"/>
    </row>
    <row r="2142" spans="2:9" s="140" customFormat="1" ht="19.7" customHeight="1" x14ac:dyDescent="0.2">
      <c r="B2142" s="142">
        <v>54</v>
      </c>
      <c r="C2142" s="143" t="s">
        <v>437</v>
      </c>
      <c r="D2142" s="142">
        <v>90618241</v>
      </c>
      <c r="E2142" s="143" t="s">
        <v>2118</v>
      </c>
      <c r="F2142" s="143" t="s">
        <v>778</v>
      </c>
      <c r="G2142" s="143" t="s">
        <v>779</v>
      </c>
      <c r="H2142" s="144">
        <v>909</v>
      </c>
      <c r="I2142" s="143"/>
    </row>
    <row r="2143" spans="2:9" s="140" customFormat="1" ht="19.7" customHeight="1" x14ac:dyDescent="0.2">
      <c r="B2143" s="142">
        <v>54</v>
      </c>
      <c r="C2143" s="143" t="s">
        <v>437</v>
      </c>
      <c r="D2143" s="142">
        <v>90618731</v>
      </c>
      <c r="E2143" s="143" t="s">
        <v>8706</v>
      </c>
      <c r="F2143" s="143" t="s">
        <v>697</v>
      </c>
      <c r="G2143" s="143" t="s">
        <v>698</v>
      </c>
      <c r="H2143" s="144">
        <v>-21000</v>
      </c>
      <c r="I2143" s="143"/>
    </row>
    <row r="2144" spans="2:9" s="140" customFormat="1" ht="19.7" customHeight="1" x14ac:dyDescent="0.2">
      <c r="B2144" s="142">
        <v>54</v>
      </c>
      <c r="C2144" s="143" t="s">
        <v>437</v>
      </c>
      <c r="D2144" s="142">
        <v>90624790</v>
      </c>
      <c r="E2144" s="143" t="s">
        <v>2119</v>
      </c>
      <c r="F2144" s="143" t="s">
        <v>700</v>
      </c>
      <c r="G2144" s="143" t="s">
        <v>701</v>
      </c>
      <c r="H2144" s="144">
        <v>480</v>
      </c>
      <c r="I2144" s="143"/>
    </row>
    <row r="2145" spans="2:9" s="140" customFormat="1" ht="19.7" customHeight="1" x14ac:dyDescent="0.2">
      <c r="B2145" s="142">
        <v>54</v>
      </c>
      <c r="C2145" s="143" t="s">
        <v>437</v>
      </c>
      <c r="D2145" s="142">
        <v>90625221</v>
      </c>
      <c r="E2145" s="143" t="s">
        <v>2120</v>
      </c>
      <c r="F2145" s="143" t="s">
        <v>1121</v>
      </c>
      <c r="G2145" s="143" t="s">
        <v>1122</v>
      </c>
      <c r="H2145" s="144">
        <v>-76904.09</v>
      </c>
      <c r="I2145" s="143"/>
    </row>
    <row r="2146" spans="2:9" s="140" customFormat="1" ht="19.7" customHeight="1" x14ac:dyDescent="0.2">
      <c r="B2146" s="142">
        <v>54</v>
      </c>
      <c r="C2146" s="143" t="s">
        <v>437</v>
      </c>
      <c r="D2146" s="142">
        <v>90625221</v>
      </c>
      <c r="E2146" s="143" t="s">
        <v>2121</v>
      </c>
      <c r="F2146" s="143" t="s">
        <v>2122</v>
      </c>
      <c r="G2146" s="143" t="s">
        <v>2123</v>
      </c>
      <c r="H2146" s="144">
        <v>-33758.11</v>
      </c>
      <c r="I2146" s="143"/>
    </row>
    <row r="2147" spans="2:9" s="140" customFormat="1" ht="19.7" customHeight="1" x14ac:dyDescent="0.2">
      <c r="B2147" s="142">
        <v>54</v>
      </c>
      <c r="C2147" s="143" t="s">
        <v>437</v>
      </c>
      <c r="D2147" s="142">
        <v>90625221</v>
      </c>
      <c r="E2147" s="143" t="s">
        <v>2124</v>
      </c>
      <c r="F2147" s="143" t="s">
        <v>1675</v>
      </c>
      <c r="G2147" s="143" t="s">
        <v>1676</v>
      </c>
      <c r="H2147" s="144">
        <v>-41375.83</v>
      </c>
      <c r="I2147" s="143"/>
    </row>
    <row r="2148" spans="2:9" s="140" customFormat="1" ht="19.7" customHeight="1" x14ac:dyDescent="0.2">
      <c r="B2148" s="142">
        <v>54</v>
      </c>
      <c r="C2148" s="143" t="s">
        <v>437</v>
      </c>
      <c r="D2148" s="142">
        <v>90625221</v>
      </c>
      <c r="E2148" s="143" t="s">
        <v>2125</v>
      </c>
      <c r="F2148" s="143" t="s">
        <v>700</v>
      </c>
      <c r="G2148" s="143" t="s">
        <v>701</v>
      </c>
      <c r="H2148" s="144">
        <v>-25426.45</v>
      </c>
      <c r="I2148" s="143"/>
    </row>
    <row r="2149" spans="2:9" s="140" customFormat="1" ht="19.7" customHeight="1" x14ac:dyDescent="0.2">
      <c r="B2149" s="142">
        <v>54</v>
      </c>
      <c r="C2149" s="143" t="s">
        <v>437</v>
      </c>
      <c r="D2149" s="142">
        <v>90625221</v>
      </c>
      <c r="E2149" s="143" t="s">
        <v>2126</v>
      </c>
      <c r="F2149" s="143" t="s">
        <v>700</v>
      </c>
      <c r="G2149" s="143" t="s">
        <v>701</v>
      </c>
      <c r="H2149" s="144">
        <v>-77922.81</v>
      </c>
      <c r="I2149" s="143"/>
    </row>
    <row r="2150" spans="2:9" s="140" customFormat="1" ht="19.7" customHeight="1" x14ac:dyDescent="0.2">
      <c r="B2150" s="142">
        <v>54</v>
      </c>
      <c r="C2150" s="143" t="s">
        <v>437</v>
      </c>
      <c r="D2150" s="142">
        <v>90625221</v>
      </c>
      <c r="E2150" s="143" t="s">
        <v>2127</v>
      </c>
      <c r="F2150" s="143" t="s">
        <v>700</v>
      </c>
      <c r="G2150" s="143" t="s">
        <v>701</v>
      </c>
      <c r="H2150" s="144">
        <v>-140920.14000000001</v>
      </c>
      <c r="I2150" s="143"/>
    </row>
    <row r="2151" spans="2:9" s="140" customFormat="1" ht="19.7" customHeight="1" x14ac:dyDescent="0.2">
      <c r="B2151" s="142">
        <v>54</v>
      </c>
      <c r="C2151" s="143" t="s">
        <v>437</v>
      </c>
      <c r="D2151" s="142">
        <v>90626219</v>
      </c>
      <c r="E2151" s="143" t="s">
        <v>2128</v>
      </c>
      <c r="F2151" s="143" t="s">
        <v>700</v>
      </c>
      <c r="G2151" s="143" t="s">
        <v>701</v>
      </c>
      <c r="H2151" s="144">
        <v>-6600</v>
      </c>
      <c r="I2151" s="143"/>
    </row>
    <row r="2152" spans="2:9" s="140" customFormat="1" ht="19.7" customHeight="1" x14ac:dyDescent="0.2">
      <c r="B2152" s="142">
        <v>54</v>
      </c>
      <c r="C2152" s="143" t="s">
        <v>437</v>
      </c>
      <c r="D2152" s="142">
        <v>90632156</v>
      </c>
      <c r="E2152" s="143" t="s">
        <v>2129</v>
      </c>
      <c r="F2152" s="143" t="s">
        <v>700</v>
      </c>
      <c r="G2152" s="143" t="s">
        <v>701</v>
      </c>
      <c r="H2152" s="144">
        <v>2400</v>
      </c>
      <c r="I2152" s="143"/>
    </row>
    <row r="2153" spans="2:9" s="140" customFormat="1" ht="19.7" customHeight="1" x14ac:dyDescent="0.2">
      <c r="B2153" s="142">
        <v>54</v>
      </c>
      <c r="C2153" s="143" t="s">
        <v>437</v>
      </c>
      <c r="D2153" s="142">
        <v>90633190</v>
      </c>
      <c r="E2153" s="143" t="s">
        <v>2130</v>
      </c>
      <c r="F2153" s="143" t="s">
        <v>700</v>
      </c>
      <c r="G2153" s="143" t="s">
        <v>701</v>
      </c>
      <c r="H2153" s="144">
        <v>10000</v>
      </c>
      <c r="I2153" s="143"/>
    </row>
    <row r="2154" spans="2:9" s="140" customFormat="1" ht="19.7" customHeight="1" x14ac:dyDescent="0.2">
      <c r="B2154" s="142">
        <v>54</v>
      </c>
      <c r="C2154" s="143" t="s">
        <v>437</v>
      </c>
      <c r="D2154" s="142">
        <v>90633190</v>
      </c>
      <c r="E2154" s="143" t="s">
        <v>2131</v>
      </c>
      <c r="F2154" s="143" t="s">
        <v>697</v>
      </c>
      <c r="G2154" s="143" t="s">
        <v>698</v>
      </c>
      <c r="H2154" s="144">
        <v>10000</v>
      </c>
      <c r="I2154" s="143"/>
    </row>
    <row r="2155" spans="2:9" s="140" customFormat="1" ht="19.7" customHeight="1" x14ac:dyDescent="0.2">
      <c r="B2155" s="142">
        <v>54</v>
      </c>
      <c r="C2155" s="143" t="s">
        <v>437</v>
      </c>
      <c r="D2155" s="142">
        <v>90634596</v>
      </c>
      <c r="E2155" s="143" t="s">
        <v>2132</v>
      </c>
      <c r="F2155" s="143" t="s">
        <v>700</v>
      </c>
      <c r="G2155" s="143" t="s">
        <v>701</v>
      </c>
      <c r="H2155" s="144">
        <v>-54645.49</v>
      </c>
      <c r="I2155" s="143"/>
    </row>
    <row r="2156" spans="2:9" s="140" customFormat="1" ht="19.7" customHeight="1" x14ac:dyDescent="0.2">
      <c r="B2156" s="142">
        <v>54</v>
      </c>
      <c r="C2156" s="143" t="s">
        <v>437</v>
      </c>
      <c r="D2156" s="142">
        <v>90634596</v>
      </c>
      <c r="E2156" s="143" t="s">
        <v>2133</v>
      </c>
      <c r="F2156" s="143" t="s">
        <v>700</v>
      </c>
      <c r="G2156" s="143" t="s">
        <v>701</v>
      </c>
      <c r="H2156" s="144">
        <v>-10772.71</v>
      </c>
      <c r="I2156" s="143"/>
    </row>
    <row r="2157" spans="2:9" s="140" customFormat="1" ht="19.7" customHeight="1" x14ac:dyDescent="0.2">
      <c r="B2157" s="142">
        <v>54</v>
      </c>
      <c r="C2157" s="143" t="s">
        <v>437</v>
      </c>
      <c r="D2157" s="142">
        <v>90636285</v>
      </c>
      <c r="E2157" s="143" t="s">
        <v>2134</v>
      </c>
      <c r="F2157" s="143" t="s">
        <v>700</v>
      </c>
      <c r="G2157" s="143" t="s">
        <v>701</v>
      </c>
      <c r="H2157" s="144">
        <v>100000</v>
      </c>
      <c r="I2157" s="143"/>
    </row>
    <row r="2158" spans="2:9" s="140" customFormat="1" ht="19.7" customHeight="1" x14ac:dyDescent="0.2">
      <c r="B2158" s="142">
        <v>54</v>
      </c>
      <c r="C2158" s="143" t="s">
        <v>437</v>
      </c>
      <c r="D2158" s="142">
        <v>90637115</v>
      </c>
      <c r="E2158" s="143" t="s">
        <v>2135</v>
      </c>
      <c r="F2158" s="143" t="s">
        <v>697</v>
      </c>
      <c r="G2158" s="143" t="s">
        <v>698</v>
      </c>
      <c r="H2158" s="144">
        <v>2000</v>
      </c>
      <c r="I2158" s="143"/>
    </row>
    <row r="2159" spans="2:9" s="140" customFormat="1" ht="19.7" customHeight="1" x14ac:dyDescent="0.2">
      <c r="B2159" s="142">
        <v>54</v>
      </c>
      <c r="C2159" s="143" t="s">
        <v>437</v>
      </c>
      <c r="D2159" s="142">
        <v>90639136</v>
      </c>
      <c r="E2159" s="143" t="s">
        <v>2136</v>
      </c>
      <c r="F2159" s="143" t="s">
        <v>700</v>
      </c>
      <c r="G2159" s="143" t="s">
        <v>701</v>
      </c>
      <c r="H2159" s="144">
        <v>9520</v>
      </c>
      <c r="I2159" s="143"/>
    </row>
    <row r="2160" spans="2:9" s="140" customFormat="1" ht="19.7" customHeight="1" x14ac:dyDescent="0.2">
      <c r="B2160" s="142">
        <v>54</v>
      </c>
      <c r="C2160" s="143" t="s">
        <v>437</v>
      </c>
      <c r="D2160" s="142">
        <v>90639136</v>
      </c>
      <c r="E2160" s="143" t="s">
        <v>2137</v>
      </c>
      <c r="F2160" s="143" t="s">
        <v>778</v>
      </c>
      <c r="G2160" s="143" t="s">
        <v>779</v>
      </c>
      <c r="H2160" s="144">
        <v>625.20000000000005</v>
      </c>
      <c r="I2160" s="143"/>
    </row>
    <row r="2161" spans="2:9" s="140" customFormat="1" ht="19.7" customHeight="1" x14ac:dyDescent="0.2">
      <c r="B2161" s="142">
        <v>54</v>
      </c>
      <c r="C2161" s="143" t="s">
        <v>437</v>
      </c>
      <c r="D2161" s="142">
        <v>90642151</v>
      </c>
      <c r="E2161" s="143" t="s">
        <v>9746</v>
      </c>
      <c r="F2161" s="143" t="s">
        <v>713</v>
      </c>
      <c r="G2161" s="143" t="s">
        <v>714</v>
      </c>
      <c r="H2161" s="144">
        <v>173000</v>
      </c>
      <c r="I2161" s="143"/>
    </row>
    <row r="2162" spans="2:9" s="140" customFormat="1" ht="19.7" customHeight="1" x14ac:dyDescent="0.2">
      <c r="B2162" s="142">
        <v>54</v>
      </c>
      <c r="C2162" s="143" t="s">
        <v>437</v>
      </c>
      <c r="D2162" s="142">
        <v>90642151</v>
      </c>
      <c r="E2162" s="143" t="s">
        <v>2138</v>
      </c>
      <c r="F2162" s="143" t="s">
        <v>697</v>
      </c>
      <c r="G2162" s="143" t="s">
        <v>698</v>
      </c>
      <c r="H2162" s="144">
        <v>15000</v>
      </c>
      <c r="I2162" s="143"/>
    </row>
    <row r="2163" spans="2:9" s="140" customFormat="1" ht="19.7" customHeight="1" x14ac:dyDescent="0.2">
      <c r="B2163" s="142">
        <v>54</v>
      </c>
      <c r="C2163" s="143" t="s">
        <v>437</v>
      </c>
      <c r="D2163" s="142">
        <v>90647148</v>
      </c>
      <c r="E2163" s="143" t="s">
        <v>2139</v>
      </c>
      <c r="F2163" s="143" t="s">
        <v>697</v>
      </c>
      <c r="G2163" s="143" t="s">
        <v>698</v>
      </c>
      <c r="H2163" s="144">
        <v>11500</v>
      </c>
      <c r="I2163" s="143"/>
    </row>
    <row r="2164" spans="2:9" s="140" customFormat="1" ht="19.7" customHeight="1" x14ac:dyDescent="0.2">
      <c r="B2164" s="142">
        <v>54</v>
      </c>
      <c r="C2164" s="143" t="s">
        <v>437</v>
      </c>
      <c r="D2164" s="142">
        <v>90647148</v>
      </c>
      <c r="E2164" s="143" t="s">
        <v>2140</v>
      </c>
      <c r="F2164" s="143" t="s">
        <v>700</v>
      </c>
      <c r="G2164" s="143" t="s">
        <v>701</v>
      </c>
      <c r="H2164" s="144">
        <v>11500</v>
      </c>
      <c r="I2164" s="143"/>
    </row>
    <row r="2165" spans="2:9" s="140" customFormat="1" ht="19.7" customHeight="1" x14ac:dyDescent="0.2">
      <c r="B2165" s="142">
        <v>54</v>
      </c>
      <c r="C2165" s="143" t="s">
        <v>437</v>
      </c>
      <c r="D2165" s="142">
        <v>90650631</v>
      </c>
      <c r="E2165" s="143" t="s">
        <v>2141</v>
      </c>
      <c r="F2165" s="143" t="s">
        <v>700</v>
      </c>
      <c r="G2165" s="143" t="s">
        <v>701</v>
      </c>
      <c r="H2165" s="144">
        <v>17319.87</v>
      </c>
      <c r="I2165" s="143"/>
    </row>
    <row r="2166" spans="2:9" s="140" customFormat="1" ht="19.7" customHeight="1" x14ac:dyDescent="0.2">
      <c r="B2166" s="142">
        <v>54</v>
      </c>
      <c r="C2166" s="143" t="s">
        <v>437</v>
      </c>
      <c r="D2166" s="142">
        <v>90650631</v>
      </c>
      <c r="E2166" s="143" t="s">
        <v>2142</v>
      </c>
      <c r="F2166" s="143" t="s">
        <v>700</v>
      </c>
      <c r="G2166" s="143" t="s">
        <v>701</v>
      </c>
      <c r="H2166" s="144">
        <v>20000</v>
      </c>
      <c r="I2166" s="143"/>
    </row>
    <row r="2167" spans="2:9" s="140" customFormat="1" ht="19.7" customHeight="1" x14ac:dyDescent="0.2">
      <c r="B2167" s="142">
        <v>54</v>
      </c>
      <c r="C2167" s="143" t="s">
        <v>437</v>
      </c>
      <c r="D2167" s="142">
        <v>90650631</v>
      </c>
      <c r="E2167" s="143" t="s">
        <v>2143</v>
      </c>
      <c r="F2167" s="143" t="s">
        <v>769</v>
      </c>
      <c r="G2167" s="143" t="s">
        <v>770</v>
      </c>
      <c r="H2167" s="144">
        <v>-17319.87</v>
      </c>
      <c r="I2167" s="143"/>
    </row>
    <row r="2168" spans="2:9" s="140" customFormat="1" ht="19.7" customHeight="1" x14ac:dyDescent="0.2">
      <c r="B2168" s="142">
        <v>54</v>
      </c>
      <c r="C2168" s="143" t="s">
        <v>437</v>
      </c>
      <c r="D2168" s="142">
        <v>90663368</v>
      </c>
      <c r="E2168" s="143" t="s">
        <v>2144</v>
      </c>
      <c r="F2168" s="143" t="s">
        <v>697</v>
      </c>
      <c r="G2168" s="143" t="s">
        <v>698</v>
      </c>
      <c r="H2168" s="144">
        <v>20000</v>
      </c>
      <c r="I2168" s="143"/>
    </row>
    <row r="2169" spans="2:9" s="140" customFormat="1" ht="19.7" customHeight="1" x14ac:dyDescent="0.2">
      <c r="B2169" s="142">
        <v>54</v>
      </c>
      <c r="C2169" s="143" t="s">
        <v>437</v>
      </c>
      <c r="D2169" s="142">
        <v>90664563</v>
      </c>
      <c r="E2169" s="143" t="s">
        <v>9747</v>
      </c>
      <c r="F2169" s="143" t="s">
        <v>1675</v>
      </c>
      <c r="G2169" s="143" t="s">
        <v>1676</v>
      </c>
      <c r="H2169" s="144">
        <v>732</v>
      </c>
      <c r="I2169" s="143"/>
    </row>
    <row r="2170" spans="2:9" s="140" customFormat="1" ht="19.7" customHeight="1" x14ac:dyDescent="0.2">
      <c r="B2170" s="142">
        <v>54</v>
      </c>
      <c r="C2170" s="143" t="s">
        <v>437</v>
      </c>
      <c r="D2170" s="142">
        <v>90667179</v>
      </c>
      <c r="E2170" s="143" t="s">
        <v>2145</v>
      </c>
      <c r="F2170" s="143" t="s">
        <v>713</v>
      </c>
      <c r="G2170" s="143" t="s">
        <v>714</v>
      </c>
      <c r="H2170" s="144">
        <v>240000</v>
      </c>
      <c r="I2170" s="143"/>
    </row>
    <row r="2171" spans="2:9" s="140" customFormat="1" ht="19.7" customHeight="1" x14ac:dyDescent="0.2">
      <c r="B2171" s="142">
        <v>54</v>
      </c>
      <c r="C2171" s="143" t="s">
        <v>437</v>
      </c>
      <c r="D2171" s="142">
        <v>90667821</v>
      </c>
      <c r="E2171" s="143" t="s">
        <v>2146</v>
      </c>
      <c r="F2171" s="143" t="s">
        <v>700</v>
      </c>
      <c r="G2171" s="143" t="s">
        <v>701</v>
      </c>
      <c r="H2171" s="144">
        <v>5000</v>
      </c>
      <c r="I2171" s="143"/>
    </row>
    <row r="2172" spans="2:9" s="140" customFormat="1" ht="19.7" customHeight="1" x14ac:dyDescent="0.2">
      <c r="B2172" s="142">
        <v>54</v>
      </c>
      <c r="C2172" s="143" t="s">
        <v>437</v>
      </c>
      <c r="D2172" s="142">
        <v>90667821</v>
      </c>
      <c r="E2172" s="143" t="s">
        <v>2147</v>
      </c>
      <c r="F2172" s="143" t="s">
        <v>697</v>
      </c>
      <c r="G2172" s="143" t="s">
        <v>698</v>
      </c>
      <c r="H2172" s="144">
        <v>5000</v>
      </c>
      <c r="I2172" s="143"/>
    </row>
    <row r="2173" spans="2:9" s="140" customFormat="1" ht="19.7" customHeight="1" x14ac:dyDescent="0.2">
      <c r="B2173" s="142">
        <v>54</v>
      </c>
      <c r="C2173" s="143" t="s">
        <v>437</v>
      </c>
      <c r="D2173" s="142">
        <v>90667858</v>
      </c>
      <c r="E2173" s="143" t="s">
        <v>2148</v>
      </c>
      <c r="F2173" s="143" t="s">
        <v>700</v>
      </c>
      <c r="G2173" s="143" t="s">
        <v>701</v>
      </c>
      <c r="H2173" s="144">
        <v>65000</v>
      </c>
      <c r="I2173" s="143"/>
    </row>
    <row r="2174" spans="2:9" s="140" customFormat="1" ht="19.7" customHeight="1" x14ac:dyDescent="0.2">
      <c r="B2174" s="142">
        <v>54</v>
      </c>
      <c r="C2174" s="143" t="s">
        <v>437</v>
      </c>
      <c r="D2174" s="142">
        <v>90668062</v>
      </c>
      <c r="E2174" s="143" t="s">
        <v>2149</v>
      </c>
      <c r="F2174" s="143" t="s">
        <v>700</v>
      </c>
      <c r="G2174" s="143" t="s">
        <v>701</v>
      </c>
      <c r="H2174" s="144">
        <v>-500</v>
      </c>
      <c r="I2174" s="143"/>
    </row>
    <row r="2175" spans="2:9" s="140" customFormat="1" ht="19.7" customHeight="1" x14ac:dyDescent="0.2">
      <c r="B2175" s="142">
        <v>54</v>
      </c>
      <c r="C2175" s="143" t="s">
        <v>437</v>
      </c>
      <c r="D2175" s="142">
        <v>90668062</v>
      </c>
      <c r="E2175" s="143" t="s">
        <v>2150</v>
      </c>
      <c r="F2175" s="143" t="s">
        <v>706</v>
      </c>
      <c r="G2175" s="143" t="s">
        <v>707</v>
      </c>
      <c r="H2175" s="144">
        <v>704.33</v>
      </c>
      <c r="I2175" s="143"/>
    </row>
    <row r="2176" spans="2:9" s="140" customFormat="1" ht="19.7" customHeight="1" x14ac:dyDescent="0.2">
      <c r="B2176" s="142">
        <v>54</v>
      </c>
      <c r="C2176" s="143" t="s">
        <v>437</v>
      </c>
      <c r="D2176" s="142">
        <v>90668181</v>
      </c>
      <c r="E2176" s="143" t="s">
        <v>2151</v>
      </c>
      <c r="F2176" s="143" t="s">
        <v>697</v>
      </c>
      <c r="G2176" s="143" t="s">
        <v>698</v>
      </c>
      <c r="H2176" s="144">
        <v>31000</v>
      </c>
      <c r="I2176" s="143"/>
    </row>
    <row r="2177" spans="2:9" s="140" customFormat="1" ht="19.7" customHeight="1" x14ac:dyDescent="0.2">
      <c r="B2177" s="142">
        <v>54</v>
      </c>
      <c r="C2177" s="143" t="s">
        <v>437</v>
      </c>
      <c r="D2177" s="142">
        <v>90668181</v>
      </c>
      <c r="E2177" s="143" t="s">
        <v>2152</v>
      </c>
      <c r="F2177" s="143" t="s">
        <v>1121</v>
      </c>
      <c r="G2177" s="143" t="s">
        <v>1122</v>
      </c>
      <c r="H2177" s="144">
        <v>-106443.57</v>
      </c>
      <c r="I2177" s="143"/>
    </row>
    <row r="2178" spans="2:9" s="140" customFormat="1" ht="19.7" customHeight="1" x14ac:dyDescent="0.2">
      <c r="B2178" s="142">
        <v>54</v>
      </c>
      <c r="C2178" s="143" t="s">
        <v>437</v>
      </c>
      <c r="D2178" s="142">
        <v>90668181</v>
      </c>
      <c r="E2178" s="143" t="s">
        <v>2153</v>
      </c>
      <c r="F2178" s="143" t="s">
        <v>700</v>
      </c>
      <c r="G2178" s="143" t="s">
        <v>701</v>
      </c>
      <c r="H2178" s="144">
        <v>-45885.24</v>
      </c>
      <c r="I2178" s="143"/>
    </row>
    <row r="2179" spans="2:9" s="140" customFormat="1" ht="19.7" customHeight="1" x14ac:dyDescent="0.2">
      <c r="B2179" s="142">
        <v>54</v>
      </c>
      <c r="C2179" s="143" t="s">
        <v>437</v>
      </c>
      <c r="D2179" s="142">
        <v>90668318</v>
      </c>
      <c r="E2179" s="143" t="s">
        <v>2154</v>
      </c>
      <c r="F2179" s="143" t="s">
        <v>792</v>
      </c>
      <c r="G2179" s="143" t="s">
        <v>793</v>
      </c>
      <c r="H2179" s="144">
        <v>2045.76</v>
      </c>
      <c r="I2179" s="143"/>
    </row>
    <row r="2180" spans="2:9" s="140" customFormat="1" ht="19.7" customHeight="1" x14ac:dyDescent="0.2">
      <c r="B2180" s="142">
        <v>54</v>
      </c>
      <c r="C2180" s="143" t="s">
        <v>437</v>
      </c>
      <c r="D2180" s="142">
        <v>90668318</v>
      </c>
      <c r="E2180" s="143" t="s">
        <v>2155</v>
      </c>
      <c r="F2180" s="143" t="s">
        <v>713</v>
      </c>
      <c r="G2180" s="143" t="s">
        <v>714</v>
      </c>
      <c r="H2180" s="144">
        <v>100000</v>
      </c>
      <c r="I2180" s="143"/>
    </row>
    <row r="2181" spans="2:9" s="140" customFormat="1" ht="19.7" customHeight="1" x14ac:dyDescent="0.2">
      <c r="B2181" s="142">
        <v>54</v>
      </c>
      <c r="C2181" s="143" t="s">
        <v>437</v>
      </c>
      <c r="D2181" s="142">
        <v>90678021</v>
      </c>
      <c r="E2181" s="143" t="s">
        <v>9748</v>
      </c>
      <c r="F2181" s="143" t="s">
        <v>700</v>
      </c>
      <c r="G2181" s="143" t="s">
        <v>701</v>
      </c>
      <c r="H2181" s="144">
        <v>23000</v>
      </c>
      <c r="I2181" s="143"/>
    </row>
    <row r="2182" spans="2:9" s="140" customFormat="1" ht="19.7" customHeight="1" x14ac:dyDescent="0.2">
      <c r="B2182" s="142">
        <v>54</v>
      </c>
      <c r="C2182" s="143" t="s">
        <v>437</v>
      </c>
      <c r="D2182" s="142">
        <v>90678354</v>
      </c>
      <c r="E2182" s="143" t="s">
        <v>2156</v>
      </c>
      <c r="F2182" s="143" t="s">
        <v>700</v>
      </c>
      <c r="G2182" s="143" t="s">
        <v>701</v>
      </c>
      <c r="H2182" s="144">
        <v>5000</v>
      </c>
      <c r="I2182" s="143"/>
    </row>
    <row r="2183" spans="2:9" s="140" customFormat="1" ht="19.7" customHeight="1" x14ac:dyDescent="0.2">
      <c r="B2183" s="142">
        <v>54</v>
      </c>
      <c r="C2183" s="143" t="s">
        <v>437</v>
      </c>
      <c r="D2183" s="142">
        <v>90678354</v>
      </c>
      <c r="E2183" s="143" t="s">
        <v>2157</v>
      </c>
      <c r="F2183" s="143" t="s">
        <v>737</v>
      </c>
      <c r="G2183" s="143" t="s">
        <v>738</v>
      </c>
      <c r="H2183" s="144">
        <v>360</v>
      </c>
      <c r="I2183" s="143"/>
    </row>
    <row r="2184" spans="2:9" s="140" customFormat="1" ht="19.7" customHeight="1" x14ac:dyDescent="0.2">
      <c r="B2184" s="142">
        <v>54</v>
      </c>
      <c r="C2184" s="143" t="s">
        <v>437</v>
      </c>
      <c r="D2184" s="142">
        <v>90678384</v>
      </c>
      <c r="E2184" s="143" t="s">
        <v>2158</v>
      </c>
      <c r="F2184" s="143" t="s">
        <v>700</v>
      </c>
      <c r="G2184" s="143" t="s">
        <v>701</v>
      </c>
      <c r="H2184" s="144">
        <v>-114622.58</v>
      </c>
      <c r="I2184" s="143"/>
    </row>
    <row r="2185" spans="2:9" s="140" customFormat="1" ht="19.7" customHeight="1" x14ac:dyDescent="0.2">
      <c r="B2185" s="142">
        <v>54</v>
      </c>
      <c r="C2185" s="143" t="s">
        <v>437</v>
      </c>
      <c r="D2185" s="142">
        <v>90681257</v>
      </c>
      <c r="E2185" s="143" t="s">
        <v>2159</v>
      </c>
      <c r="F2185" s="143" t="s">
        <v>700</v>
      </c>
      <c r="G2185" s="143" t="s">
        <v>701</v>
      </c>
      <c r="H2185" s="144">
        <v>2400</v>
      </c>
      <c r="I2185" s="143"/>
    </row>
    <row r="2186" spans="2:9" s="140" customFormat="1" ht="19.7" customHeight="1" x14ac:dyDescent="0.2">
      <c r="B2186" s="142">
        <v>54</v>
      </c>
      <c r="C2186" s="143" t="s">
        <v>437</v>
      </c>
      <c r="D2186" s="142">
        <v>90681257</v>
      </c>
      <c r="E2186" s="143" t="s">
        <v>2159</v>
      </c>
      <c r="F2186" s="143" t="s">
        <v>700</v>
      </c>
      <c r="G2186" s="143" t="s">
        <v>701</v>
      </c>
      <c r="H2186" s="144">
        <v>1200</v>
      </c>
      <c r="I2186" s="143"/>
    </row>
    <row r="2187" spans="2:9" s="140" customFormat="1" ht="19.7" customHeight="1" x14ac:dyDescent="0.2">
      <c r="B2187" s="142">
        <v>54</v>
      </c>
      <c r="C2187" s="143" t="s">
        <v>437</v>
      </c>
      <c r="D2187" s="142">
        <v>90687047</v>
      </c>
      <c r="E2187" s="143" t="s">
        <v>2160</v>
      </c>
      <c r="F2187" s="143" t="s">
        <v>998</v>
      </c>
      <c r="G2187" s="143" t="s">
        <v>999</v>
      </c>
      <c r="H2187" s="144">
        <v>13000</v>
      </c>
      <c r="I2187" s="143"/>
    </row>
    <row r="2188" spans="2:9" s="140" customFormat="1" ht="19.7" customHeight="1" x14ac:dyDescent="0.2">
      <c r="B2188" s="142">
        <v>54</v>
      </c>
      <c r="C2188" s="143" t="s">
        <v>437</v>
      </c>
      <c r="D2188" s="142">
        <v>90687047</v>
      </c>
      <c r="E2188" s="143" t="s">
        <v>2161</v>
      </c>
      <c r="F2188" s="143" t="s">
        <v>697</v>
      </c>
      <c r="G2188" s="143" t="s">
        <v>698</v>
      </c>
      <c r="H2188" s="144">
        <v>11800</v>
      </c>
      <c r="I2188" s="143"/>
    </row>
    <row r="2189" spans="2:9" s="140" customFormat="1" ht="19.7" customHeight="1" x14ac:dyDescent="0.2">
      <c r="B2189" s="142">
        <v>54</v>
      </c>
      <c r="C2189" s="143" t="s">
        <v>437</v>
      </c>
      <c r="D2189" s="142">
        <v>90691057</v>
      </c>
      <c r="E2189" s="143" t="s">
        <v>2162</v>
      </c>
      <c r="F2189" s="143" t="s">
        <v>899</v>
      </c>
      <c r="G2189" s="143" t="s">
        <v>900</v>
      </c>
      <c r="H2189" s="144">
        <v>838.42</v>
      </c>
      <c r="I2189" s="143"/>
    </row>
    <row r="2190" spans="2:9" s="140" customFormat="1" ht="19.7" customHeight="1" x14ac:dyDescent="0.2">
      <c r="B2190" s="142">
        <v>54</v>
      </c>
      <c r="C2190" s="143" t="s">
        <v>437</v>
      </c>
      <c r="D2190" s="142">
        <v>90694634</v>
      </c>
      <c r="E2190" s="143" t="s">
        <v>2163</v>
      </c>
      <c r="F2190" s="143" t="s">
        <v>697</v>
      </c>
      <c r="G2190" s="143" t="s">
        <v>698</v>
      </c>
      <c r="H2190" s="144">
        <v>20000</v>
      </c>
      <c r="I2190" s="143"/>
    </row>
    <row r="2191" spans="2:9" s="140" customFormat="1" ht="19.7" customHeight="1" x14ac:dyDescent="0.2">
      <c r="B2191" s="142">
        <v>54</v>
      </c>
      <c r="C2191" s="143" t="s">
        <v>437</v>
      </c>
      <c r="D2191" s="142">
        <v>90694634</v>
      </c>
      <c r="E2191" s="143" t="s">
        <v>2164</v>
      </c>
      <c r="F2191" s="143" t="s">
        <v>697</v>
      </c>
      <c r="G2191" s="143" t="s">
        <v>698</v>
      </c>
      <c r="H2191" s="144">
        <v>20000</v>
      </c>
      <c r="I2191" s="143"/>
    </row>
    <row r="2192" spans="2:9" s="140" customFormat="1" ht="19.7" customHeight="1" x14ac:dyDescent="0.2">
      <c r="B2192" s="142">
        <v>54</v>
      </c>
      <c r="C2192" s="143" t="s">
        <v>437</v>
      </c>
      <c r="D2192" s="142">
        <v>90710932</v>
      </c>
      <c r="E2192" s="143" t="s">
        <v>2165</v>
      </c>
      <c r="F2192" s="143" t="s">
        <v>700</v>
      </c>
      <c r="G2192" s="143" t="s">
        <v>701</v>
      </c>
      <c r="H2192" s="144">
        <v>90</v>
      </c>
      <c r="I2192" s="143"/>
    </row>
    <row r="2193" spans="2:9" s="140" customFormat="1" ht="19.7" customHeight="1" x14ac:dyDescent="0.2">
      <c r="B2193" s="142">
        <v>54</v>
      </c>
      <c r="C2193" s="143" t="s">
        <v>437</v>
      </c>
      <c r="D2193" s="142">
        <v>90710932</v>
      </c>
      <c r="E2193" s="143" t="s">
        <v>2165</v>
      </c>
      <c r="F2193" s="143" t="s">
        <v>700</v>
      </c>
      <c r="G2193" s="143" t="s">
        <v>701</v>
      </c>
      <c r="H2193" s="144">
        <v>270</v>
      </c>
      <c r="I2193" s="143"/>
    </row>
    <row r="2194" spans="2:9" s="140" customFormat="1" ht="19.7" customHeight="1" x14ac:dyDescent="0.2">
      <c r="B2194" s="142">
        <v>54</v>
      </c>
      <c r="C2194" s="143" t="s">
        <v>437</v>
      </c>
      <c r="D2194" s="142">
        <v>90710932</v>
      </c>
      <c r="E2194" s="143" t="s">
        <v>2166</v>
      </c>
      <c r="F2194" s="143" t="s">
        <v>697</v>
      </c>
      <c r="G2194" s="143" t="s">
        <v>698</v>
      </c>
      <c r="H2194" s="144">
        <v>300</v>
      </c>
      <c r="I2194" s="143"/>
    </row>
    <row r="2195" spans="2:9" s="140" customFormat="1" ht="19.7" customHeight="1" x14ac:dyDescent="0.2">
      <c r="B2195" s="142">
        <v>54</v>
      </c>
      <c r="C2195" s="143" t="s">
        <v>437</v>
      </c>
      <c r="D2195" s="142">
        <v>90710932</v>
      </c>
      <c r="E2195" s="143" t="s">
        <v>2166</v>
      </c>
      <c r="F2195" s="143" t="s">
        <v>697</v>
      </c>
      <c r="G2195" s="143" t="s">
        <v>698</v>
      </c>
      <c r="H2195" s="144">
        <v>15300</v>
      </c>
      <c r="I2195" s="143"/>
    </row>
    <row r="2196" spans="2:9" s="140" customFormat="1" ht="19.7" customHeight="1" x14ac:dyDescent="0.2">
      <c r="B2196" s="142">
        <v>54</v>
      </c>
      <c r="C2196" s="143" t="s">
        <v>437</v>
      </c>
      <c r="D2196" s="142">
        <v>90710932</v>
      </c>
      <c r="E2196" s="143" t="s">
        <v>2166</v>
      </c>
      <c r="F2196" s="143" t="s">
        <v>697</v>
      </c>
      <c r="G2196" s="143" t="s">
        <v>698</v>
      </c>
      <c r="H2196" s="144">
        <v>100</v>
      </c>
      <c r="I2196" s="143"/>
    </row>
    <row r="2197" spans="2:9" s="140" customFormat="1" ht="19.7" customHeight="1" x14ac:dyDescent="0.2">
      <c r="B2197" s="142">
        <v>54</v>
      </c>
      <c r="C2197" s="143" t="s">
        <v>437</v>
      </c>
      <c r="D2197" s="142">
        <v>90757239</v>
      </c>
      <c r="E2197" s="143" t="s">
        <v>2167</v>
      </c>
      <c r="F2197" s="143" t="s">
        <v>697</v>
      </c>
      <c r="G2197" s="143" t="s">
        <v>698</v>
      </c>
      <c r="H2197" s="144">
        <v>35000</v>
      </c>
      <c r="I2197" s="143"/>
    </row>
    <row r="2198" spans="2:9" s="140" customFormat="1" ht="19.7" customHeight="1" x14ac:dyDescent="0.2">
      <c r="B2198" s="142">
        <v>54</v>
      </c>
      <c r="C2198" s="143" t="s">
        <v>437</v>
      </c>
      <c r="D2198" s="142">
        <v>90762674</v>
      </c>
      <c r="E2198" s="143" t="s">
        <v>2168</v>
      </c>
      <c r="F2198" s="143" t="s">
        <v>700</v>
      </c>
      <c r="G2198" s="143" t="s">
        <v>701</v>
      </c>
      <c r="H2198" s="144">
        <v>17007.46</v>
      </c>
      <c r="I2198" s="143"/>
    </row>
    <row r="2199" spans="2:9" s="140" customFormat="1" ht="19.7" customHeight="1" x14ac:dyDescent="0.2">
      <c r="B2199" s="142">
        <v>54</v>
      </c>
      <c r="C2199" s="143" t="s">
        <v>437</v>
      </c>
      <c r="D2199" s="142">
        <v>90762674</v>
      </c>
      <c r="E2199" s="143" t="s">
        <v>2169</v>
      </c>
      <c r="F2199" s="143" t="s">
        <v>1226</v>
      </c>
      <c r="G2199" s="143" t="s">
        <v>1227</v>
      </c>
      <c r="H2199" s="144">
        <v>-17014.12</v>
      </c>
      <c r="I2199" s="143"/>
    </row>
    <row r="2200" spans="2:9" s="140" customFormat="1" ht="19.7" customHeight="1" x14ac:dyDescent="0.2">
      <c r="B2200" s="142">
        <v>54</v>
      </c>
      <c r="C2200" s="143" t="s">
        <v>437</v>
      </c>
      <c r="D2200" s="142">
        <v>90762680</v>
      </c>
      <c r="E2200" s="143" t="s">
        <v>8707</v>
      </c>
      <c r="F2200" s="143" t="s">
        <v>700</v>
      </c>
      <c r="G2200" s="143" t="s">
        <v>701</v>
      </c>
      <c r="H2200" s="144">
        <v>12000</v>
      </c>
      <c r="I2200" s="143"/>
    </row>
    <row r="2201" spans="2:9" s="140" customFormat="1" ht="19.7" customHeight="1" x14ac:dyDescent="0.2">
      <c r="B2201" s="142">
        <v>54</v>
      </c>
      <c r="C2201" s="143" t="s">
        <v>437</v>
      </c>
      <c r="D2201" s="142">
        <v>90860914</v>
      </c>
      <c r="E2201" s="143" t="s">
        <v>2170</v>
      </c>
      <c r="F2201" s="143" t="s">
        <v>700</v>
      </c>
      <c r="G2201" s="143" t="s">
        <v>701</v>
      </c>
      <c r="H2201" s="144">
        <v>150</v>
      </c>
      <c r="I2201" s="143"/>
    </row>
    <row r="2202" spans="2:9" s="140" customFormat="1" ht="19.7" customHeight="1" x14ac:dyDescent="0.2">
      <c r="B2202" s="142">
        <v>54</v>
      </c>
      <c r="C2202" s="143" t="s">
        <v>437</v>
      </c>
      <c r="D2202" s="142">
        <v>90860914</v>
      </c>
      <c r="E2202" s="143" t="s">
        <v>2170</v>
      </c>
      <c r="F2202" s="143" t="s">
        <v>700</v>
      </c>
      <c r="G2202" s="143" t="s">
        <v>701</v>
      </c>
      <c r="H2202" s="144">
        <v>450</v>
      </c>
      <c r="I2202" s="143"/>
    </row>
    <row r="2203" spans="2:9" s="140" customFormat="1" ht="19.7" customHeight="1" x14ac:dyDescent="0.2">
      <c r="B2203" s="142">
        <v>54</v>
      </c>
      <c r="C2203" s="143" t="s">
        <v>437</v>
      </c>
      <c r="D2203" s="142">
        <v>90860914</v>
      </c>
      <c r="E2203" s="143" t="s">
        <v>2171</v>
      </c>
      <c r="F2203" s="143" t="s">
        <v>697</v>
      </c>
      <c r="G2203" s="143" t="s">
        <v>698</v>
      </c>
      <c r="H2203" s="144">
        <v>19000</v>
      </c>
      <c r="I2203" s="143"/>
    </row>
    <row r="2204" spans="2:9" s="140" customFormat="1" ht="19.7" customHeight="1" x14ac:dyDescent="0.2">
      <c r="B2204" s="142">
        <v>54</v>
      </c>
      <c r="C2204" s="143" t="s">
        <v>437</v>
      </c>
      <c r="D2204" s="142">
        <v>90862559</v>
      </c>
      <c r="E2204" s="143" t="s">
        <v>2172</v>
      </c>
      <c r="F2204" s="143" t="s">
        <v>769</v>
      </c>
      <c r="G2204" s="143" t="s">
        <v>770</v>
      </c>
      <c r="H2204" s="144">
        <v>-11000</v>
      </c>
      <c r="I2204" s="143"/>
    </row>
    <row r="2205" spans="2:9" s="140" customFormat="1" ht="19.7" customHeight="1" x14ac:dyDescent="0.2">
      <c r="B2205" s="142">
        <v>54</v>
      </c>
      <c r="C2205" s="143" t="s">
        <v>437</v>
      </c>
      <c r="D2205" s="142">
        <v>90862559</v>
      </c>
      <c r="E2205" s="143" t="s">
        <v>2173</v>
      </c>
      <c r="F2205" s="143" t="s">
        <v>700</v>
      </c>
      <c r="G2205" s="143" t="s">
        <v>701</v>
      </c>
      <c r="H2205" s="144">
        <v>150</v>
      </c>
      <c r="I2205" s="143"/>
    </row>
    <row r="2206" spans="2:9" s="140" customFormat="1" ht="19.7" customHeight="1" x14ac:dyDescent="0.2">
      <c r="B2206" s="142">
        <v>54</v>
      </c>
      <c r="C2206" s="143" t="s">
        <v>437</v>
      </c>
      <c r="D2206" s="142">
        <v>90862559</v>
      </c>
      <c r="E2206" s="143" t="s">
        <v>2173</v>
      </c>
      <c r="F2206" s="143" t="s">
        <v>700</v>
      </c>
      <c r="G2206" s="143" t="s">
        <v>701</v>
      </c>
      <c r="H2206" s="144">
        <v>450</v>
      </c>
      <c r="I2206" s="143"/>
    </row>
    <row r="2207" spans="2:9" s="140" customFormat="1" ht="19.7" customHeight="1" x14ac:dyDescent="0.2">
      <c r="B2207" s="142">
        <v>54</v>
      </c>
      <c r="C2207" s="143" t="s">
        <v>437</v>
      </c>
      <c r="D2207" s="142">
        <v>90862560</v>
      </c>
      <c r="E2207" s="143" t="s">
        <v>2174</v>
      </c>
      <c r="F2207" s="143" t="s">
        <v>769</v>
      </c>
      <c r="G2207" s="143" t="s">
        <v>770</v>
      </c>
      <c r="H2207" s="144">
        <v>-10000</v>
      </c>
      <c r="I2207" s="143"/>
    </row>
    <row r="2208" spans="2:9" s="140" customFormat="1" ht="19.7" customHeight="1" x14ac:dyDescent="0.2">
      <c r="B2208" s="142">
        <v>54</v>
      </c>
      <c r="C2208" s="143" t="s">
        <v>437</v>
      </c>
      <c r="D2208" s="142">
        <v>90865091</v>
      </c>
      <c r="E2208" s="143" t="s">
        <v>9012</v>
      </c>
      <c r="F2208" s="143" t="s">
        <v>700</v>
      </c>
      <c r="G2208" s="143" t="s">
        <v>701</v>
      </c>
      <c r="H2208" s="144">
        <v>-8182.63</v>
      </c>
      <c r="I2208" s="143"/>
    </row>
    <row r="2209" spans="2:9" s="140" customFormat="1" ht="19.7" customHeight="1" x14ac:dyDescent="0.2">
      <c r="B2209" s="142">
        <v>54</v>
      </c>
      <c r="C2209" s="143" t="s">
        <v>437</v>
      </c>
      <c r="D2209" s="142">
        <v>90957965</v>
      </c>
      <c r="E2209" s="143" t="s">
        <v>2175</v>
      </c>
      <c r="F2209" s="143" t="s">
        <v>700</v>
      </c>
      <c r="G2209" s="143" t="s">
        <v>701</v>
      </c>
      <c r="H2209" s="144">
        <v>13400</v>
      </c>
      <c r="I2209" s="143"/>
    </row>
    <row r="2210" spans="2:9" s="140" customFormat="1" ht="19.7" customHeight="1" x14ac:dyDescent="0.2">
      <c r="B2210" s="142">
        <v>54</v>
      </c>
      <c r="C2210" s="143" t="s">
        <v>437</v>
      </c>
      <c r="D2210" s="142">
        <v>91076075</v>
      </c>
      <c r="E2210" s="143" t="s">
        <v>9013</v>
      </c>
      <c r="F2210" s="143" t="s">
        <v>700</v>
      </c>
      <c r="G2210" s="143" t="s">
        <v>701</v>
      </c>
      <c r="H2210" s="144">
        <v>15000</v>
      </c>
      <c r="I2210" s="143"/>
    </row>
    <row r="2211" spans="2:9" s="140" customFormat="1" ht="19.7" customHeight="1" x14ac:dyDescent="0.2">
      <c r="B2211" s="142">
        <v>54</v>
      </c>
      <c r="C2211" s="143" t="s">
        <v>437</v>
      </c>
      <c r="D2211" s="142">
        <v>91076075</v>
      </c>
      <c r="E2211" s="143" t="s">
        <v>9013</v>
      </c>
      <c r="F2211" s="143" t="s">
        <v>700</v>
      </c>
      <c r="G2211" s="143" t="s">
        <v>701</v>
      </c>
      <c r="H2211" s="144">
        <v>27000</v>
      </c>
      <c r="I2211" s="143"/>
    </row>
    <row r="2212" spans="2:9" s="140" customFormat="1" ht="19.7" customHeight="1" x14ac:dyDescent="0.2">
      <c r="B2212" s="142">
        <v>54</v>
      </c>
      <c r="C2212" s="143" t="s">
        <v>437</v>
      </c>
      <c r="D2212" s="142">
        <v>91076443</v>
      </c>
      <c r="E2212" s="143" t="s">
        <v>2176</v>
      </c>
      <c r="F2212" s="143" t="s">
        <v>700</v>
      </c>
      <c r="G2212" s="143" t="s">
        <v>701</v>
      </c>
      <c r="H2212" s="144">
        <v>20000</v>
      </c>
      <c r="I2212" s="143"/>
    </row>
    <row r="2213" spans="2:9" s="140" customFormat="1" ht="19.7" customHeight="1" x14ac:dyDescent="0.2">
      <c r="B2213" s="142">
        <v>54</v>
      </c>
      <c r="C2213" s="143" t="s">
        <v>437</v>
      </c>
      <c r="D2213" s="142">
        <v>91130719</v>
      </c>
      <c r="E2213" s="143" t="s">
        <v>2177</v>
      </c>
      <c r="F2213" s="143" t="s">
        <v>700</v>
      </c>
      <c r="G2213" s="143" t="s">
        <v>701</v>
      </c>
      <c r="H2213" s="144">
        <v>-10217.6</v>
      </c>
      <c r="I2213" s="143"/>
    </row>
    <row r="2214" spans="2:9" s="140" customFormat="1" ht="19.7" customHeight="1" x14ac:dyDescent="0.2">
      <c r="B2214" s="142">
        <v>57</v>
      </c>
      <c r="C2214" s="143" t="s">
        <v>46</v>
      </c>
      <c r="D2214" s="142">
        <v>90274614</v>
      </c>
      <c r="E2214" s="143" t="s">
        <v>2178</v>
      </c>
      <c r="F2214" s="143" t="s">
        <v>700</v>
      </c>
      <c r="G2214" s="143" t="s">
        <v>701</v>
      </c>
      <c r="H2214" s="144">
        <v>10000</v>
      </c>
      <c r="I2214" s="143"/>
    </row>
    <row r="2215" spans="2:9" s="140" customFormat="1" ht="19.7" customHeight="1" x14ac:dyDescent="0.2">
      <c r="B2215" s="142">
        <v>57</v>
      </c>
      <c r="C2215" s="143" t="s">
        <v>46</v>
      </c>
      <c r="D2215" s="142">
        <v>90420111</v>
      </c>
      <c r="E2215" s="143" t="s">
        <v>2179</v>
      </c>
      <c r="F2215" s="143" t="s">
        <v>700</v>
      </c>
      <c r="G2215" s="143" t="s">
        <v>701</v>
      </c>
      <c r="H2215" s="144">
        <v>15000</v>
      </c>
      <c r="I2215" s="143"/>
    </row>
    <row r="2216" spans="2:9" s="140" customFormat="1" ht="19.7" customHeight="1" x14ac:dyDescent="0.2">
      <c r="B2216" s="142">
        <v>57</v>
      </c>
      <c r="C2216" s="143" t="s">
        <v>46</v>
      </c>
      <c r="D2216" s="142">
        <v>90420111</v>
      </c>
      <c r="E2216" s="143" t="s">
        <v>2180</v>
      </c>
      <c r="F2216" s="143" t="s">
        <v>697</v>
      </c>
      <c r="G2216" s="143" t="s">
        <v>698</v>
      </c>
      <c r="H2216" s="144">
        <v>50000</v>
      </c>
      <c r="I2216" s="143"/>
    </row>
    <row r="2217" spans="2:9" s="140" customFormat="1" ht="19.7" customHeight="1" x14ac:dyDescent="0.2">
      <c r="B2217" s="142">
        <v>57</v>
      </c>
      <c r="C2217" s="143" t="s">
        <v>46</v>
      </c>
      <c r="D2217" s="142">
        <v>90440479</v>
      </c>
      <c r="E2217" s="143" t="s">
        <v>2181</v>
      </c>
      <c r="F2217" s="143" t="s">
        <v>697</v>
      </c>
      <c r="G2217" s="143" t="s">
        <v>698</v>
      </c>
      <c r="H2217" s="144">
        <v>57500</v>
      </c>
      <c r="I2217" s="143"/>
    </row>
    <row r="2218" spans="2:9" s="140" customFormat="1" ht="19.7" customHeight="1" x14ac:dyDescent="0.2">
      <c r="B2218" s="142">
        <v>57</v>
      </c>
      <c r="C2218" s="143" t="s">
        <v>46</v>
      </c>
      <c r="D2218" s="142">
        <v>90440668</v>
      </c>
      <c r="E2218" s="143" t="s">
        <v>2182</v>
      </c>
      <c r="F2218" s="143" t="s">
        <v>700</v>
      </c>
      <c r="G2218" s="143" t="s">
        <v>701</v>
      </c>
      <c r="H2218" s="144">
        <v>-31249.71</v>
      </c>
      <c r="I2218" s="143"/>
    </row>
    <row r="2219" spans="2:9" s="140" customFormat="1" ht="19.7" customHeight="1" x14ac:dyDescent="0.2">
      <c r="B2219" s="142">
        <v>57</v>
      </c>
      <c r="C2219" s="143" t="s">
        <v>46</v>
      </c>
      <c r="D2219" s="142">
        <v>90440668</v>
      </c>
      <c r="E2219" s="143" t="s">
        <v>2183</v>
      </c>
      <c r="F2219" s="143" t="s">
        <v>700</v>
      </c>
      <c r="G2219" s="143" t="s">
        <v>701</v>
      </c>
      <c r="H2219" s="144">
        <v>-31249.71</v>
      </c>
      <c r="I2219" s="143"/>
    </row>
    <row r="2220" spans="2:9" s="140" customFormat="1" ht="19.7" customHeight="1" x14ac:dyDescent="0.2">
      <c r="B2220" s="142">
        <v>57</v>
      </c>
      <c r="C2220" s="143" t="s">
        <v>46</v>
      </c>
      <c r="D2220" s="142">
        <v>90440668</v>
      </c>
      <c r="E2220" s="143" t="s">
        <v>2184</v>
      </c>
      <c r="F2220" s="143" t="s">
        <v>723</v>
      </c>
      <c r="G2220" s="143" t="s">
        <v>724</v>
      </c>
      <c r="H2220" s="144">
        <v>-14457.17</v>
      </c>
      <c r="I2220" s="143"/>
    </row>
    <row r="2221" spans="2:9" s="140" customFormat="1" ht="19.7" customHeight="1" x14ac:dyDescent="0.2">
      <c r="B2221" s="142">
        <v>57</v>
      </c>
      <c r="C2221" s="143" t="s">
        <v>46</v>
      </c>
      <c r="D2221" s="142">
        <v>90441891</v>
      </c>
      <c r="E2221" s="143" t="s">
        <v>2185</v>
      </c>
      <c r="F2221" s="143" t="s">
        <v>697</v>
      </c>
      <c r="G2221" s="143" t="s">
        <v>698</v>
      </c>
      <c r="H2221" s="144">
        <v>20000</v>
      </c>
      <c r="I2221" s="143"/>
    </row>
    <row r="2222" spans="2:9" s="140" customFormat="1" ht="19.7" customHeight="1" x14ac:dyDescent="0.2">
      <c r="B2222" s="142">
        <v>57</v>
      </c>
      <c r="C2222" s="143" t="s">
        <v>46</v>
      </c>
      <c r="D2222" s="142">
        <v>90444936</v>
      </c>
      <c r="E2222" s="143" t="s">
        <v>2186</v>
      </c>
      <c r="F2222" s="143" t="s">
        <v>700</v>
      </c>
      <c r="G2222" s="143" t="s">
        <v>701</v>
      </c>
      <c r="H2222" s="144">
        <v>-6034.28</v>
      </c>
      <c r="I2222" s="143"/>
    </row>
    <row r="2223" spans="2:9" s="140" customFormat="1" ht="19.7" customHeight="1" x14ac:dyDescent="0.2">
      <c r="B2223" s="142">
        <v>57</v>
      </c>
      <c r="C2223" s="143" t="s">
        <v>46</v>
      </c>
      <c r="D2223" s="142">
        <v>90447600</v>
      </c>
      <c r="E2223" s="143" t="s">
        <v>9749</v>
      </c>
      <c r="F2223" s="143" t="s">
        <v>899</v>
      </c>
      <c r="G2223" s="143" t="s">
        <v>900</v>
      </c>
      <c r="H2223" s="144">
        <v>800.36</v>
      </c>
      <c r="I2223" s="143"/>
    </row>
    <row r="2224" spans="2:9" s="140" customFormat="1" ht="19.7" customHeight="1" x14ac:dyDescent="0.2">
      <c r="B2224" s="142">
        <v>57</v>
      </c>
      <c r="C2224" s="143" t="s">
        <v>46</v>
      </c>
      <c r="D2224" s="142">
        <v>90762377</v>
      </c>
      <c r="E2224" s="143" t="s">
        <v>2187</v>
      </c>
      <c r="F2224" s="143" t="s">
        <v>899</v>
      </c>
      <c r="G2224" s="143" t="s">
        <v>900</v>
      </c>
      <c r="H2224" s="144">
        <v>838.42</v>
      </c>
      <c r="I2224" s="143"/>
    </row>
    <row r="2225" spans="2:9" s="140" customFormat="1" ht="19.7" customHeight="1" x14ac:dyDescent="0.2">
      <c r="B2225" s="142">
        <v>57</v>
      </c>
      <c r="C2225" s="143" t="s">
        <v>46</v>
      </c>
      <c r="D2225" s="142">
        <v>90762463</v>
      </c>
      <c r="E2225" s="143" t="s">
        <v>2188</v>
      </c>
      <c r="F2225" s="143" t="s">
        <v>700</v>
      </c>
      <c r="G2225" s="143" t="s">
        <v>701</v>
      </c>
      <c r="H2225" s="144">
        <v>1006.17</v>
      </c>
      <c r="I2225" s="143"/>
    </row>
    <row r="2226" spans="2:9" s="140" customFormat="1" ht="19.7" customHeight="1" x14ac:dyDescent="0.2">
      <c r="B2226" s="142">
        <v>57</v>
      </c>
      <c r="C2226" s="143" t="s">
        <v>46</v>
      </c>
      <c r="D2226" s="142">
        <v>90847366</v>
      </c>
      <c r="E2226" s="143" t="s">
        <v>2189</v>
      </c>
      <c r="F2226" s="143" t="s">
        <v>697</v>
      </c>
      <c r="G2226" s="143" t="s">
        <v>698</v>
      </c>
      <c r="H2226" s="144">
        <v>50000</v>
      </c>
      <c r="I2226" s="143"/>
    </row>
    <row r="2227" spans="2:9" s="140" customFormat="1" ht="19.7" customHeight="1" x14ac:dyDescent="0.2">
      <c r="B2227" s="142">
        <v>57</v>
      </c>
      <c r="C2227" s="143" t="s">
        <v>46</v>
      </c>
      <c r="D2227" s="142">
        <v>91091354</v>
      </c>
      <c r="E2227" s="143" t="s">
        <v>2191</v>
      </c>
      <c r="F2227" s="143" t="s">
        <v>769</v>
      </c>
      <c r="G2227" s="143" t="s">
        <v>770</v>
      </c>
      <c r="H2227" s="144">
        <v>-11512</v>
      </c>
      <c r="I2227" s="143"/>
    </row>
    <row r="2228" spans="2:9" s="140" customFormat="1" ht="19.7" customHeight="1" x14ac:dyDescent="0.2">
      <c r="B2228" s="142">
        <v>57</v>
      </c>
      <c r="C2228" s="143" t="s">
        <v>46</v>
      </c>
      <c r="D2228" s="142">
        <v>91091354</v>
      </c>
      <c r="E2228" s="143" t="s">
        <v>2192</v>
      </c>
      <c r="F2228" s="143" t="s">
        <v>700</v>
      </c>
      <c r="G2228" s="143" t="s">
        <v>701</v>
      </c>
      <c r="H2228" s="144">
        <v>18797</v>
      </c>
      <c r="I2228" s="143"/>
    </row>
    <row r="2229" spans="2:9" s="140" customFormat="1" ht="19.7" customHeight="1" x14ac:dyDescent="0.2">
      <c r="B2229" s="142">
        <v>57</v>
      </c>
      <c r="C2229" s="143" t="s">
        <v>46</v>
      </c>
      <c r="D2229" s="142">
        <v>91099037</v>
      </c>
      <c r="E2229" s="143" t="s">
        <v>2190</v>
      </c>
      <c r="F2229" s="143" t="s">
        <v>729</v>
      </c>
      <c r="G2229" s="143" t="s">
        <v>730</v>
      </c>
      <c r="H2229" s="144">
        <v>1126.08</v>
      </c>
      <c r="I2229" s="143"/>
    </row>
    <row r="2230" spans="2:9" s="140" customFormat="1" ht="19.7" customHeight="1" x14ac:dyDescent="0.2">
      <c r="B2230" s="142">
        <v>58</v>
      </c>
      <c r="C2230" s="143" t="s">
        <v>472</v>
      </c>
      <c r="D2230" s="142">
        <v>90362975</v>
      </c>
      <c r="E2230" s="143" t="s">
        <v>2194</v>
      </c>
      <c r="F2230" s="143" t="s">
        <v>700</v>
      </c>
      <c r="G2230" s="143" t="s">
        <v>701</v>
      </c>
      <c r="H2230" s="144">
        <v>-10000.9</v>
      </c>
      <c r="I2230" s="143"/>
    </row>
    <row r="2231" spans="2:9" s="140" customFormat="1" ht="19.7" customHeight="1" x14ac:dyDescent="0.2">
      <c r="B2231" s="142">
        <v>58</v>
      </c>
      <c r="C2231" s="143" t="s">
        <v>472</v>
      </c>
      <c r="D2231" s="142">
        <v>90440933</v>
      </c>
      <c r="E2231" s="143" t="s">
        <v>2195</v>
      </c>
      <c r="F2231" s="143" t="s">
        <v>697</v>
      </c>
      <c r="G2231" s="143" t="s">
        <v>698</v>
      </c>
      <c r="H2231" s="144">
        <v>15000</v>
      </c>
      <c r="I2231" s="143"/>
    </row>
    <row r="2232" spans="2:9" s="140" customFormat="1" ht="19.7" customHeight="1" x14ac:dyDescent="0.2">
      <c r="B2232" s="142">
        <v>58</v>
      </c>
      <c r="C2232" s="143" t="s">
        <v>472</v>
      </c>
      <c r="D2232" s="142">
        <v>90445948</v>
      </c>
      <c r="E2232" s="143" t="s">
        <v>9750</v>
      </c>
      <c r="F2232" s="143" t="s">
        <v>697</v>
      </c>
      <c r="G2232" s="143" t="s">
        <v>698</v>
      </c>
      <c r="H2232" s="144">
        <v>20000</v>
      </c>
      <c r="I2232" s="143"/>
    </row>
    <row r="2233" spans="2:9" s="140" customFormat="1" ht="19.7" customHeight="1" x14ac:dyDescent="0.2">
      <c r="B2233" s="142">
        <v>58</v>
      </c>
      <c r="C2233" s="143" t="s">
        <v>472</v>
      </c>
      <c r="D2233" s="142">
        <v>90737689</v>
      </c>
      <c r="E2233" s="143" t="s">
        <v>2196</v>
      </c>
      <c r="F2233" s="143" t="s">
        <v>697</v>
      </c>
      <c r="G2233" s="143" t="s">
        <v>698</v>
      </c>
      <c r="H2233" s="144">
        <v>18000</v>
      </c>
      <c r="I2233" s="143"/>
    </row>
    <row r="2234" spans="2:9" s="140" customFormat="1" ht="19.7" customHeight="1" x14ac:dyDescent="0.2">
      <c r="B2234" s="142">
        <v>58</v>
      </c>
      <c r="C2234" s="143" t="s">
        <v>472</v>
      </c>
      <c r="D2234" s="142">
        <v>90737704</v>
      </c>
      <c r="E2234" s="143" t="s">
        <v>9751</v>
      </c>
      <c r="F2234" s="143" t="s">
        <v>697</v>
      </c>
      <c r="G2234" s="143" t="s">
        <v>698</v>
      </c>
      <c r="H2234" s="144">
        <v>20000</v>
      </c>
      <c r="I2234" s="143"/>
    </row>
    <row r="2235" spans="2:9" s="140" customFormat="1" ht="19.7" customHeight="1" x14ac:dyDescent="0.2">
      <c r="B2235" s="142">
        <v>58</v>
      </c>
      <c r="C2235" s="143" t="s">
        <v>472</v>
      </c>
      <c r="D2235" s="142">
        <v>90747894</v>
      </c>
      <c r="E2235" s="143" t="s">
        <v>2197</v>
      </c>
      <c r="F2235" s="143" t="s">
        <v>700</v>
      </c>
      <c r="G2235" s="143" t="s">
        <v>701</v>
      </c>
      <c r="H2235" s="144">
        <v>1200</v>
      </c>
      <c r="I2235" s="143"/>
    </row>
    <row r="2236" spans="2:9" s="140" customFormat="1" ht="19.7" customHeight="1" x14ac:dyDescent="0.2">
      <c r="B2236" s="142">
        <v>58</v>
      </c>
      <c r="C2236" s="143" t="s">
        <v>472</v>
      </c>
      <c r="D2236" s="142">
        <v>90747894</v>
      </c>
      <c r="E2236" s="143" t="s">
        <v>8708</v>
      </c>
      <c r="F2236" s="143" t="s">
        <v>899</v>
      </c>
      <c r="G2236" s="143" t="s">
        <v>900</v>
      </c>
      <c r="H2236" s="144">
        <v>762.25</v>
      </c>
      <c r="I2236" s="143"/>
    </row>
    <row r="2237" spans="2:9" s="140" customFormat="1" ht="19.7" customHeight="1" x14ac:dyDescent="0.2">
      <c r="B2237" s="142">
        <v>58</v>
      </c>
      <c r="C2237" s="143" t="s">
        <v>472</v>
      </c>
      <c r="D2237" s="142">
        <v>90757506</v>
      </c>
      <c r="E2237" s="143" t="s">
        <v>2198</v>
      </c>
      <c r="F2237" s="143" t="s">
        <v>700</v>
      </c>
      <c r="G2237" s="143" t="s">
        <v>701</v>
      </c>
      <c r="H2237" s="144">
        <v>20000</v>
      </c>
      <c r="I2237" s="143"/>
    </row>
    <row r="2238" spans="2:9" s="140" customFormat="1" ht="19.7" customHeight="1" x14ac:dyDescent="0.2">
      <c r="B2238" s="142">
        <v>58</v>
      </c>
      <c r="C2238" s="143" t="s">
        <v>472</v>
      </c>
      <c r="D2238" s="142">
        <v>90869282</v>
      </c>
      <c r="E2238" s="143" t="s">
        <v>2193</v>
      </c>
      <c r="F2238" s="143" t="s">
        <v>899</v>
      </c>
      <c r="G2238" s="143" t="s">
        <v>900</v>
      </c>
      <c r="H2238" s="144">
        <v>1200</v>
      </c>
      <c r="I2238" s="143"/>
    </row>
    <row r="2239" spans="2:9" s="140" customFormat="1" ht="19.7" customHeight="1" x14ac:dyDescent="0.2">
      <c r="B2239" s="142">
        <v>58</v>
      </c>
      <c r="C2239" s="143" t="s">
        <v>472</v>
      </c>
      <c r="D2239" s="142">
        <v>90869282</v>
      </c>
      <c r="E2239" s="143" t="s">
        <v>2193</v>
      </c>
      <c r="F2239" s="143" t="s">
        <v>899</v>
      </c>
      <c r="G2239" s="143" t="s">
        <v>900</v>
      </c>
      <c r="H2239" s="144">
        <v>450</v>
      </c>
      <c r="I2239" s="143"/>
    </row>
    <row r="2240" spans="2:9" s="140" customFormat="1" ht="19.7" customHeight="1" x14ac:dyDescent="0.2">
      <c r="B2240" s="142">
        <v>58</v>
      </c>
      <c r="C2240" s="143" t="s">
        <v>472</v>
      </c>
      <c r="D2240" s="142">
        <v>91126054</v>
      </c>
      <c r="E2240" s="143" t="s">
        <v>2200</v>
      </c>
      <c r="F2240" s="143" t="s">
        <v>700</v>
      </c>
      <c r="G2240" s="143" t="s">
        <v>701</v>
      </c>
      <c r="H2240" s="144">
        <v>-4500</v>
      </c>
      <c r="I2240" s="143"/>
    </row>
    <row r="2241" spans="2:9" s="140" customFormat="1" ht="19.7" customHeight="1" x14ac:dyDescent="0.2">
      <c r="B2241" s="142">
        <v>58</v>
      </c>
      <c r="C2241" s="143" t="s">
        <v>472</v>
      </c>
      <c r="D2241" s="142">
        <v>91126054</v>
      </c>
      <c r="E2241" s="143" t="s">
        <v>2200</v>
      </c>
      <c r="F2241" s="143" t="s">
        <v>700</v>
      </c>
      <c r="G2241" s="143" t="s">
        <v>701</v>
      </c>
      <c r="H2241" s="144">
        <v>-1500</v>
      </c>
      <c r="I2241" s="143"/>
    </row>
    <row r="2242" spans="2:9" s="140" customFormat="1" ht="19.7" customHeight="1" x14ac:dyDescent="0.2">
      <c r="B2242" s="142">
        <v>58</v>
      </c>
      <c r="C2242" s="143" t="s">
        <v>472</v>
      </c>
      <c r="D2242" s="142">
        <v>99659670</v>
      </c>
      <c r="E2242" s="143" t="s">
        <v>2199</v>
      </c>
      <c r="F2242" s="143" t="s">
        <v>700</v>
      </c>
      <c r="G2242" s="143" t="s">
        <v>701</v>
      </c>
      <c r="H2242" s="144">
        <v>110000</v>
      </c>
      <c r="I2242" s="143"/>
    </row>
    <row r="2243" spans="2:9" s="140" customFormat="1" ht="19.7" customHeight="1" x14ac:dyDescent="0.2">
      <c r="B2243" s="142">
        <v>59</v>
      </c>
      <c r="C2243" s="143" t="s">
        <v>48</v>
      </c>
      <c r="D2243" s="142">
        <v>90441628</v>
      </c>
      <c r="E2243" s="143" t="s">
        <v>9752</v>
      </c>
      <c r="F2243" s="143" t="s">
        <v>1675</v>
      </c>
      <c r="G2243" s="143" t="s">
        <v>1676</v>
      </c>
      <c r="H2243" s="144">
        <v>1083</v>
      </c>
      <c r="I2243" s="143"/>
    </row>
    <row r="2244" spans="2:9" s="140" customFormat="1" ht="19.7" customHeight="1" x14ac:dyDescent="0.2">
      <c r="B2244" s="142">
        <v>59</v>
      </c>
      <c r="C2244" s="143" t="s">
        <v>48</v>
      </c>
      <c r="D2244" s="142">
        <v>90441653</v>
      </c>
      <c r="E2244" s="143" t="s">
        <v>9753</v>
      </c>
      <c r="F2244" s="143" t="s">
        <v>706</v>
      </c>
      <c r="G2244" s="143" t="s">
        <v>707</v>
      </c>
      <c r="H2244" s="144">
        <v>-25328.62</v>
      </c>
      <c r="I2244" s="143"/>
    </row>
    <row r="2245" spans="2:9" s="140" customFormat="1" ht="19.7" customHeight="1" x14ac:dyDescent="0.2">
      <c r="B2245" s="142">
        <v>59</v>
      </c>
      <c r="C2245" s="143" t="s">
        <v>48</v>
      </c>
      <c r="D2245" s="142">
        <v>90441704</v>
      </c>
      <c r="E2245" s="143" t="s">
        <v>2201</v>
      </c>
      <c r="F2245" s="143" t="s">
        <v>737</v>
      </c>
      <c r="G2245" s="143" t="s">
        <v>738</v>
      </c>
      <c r="H2245" s="144">
        <v>360</v>
      </c>
      <c r="I2245" s="143"/>
    </row>
    <row r="2246" spans="2:9" s="140" customFormat="1" ht="19.7" customHeight="1" x14ac:dyDescent="0.2">
      <c r="B2246" s="142">
        <v>59</v>
      </c>
      <c r="C2246" s="143" t="s">
        <v>48</v>
      </c>
      <c r="D2246" s="142">
        <v>90447385</v>
      </c>
      <c r="E2246" s="143" t="s">
        <v>2202</v>
      </c>
      <c r="F2246" s="143" t="s">
        <v>697</v>
      </c>
      <c r="G2246" s="143" t="s">
        <v>698</v>
      </c>
      <c r="H2246" s="144">
        <v>15000</v>
      </c>
      <c r="I2246" s="143"/>
    </row>
    <row r="2247" spans="2:9" s="140" customFormat="1" ht="19.7" customHeight="1" x14ac:dyDescent="0.2">
      <c r="B2247" s="142">
        <v>59</v>
      </c>
      <c r="C2247" s="143" t="s">
        <v>48</v>
      </c>
      <c r="D2247" s="142">
        <v>90447385</v>
      </c>
      <c r="E2247" s="143" t="s">
        <v>2203</v>
      </c>
      <c r="F2247" s="143" t="s">
        <v>700</v>
      </c>
      <c r="G2247" s="143" t="s">
        <v>701</v>
      </c>
      <c r="H2247" s="144">
        <v>1800</v>
      </c>
      <c r="I2247" s="143"/>
    </row>
    <row r="2248" spans="2:9" s="140" customFormat="1" ht="19.7" customHeight="1" x14ac:dyDescent="0.2">
      <c r="B2248" s="142">
        <v>59</v>
      </c>
      <c r="C2248" s="143" t="s">
        <v>48</v>
      </c>
      <c r="D2248" s="142">
        <v>90755571</v>
      </c>
      <c r="E2248" s="143" t="s">
        <v>2204</v>
      </c>
      <c r="F2248" s="143" t="s">
        <v>697</v>
      </c>
      <c r="G2248" s="143" t="s">
        <v>698</v>
      </c>
      <c r="H2248" s="144">
        <v>-20000</v>
      </c>
      <c r="I2248" s="143"/>
    </row>
    <row r="2249" spans="2:9" s="140" customFormat="1" ht="19.7" customHeight="1" x14ac:dyDescent="0.2">
      <c r="B2249" s="142">
        <v>60</v>
      </c>
      <c r="C2249" s="143" t="s">
        <v>403</v>
      </c>
      <c r="D2249" s="142">
        <v>90363539</v>
      </c>
      <c r="E2249" s="143" t="s">
        <v>2205</v>
      </c>
      <c r="F2249" s="143" t="s">
        <v>697</v>
      </c>
      <c r="G2249" s="143" t="s">
        <v>698</v>
      </c>
      <c r="H2249" s="144">
        <v>-17901.54</v>
      </c>
      <c r="I2249" s="143"/>
    </row>
    <row r="2250" spans="2:9" s="140" customFormat="1" ht="19.7" customHeight="1" x14ac:dyDescent="0.2">
      <c r="B2250" s="142">
        <v>60</v>
      </c>
      <c r="C2250" s="143" t="s">
        <v>403</v>
      </c>
      <c r="D2250" s="142">
        <v>90363940</v>
      </c>
      <c r="E2250" s="143" t="s">
        <v>2206</v>
      </c>
      <c r="F2250" s="143" t="s">
        <v>697</v>
      </c>
      <c r="G2250" s="143" t="s">
        <v>698</v>
      </c>
      <c r="H2250" s="144">
        <v>-17901.54</v>
      </c>
      <c r="I2250" s="143"/>
    </row>
    <row r="2251" spans="2:9" s="140" customFormat="1" ht="19.7" customHeight="1" x14ac:dyDescent="0.2">
      <c r="B2251" s="142">
        <v>60</v>
      </c>
      <c r="C2251" s="143" t="s">
        <v>403</v>
      </c>
      <c r="D2251" s="142">
        <v>90363955</v>
      </c>
      <c r="E2251" s="143" t="s">
        <v>2207</v>
      </c>
      <c r="F2251" s="143" t="s">
        <v>697</v>
      </c>
      <c r="G2251" s="143" t="s">
        <v>698</v>
      </c>
      <c r="H2251" s="144">
        <v>3000</v>
      </c>
      <c r="I2251" s="143"/>
    </row>
    <row r="2252" spans="2:9" s="140" customFormat="1" ht="19.7" customHeight="1" x14ac:dyDescent="0.2">
      <c r="B2252" s="142">
        <v>60</v>
      </c>
      <c r="C2252" s="143" t="s">
        <v>403</v>
      </c>
      <c r="D2252" s="142">
        <v>90363955</v>
      </c>
      <c r="E2252" s="143" t="s">
        <v>2207</v>
      </c>
      <c r="F2252" s="143" t="s">
        <v>697</v>
      </c>
      <c r="G2252" s="143" t="s">
        <v>698</v>
      </c>
      <c r="H2252" s="144">
        <v>600</v>
      </c>
      <c r="I2252" s="143"/>
    </row>
    <row r="2253" spans="2:9" s="140" customFormat="1" ht="19.7" customHeight="1" x14ac:dyDescent="0.2">
      <c r="B2253" s="142">
        <v>60</v>
      </c>
      <c r="C2253" s="143" t="s">
        <v>403</v>
      </c>
      <c r="D2253" s="142">
        <v>90364917</v>
      </c>
      <c r="E2253" s="143" t="s">
        <v>2210</v>
      </c>
      <c r="F2253" s="143" t="s">
        <v>700</v>
      </c>
      <c r="G2253" s="143" t="s">
        <v>701</v>
      </c>
      <c r="H2253" s="144">
        <v>300</v>
      </c>
      <c r="I2253" s="143"/>
    </row>
    <row r="2254" spans="2:9" s="140" customFormat="1" ht="19.7" customHeight="1" x14ac:dyDescent="0.2">
      <c r="B2254" s="142">
        <v>60</v>
      </c>
      <c r="C2254" s="143" t="s">
        <v>403</v>
      </c>
      <c r="D2254" s="142">
        <v>90369097</v>
      </c>
      <c r="E2254" s="143" t="s">
        <v>8709</v>
      </c>
      <c r="F2254" s="143" t="s">
        <v>697</v>
      </c>
      <c r="G2254" s="143" t="s">
        <v>698</v>
      </c>
      <c r="H2254" s="144">
        <v>5000</v>
      </c>
      <c r="I2254" s="143"/>
    </row>
    <row r="2255" spans="2:9" s="140" customFormat="1" ht="19.7" customHeight="1" x14ac:dyDescent="0.2">
      <c r="B2255" s="142">
        <v>60</v>
      </c>
      <c r="C2255" s="143" t="s">
        <v>403</v>
      </c>
      <c r="D2255" s="142">
        <v>90370586</v>
      </c>
      <c r="E2255" s="143" t="s">
        <v>2251</v>
      </c>
      <c r="F2255" s="143" t="s">
        <v>700</v>
      </c>
      <c r="G2255" s="143" t="s">
        <v>701</v>
      </c>
      <c r="H2255" s="144">
        <v>9000</v>
      </c>
      <c r="I2255" s="143"/>
    </row>
    <row r="2256" spans="2:9" s="140" customFormat="1" ht="19.7" customHeight="1" x14ac:dyDescent="0.2">
      <c r="B2256" s="142">
        <v>60</v>
      </c>
      <c r="C2256" s="143" t="s">
        <v>403</v>
      </c>
      <c r="D2256" s="142">
        <v>90396685</v>
      </c>
      <c r="E2256" s="143" t="s">
        <v>2214</v>
      </c>
      <c r="F2256" s="143" t="s">
        <v>697</v>
      </c>
      <c r="G2256" s="143" t="s">
        <v>698</v>
      </c>
      <c r="H2256" s="144">
        <v>8000</v>
      </c>
      <c r="I2256" s="143"/>
    </row>
    <row r="2257" spans="2:9" s="140" customFormat="1" ht="19.7" customHeight="1" x14ac:dyDescent="0.2">
      <c r="B2257" s="142">
        <v>60</v>
      </c>
      <c r="C2257" s="143" t="s">
        <v>403</v>
      </c>
      <c r="D2257" s="142">
        <v>90396685</v>
      </c>
      <c r="E2257" s="143" t="s">
        <v>2214</v>
      </c>
      <c r="F2257" s="143" t="s">
        <v>697</v>
      </c>
      <c r="G2257" s="143" t="s">
        <v>698</v>
      </c>
      <c r="H2257" s="144">
        <v>1600</v>
      </c>
      <c r="I2257" s="143"/>
    </row>
    <row r="2258" spans="2:9" s="140" customFormat="1" ht="19.7" customHeight="1" x14ac:dyDescent="0.2">
      <c r="B2258" s="142">
        <v>60</v>
      </c>
      <c r="C2258" s="143" t="s">
        <v>403</v>
      </c>
      <c r="D2258" s="142">
        <v>90415952</v>
      </c>
      <c r="E2258" s="143" t="s">
        <v>2215</v>
      </c>
      <c r="F2258" s="143" t="s">
        <v>700</v>
      </c>
      <c r="G2258" s="143" t="s">
        <v>701</v>
      </c>
      <c r="H2258" s="144">
        <v>1440</v>
      </c>
      <c r="I2258" s="143"/>
    </row>
    <row r="2259" spans="2:9" s="140" customFormat="1" ht="19.7" customHeight="1" x14ac:dyDescent="0.2">
      <c r="B2259" s="142">
        <v>60</v>
      </c>
      <c r="C2259" s="143" t="s">
        <v>403</v>
      </c>
      <c r="D2259" s="142">
        <v>90415952</v>
      </c>
      <c r="E2259" s="143" t="s">
        <v>2216</v>
      </c>
      <c r="F2259" s="143" t="s">
        <v>700</v>
      </c>
      <c r="G2259" s="143" t="s">
        <v>701</v>
      </c>
      <c r="H2259" s="144">
        <v>1676.95</v>
      </c>
      <c r="I2259" s="143"/>
    </row>
    <row r="2260" spans="2:9" s="140" customFormat="1" ht="19.7" customHeight="1" x14ac:dyDescent="0.2">
      <c r="B2260" s="142">
        <v>60</v>
      </c>
      <c r="C2260" s="143" t="s">
        <v>403</v>
      </c>
      <c r="D2260" s="142">
        <v>90417588</v>
      </c>
      <c r="E2260" s="143" t="s">
        <v>2217</v>
      </c>
      <c r="F2260" s="143" t="s">
        <v>729</v>
      </c>
      <c r="G2260" s="143" t="s">
        <v>730</v>
      </c>
      <c r="H2260" s="144">
        <v>2400</v>
      </c>
      <c r="I2260" s="143"/>
    </row>
    <row r="2261" spans="2:9" s="140" customFormat="1" ht="19.7" customHeight="1" x14ac:dyDescent="0.2">
      <c r="B2261" s="142">
        <v>60</v>
      </c>
      <c r="C2261" s="143" t="s">
        <v>403</v>
      </c>
      <c r="D2261" s="142">
        <v>90418585</v>
      </c>
      <c r="E2261" s="143" t="s">
        <v>2223</v>
      </c>
      <c r="F2261" s="143" t="s">
        <v>697</v>
      </c>
      <c r="G2261" s="143" t="s">
        <v>698</v>
      </c>
      <c r="H2261" s="144">
        <v>30000</v>
      </c>
      <c r="I2261" s="143"/>
    </row>
    <row r="2262" spans="2:9" s="140" customFormat="1" ht="19.7" customHeight="1" x14ac:dyDescent="0.2">
      <c r="B2262" s="142">
        <v>60</v>
      </c>
      <c r="C2262" s="143" t="s">
        <v>403</v>
      </c>
      <c r="D2262" s="142">
        <v>90419016</v>
      </c>
      <c r="E2262" s="143" t="s">
        <v>2218</v>
      </c>
      <c r="F2262" s="143" t="s">
        <v>737</v>
      </c>
      <c r="G2262" s="143" t="s">
        <v>738</v>
      </c>
      <c r="H2262" s="144">
        <v>300</v>
      </c>
      <c r="I2262" s="143"/>
    </row>
    <row r="2263" spans="2:9" s="140" customFormat="1" ht="19.7" customHeight="1" x14ac:dyDescent="0.2">
      <c r="B2263" s="142">
        <v>60</v>
      </c>
      <c r="C2263" s="143" t="s">
        <v>403</v>
      </c>
      <c r="D2263" s="142">
        <v>90419016</v>
      </c>
      <c r="E2263" s="143" t="s">
        <v>2218</v>
      </c>
      <c r="F2263" s="143" t="s">
        <v>737</v>
      </c>
      <c r="G2263" s="143" t="s">
        <v>738</v>
      </c>
      <c r="H2263" s="144">
        <v>30</v>
      </c>
      <c r="I2263" s="143"/>
    </row>
    <row r="2264" spans="2:9" s="140" customFormat="1" ht="19.7" customHeight="1" x14ac:dyDescent="0.2">
      <c r="B2264" s="142">
        <v>60</v>
      </c>
      <c r="C2264" s="143" t="s">
        <v>403</v>
      </c>
      <c r="D2264" s="142">
        <v>90419051</v>
      </c>
      <c r="E2264" s="143" t="s">
        <v>2219</v>
      </c>
      <c r="F2264" s="143" t="s">
        <v>700</v>
      </c>
      <c r="G2264" s="143" t="s">
        <v>701</v>
      </c>
      <c r="H2264" s="144">
        <v>360</v>
      </c>
      <c r="I2264" s="143"/>
    </row>
    <row r="2265" spans="2:9" s="140" customFormat="1" ht="19.7" customHeight="1" x14ac:dyDescent="0.2">
      <c r="B2265" s="142">
        <v>60</v>
      </c>
      <c r="C2265" s="143" t="s">
        <v>403</v>
      </c>
      <c r="D2265" s="142">
        <v>90419352</v>
      </c>
      <c r="E2265" s="143" t="s">
        <v>2220</v>
      </c>
      <c r="F2265" s="143" t="s">
        <v>697</v>
      </c>
      <c r="G2265" s="143" t="s">
        <v>698</v>
      </c>
      <c r="H2265" s="144">
        <v>10000</v>
      </c>
      <c r="I2265" s="143"/>
    </row>
    <row r="2266" spans="2:9" s="140" customFormat="1" ht="19.7" customHeight="1" x14ac:dyDescent="0.2">
      <c r="B2266" s="142">
        <v>60</v>
      </c>
      <c r="C2266" s="143" t="s">
        <v>403</v>
      </c>
      <c r="D2266" s="142">
        <v>90419967</v>
      </c>
      <c r="E2266" s="143" t="s">
        <v>2221</v>
      </c>
      <c r="F2266" s="143" t="s">
        <v>700</v>
      </c>
      <c r="G2266" s="143" t="s">
        <v>701</v>
      </c>
      <c r="H2266" s="144">
        <v>25000</v>
      </c>
      <c r="I2266" s="143"/>
    </row>
    <row r="2267" spans="2:9" s="140" customFormat="1" ht="19.7" customHeight="1" x14ac:dyDescent="0.2">
      <c r="B2267" s="142">
        <v>60</v>
      </c>
      <c r="C2267" s="143" t="s">
        <v>403</v>
      </c>
      <c r="D2267" s="142">
        <v>90420031</v>
      </c>
      <c r="E2267" s="143" t="s">
        <v>2222</v>
      </c>
      <c r="F2267" s="143" t="s">
        <v>700</v>
      </c>
      <c r="G2267" s="143" t="s">
        <v>701</v>
      </c>
      <c r="H2267" s="144">
        <v>1860</v>
      </c>
      <c r="I2267" s="143"/>
    </row>
    <row r="2268" spans="2:9" s="140" customFormat="1" ht="19.7" customHeight="1" x14ac:dyDescent="0.2">
      <c r="B2268" s="142">
        <v>60</v>
      </c>
      <c r="C2268" s="143" t="s">
        <v>403</v>
      </c>
      <c r="D2268" s="142">
        <v>90426000</v>
      </c>
      <c r="E2268" s="143" t="s">
        <v>2224</v>
      </c>
      <c r="F2268" s="143" t="s">
        <v>792</v>
      </c>
      <c r="G2268" s="143" t="s">
        <v>793</v>
      </c>
      <c r="H2268" s="144">
        <v>0</v>
      </c>
      <c r="I2268" s="143"/>
    </row>
    <row r="2269" spans="2:9" s="140" customFormat="1" ht="19.7" customHeight="1" x14ac:dyDescent="0.2">
      <c r="B2269" s="142">
        <v>60</v>
      </c>
      <c r="C2269" s="143" t="s">
        <v>403</v>
      </c>
      <c r="D2269" s="142">
        <v>90426000</v>
      </c>
      <c r="E2269" s="143" t="s">
        <v>2225</v>
      </c>
      <c r="F2269" s="143" t="s">
        <v>792</v>
      </c>
      <c r="G2269" s="143" t="s">
        <v>793</v>
      </c>
      <c r="H2269" s="144">
        <v>0</v>
      </c>
      <c r="I2269" s="143"/>
    </row>
    <row r="2270" spans="2:9" s="140" customFormat="1" ht="19.7" customHeight="1" x14ac:dyDescent="0.2">
      <c r="B2270" s="142">
        <v>60</v>
      </c>
      <c r="C2270" s="143" t="s">
        <v>403</v>
      </c>
      <c r="D2270" s="142">
        <v>90426000</v>
      </c>
      <c r="E2270" s="143" t="s">
        <v>2226</v>
      </c>
      <c r="F2270" s="143" t="s">
        <v>787</v>
      </c>
      <c r="G2270" s="143" t="s">
        <v>788</v>
      </c>
      <c r="H2270" s="144">
        <v>-1010</v>
      </c>
      <c r="I2270" s="143"/>
    </row>
    <row r="2271" spans="2:9" s="140" customFormat="1" ht="19.7" customHeight="1" x14ac:dyDescent="0.2">
      <c r="B2271" s="142">
        <v>60</v>
      </c>
      <c r="C2271" s="143" t="s">
        <v>403</v>
      </c>
      <c r="D2271" s="142">
        <v>90426000</v>
      </c>
      <c r="E2271" s="143" t="s">
        <v>2226</v>
      </c>
      <c r="F2271" s="143" t="s">
        <v>787</v>
      </c>
      <c r="G2271" s="143" t="s">
        <v>788</v>
      </c>
      <c r="H2271" s="144">
        <v>90</v>
      </c>
      <c r="I2271" s="143"/>
    </row>
    <row r="2272" spans="2:9" s="140" customFormat="1" ht="19.7" customHeight="1" x14ac:dyDescent="0.2">
      <c r="B2272" s="142">
        <v>60</v>
      </c>
      <c r="C2272" s="143" t="s">
        <v>403</v>
      </c>
      <c r="D2272" s="142">
        <v>90426102</v>
      </c>
      <c r="E2272" s="143" t="s">
        <v>9014</v>
      </c>
      <c r="F2272" s="143" t="s">
        <v>697</v>
      </c>
      <c r="G2272" s="143" t="s">
        <v>698</v>
      </c>
      <c r="H2272" s="144">
        <v>-30692.67</v>
      </c>
      <c r="I2272" s="143"/>
    </row>
    <row r="2273" spans="2:9" s="140" customFormat="1" ht="19.7" customHeight="1" x14ac:dyDescent="0.2">
      <c r="B2273" s="142">
        <v>60</v>
      </c>
      <c r="C2273" s="143" t="s">
        <v>403</v>
      </c>
      <c r="D2273" s="142">
        <v>90426637</v>
      </c>
      <c r="E2273" s="143" t="s">
        <v>2227</v>
      </c>
      <c r="F2273" s="143" t="s">
        <v>700</v>
      </c>
      <c r="G2273" s="143" t="s">
        <v>701</v>
      </c>
      <c r="H2273" s="144">
        <v>1500</v>
      </c>
      <c r="I2273" s="143"/>
    </row>
    <row r="2274" spans="2:9" s="140" customFormat="1" ht="19.7" customHeight="1" x14ac:dyDescent="0.2">
      <c r="B2274" s="142">
        <v>60</v>
      </c>
      <c r="C2274" s="143" t="s">
        <v>403</v>
      </c>
      <c r="D2274" s="142">
        <v>90426637</v>
      </c>
      <c r="E2274" s="143" t="s">
        <v>2227</v>
      </c>
      <c r="F2274" s="143" t="s">
        <v>700</v>
      </c>
      <c r="G2274" s="143" t="s">
        <v>701</v>
      </c>
      <c r="H2274" s="144">
        <v>300</v>
      </c>
      <c r="I2274" s="143"/>
    </row>
    <row r="2275" spans="2:9" s="140" customFormat="1" ht="19.7" customHeight="1" x14ac:dyDescent="0.2">
      <c r="B2275" s="142">
        <v>60</v>
      </c>
      <c r="C2275" s="143" t="s">
        <v>403</v>
      </c>
      <c r="D2275" s="142">
        <v>90426823</v>
      </c>
      <c r="E2275" s="143" t="s">
        <v>2228</v>
      </c>
      <c r="F2275" s="143" t="s">
        <v>700</v>
      </c>
      <c r="G2275" s="143" t="s">
        <v>701</v>
      </c>
      <c r="H2275" s="144">
        <v>1000</v>
      </c>
      <c r="I2275" s="143"/>
    </row>
    <row r="2276" spans="2:9" s="140" customFormat="1" ht="19.7" customHeight="1" x14ac:dyDescent="0.2">
      <c r="B2276" s="142">
        <v>60</v>
      </c>
      <c r="C2276" s="143" t="s">
        <v>403</v>
      </c>
      <c r="D2276" s="142">
        <v>90426823</v>
      </c>
      <c r="E2276" s="143" t="s">
        <v>2228</v>
      </c>
      <c r="F2276" s="143" t="s">
        <v>700</v>
      </c>
      <c r="G2276" s="143" t="s">
        <v>701</v>
      </c>
      <c r="H2276" s="144">
        <v>600</v>
      </c>
      <c r="I2276" s="143"/>
    </row>
    <row r="2277" spans="2:9" s="140" customFormat="1" ht="19.7" customHeight="1" x14ac:dyDescent="0.2">
      <c r="B2277" s="142">
        <v>60</v>
      </c>
      <c r="C2277" s="143" t="s">
        <v>403</v>
      </c>
      <c r="D2277" s="142">
        <v>90426823</v>
      </c>
      <c r="E2277" s="143" t="s">
        <v>2229</v>
      </c>
      <c r="F2277" s="143" t="s">
        <v>697</v>
      </c>
      <c r="G2277" s="143" t="s">
        <v>698</v>
      </c>
      <c r="H2277" s="144">
        <v>20000</v>
      </c>
      <c r="I2277" s="143"/>
    </row>
    <row r="2278" spans="2:9" s="140" customFormat="1" ht="19.7" customHeight="1" x14ac:dyDescent="0.2">
      <c r="B2278" s="142">
        <v>60</v>
      </c>
      <c r="C2278" s="143" t="s">
        <v>403</v>
      </c>
      <c r="D2278" s="142">
        <v>90427585</v>
      </c>
      <c r="E2278" s="143" t="s">
        <v>2230</v>
      </c>
      <c r="F2278" s="143" t="s">
        <v>700</v>
      </c>
      <c r="G2278" s="143" t="s">
        <v>701</v>
      </c>
      <c r="H2278" s="144">
        <v>-111387.49</v>
      </c>
      <c r="I2278" s="143"/>
    </row>
    <row r="2279" spans="2:9" s="140" customFormat="1" ht="19.7" customHeight="1" x14ac:dyDescent="0.2">
      <c r="B2279" s="142">
        <v>60</v>
      </c>
      <c r="C2279" s="143" t="s">
        <v>403</v>
      </c>
      <c r="D2279" s="142">
        <v>90427761</v>
      </c>
      <c r="E2279" s="143" t="s">
        <v>2258</v>
      </c>
      <c r="F2279" s="143" t="s">
        <v>697</v>
      </c>
      <c r="G2279" s="143" t="s">
        <v>698</v>
      </c>
      <c r="H2279" s="144">
        <v>60000</v>
      </c>
      <c r="I2279" s="143"/>
    </row>
    <row r="2280" spans="2:9" s="140" customFormat="1" ht="19.7" customHeight="1" x14ac:dyDescent="0.2">
      <c r="B2280" s="142">
        <v>60</v>
      </c>
      <c r="C2280" s="143" t="s">
        <v>403</v>
      </c>
      <c r="D2280" s="142">
        <v>90427986</v>
      </c>
      <c r="E2280" s="143" t="s">
        <v>2231</v>
      </c>
      <c r="F2280" s="143" t="s">
        <v>899</v>
      </c>
      <c r="G2280" s="143" t="s">
        <v>900</v>
      </c>
      <c r="H2280" s="144">
        <v>762.25</v>
      </c>
      <c r="I2280" s="143"/>
    </row>
    <row r="2281" spans="2:9" s="140" customFormat="1" ht="19.7" customHeight="1" x14ac:dyDescent="0.2">
      <c r="B2281" s="142">
        <v>60</v>
      </c>
      <c r="C2281" s="143" t="s">
        <v>403</v>
      </c>
      <c r="D2281" s="142">
        <v>90428192</v>
      </c>
      <c r="E2281" s="143" t="s">
        <v>2232</v>
      </c>
      <c r="F2281" s="143" t="s">
        <v>700</v>
      </c>
      <c r="G2281" s="143" t="s">
        <v>701</v>
      </c>
      <c r="H2281" s="144">
        <v>40000</v>
      </c>
      <c r="I2281" s="143"/>
    </row>
    <row r="2282" spans="2:9" s="140" customFormat="1" ht="19.7" customHeight="1" x14ac:dyDescent="0.2">
      <c r="B2282" s="142">
        <v>60</v>
      </c>
      <c r="C2282" s="143" t="s">
        <v>403</v>
      </c>
      <c r="D2282" s="142">
        <v>90428635</v>
      </c>
      <c r="E2282" s="143" t="s">
        <v>2233</v>
      </c>
      <c r="F2282" s="143" t="s">
        <v>700</v>
      </c>
      <c r="G2282" s="143" t="s">
        <v>701</v>
      </c>
      <c r="H2282" s="144">
        <v>600</v>
      </c>
      <c r="I2282" s="143"/>
    </row>
    <row r="2283" spans="2:9" s="140" customFormat="1" ht="19.7" customHeight="1" x14ac:dyDescent="0.2">
      <c r="B2283" s="142">
        <v>60</v>
      </c>
      <c r="C2283" s="143" t="s">
        <v>403</v>
      </c>
      <c r="D2283" s="142">
        <v>90428706</v>
      </c>
      <c r="E2283" s="143" t="s">
        <v>2234</v>
      </c>
      <c r="F2283" s="143" t="s">
        <v>700</v>
      </c>
      <c r="G2283" s="143" t="s">
        <v>701</v>
      </c>
      <c r="H2283" s="144">
        <v>540</v>
      </c>
      <c r="I2283" s="143"/>
    </row>
    <row r="2284" spans="2:9" s="140" customFormat="1" ht="19.7" customHeight="1" x14ac:dyDescent="0.2">
      <c r="B2284" s="142">
        <v>60</v>
      </c>
      <c r="C2284" s="143" t="s">
        <v>403</v>
      </c>
      <c r="D2284" s="142">
        <v>90428721</v>
      </c>
      <c r="E2284" s="143" t="s">
        <v>2235</v>
      </c>
      <c r="F2284" s="143" t="s">
        <v>769</v>
      </c>
      <c r="G2284" s="143" t="s">
        <v>770</v>
      </c>
      <c r="H2284" s="144">
        <v>-16550.36</v>
      </c>
      <c r="I2284" s="143"/>
    </row>
    <row r="2285" spans="2:9" s="140" customFormat="1" ht="19.7" customHeight="1" x14ac:dyDescent="0.2">
      <c r="B2285" s="142">
        <v>60</v>
      </c>
      <c r="C2285" s="143" t="s">
        <v>403</v>
      </c>
      <c r="D2285" s="142">
        <v>90428721</v>
      </c>
      <c r="E2285" s="143" t="s">
        <v>2236</v>
      </c>
      <c r="F2285" s="143" t="s">
        <v>700</v>
      </c>
      <c r="G2285" s="143" t="s">
        <v>701</v>
      </c>
      <c r="H2285" s="144">
        <v>30550.36</v>
      </c>
      <c r="I2285" s="143"/>
    </row>
    <row r="2286" spans="2:9" s="140" customFormat="1" ht="19.7" customHeight="1" x14ac:dyDescent="0.2">
      <c r="B2286" s="142">
        <v>60</v>
      </c>
      <c r="C2286" s="143" t="s">
        <v>403</v>
      </c>
      <c r="D2286" s="142">
        <v>90428791</v>
      </c>
      <c r="E2286" s="143" t="s">
        <v>9754</v>
      </c>
      <c r="F2286" s="143" t="s">
        <v>700</v>
      </c>
      <c r="G2286" s="143" t="s">
        <v>701</v>
      </c>
      <c r="H2286" s="144">
        <v>-3021.44</v>
      </c>
      <c r="I2286" s="143"/>
    </row>
    <row r="2287" spans="2:9" s="140" customFormat="1" ht="19.7" customHeight="1" x14ac:dyDescent="0.2">
      <c r="B2287" s="142">
        <v>60</v>
      </c>
      <c r="C2287" s="143" t="s">
        <v>403</v>
      </c>
      <c r="D2287" s="142">
        <v>90428813</v>
      </c>
      <c r="E2287" s="143" t="s">
        <v>2237</v>
      </c>
      <c r="F2287" s="143" t="s">
        <v>729</v>
      </c>
      <c r="G2287" s="143" t="s">
        <v>730</v>
      </c>
      <c r="H2287" s="144">
        <v>10180</v>
      </c>
      <c r="I2287" s="143"/>
    </row>
    <row r="2288" spans="2:9" s="140" customFormat="1" ht="19.7" customHeight="1" x14ac:dyDescent="0.2">
      <c r="B2288" s="142">
        <v>60</v>
      </c>
      <c r="C2288" s="143" t="s">
        <v>403</v>
      </c>
      <c r="D2288" s="142">
        <v>90428813</v>
      </c>
      <c r="E2288" s="143" t="s">
        <v>2238</v>
      </c>
      <c r="F2288" s="143" t="s">
        <v>700</v>
      </c>
      <c r="G2288" s="143" t="s">
        <v>701</v>
      </c>
      <c r="H2288" s="144">
        <v>3500</v>
      </c>
      <c r="I2288" s="143"/>
    </row>
    <row r="2289" spans="2:9" s="140" customFormat="1" ht="19.7" customHeight="1" x14ac:dyDescent="0.2">
      <c r="B2289" s="142">
        <v>60</v>
      </c>
      <c r="C2289" s="143" t="s">
        <v>403</v>
      </c>
      <c r="D2289" s="142">
        <v>90429006</v>
      </c>
      <c r="E2289" s="143" t="s">
        <v>2239</v>
      </c>
      <c r="F2289" s="143" t="s">
        <v>700</v>
      </c>
      <c r="G2289" s="143" t="s">
        <v>701</v>
      </c>
      <c r="H2289" s="144">
        <v>3000</v>
      </c>
      <c r="I2289" s="143"/>
    </row>
    <row r="2290" spans="2:9" s="140" customFormat="1" ht="19.7" customHeight="1" x14ac:dyDescent="0.2">
      <c r="B2290" s="142">
        <v>60</v>
      </c>
      <c r="C2290" s="143" t="s">
        <v>403</v>
      </c>
      <c r="D2290" s="142">
        <v>90429081</v>
      </c>
      <c r="E2290" s="143" t="s">
        <v>2240</v>
      </c>
      <c r="F2290" s="143" t="s">
        <v>700</v>
      </c>
      <c r="G2290" s="143" t="s">
        <v>701</v>
      </c>
      <c r="H2290" s="144">
        <v>1500</v>
      </c>
      <c r="I2290" s="143"/>
    </row>
    <row r="2291" spans="2:9" s="140" customFormat="1" ht="19.7" customHeight="1" x14ac:dyDescent="0.2">
      <c r="B2291" s="142">
        <v>60</v>
      </c>
      <c r="C2291" s="143" t="s">
        <v>403</v>
      </c>
      <c r="D2291" s="142">
        <v>90429081</v>
      </c>
      <c r="E2291" s="143" t="s">
        <v>2240</v>
      </c>
      <c r="F2291" s="143" t="s">
        <v>700</v>
      </c>
      <c r="G2291" s="143" t="s">
        <v>701</v>
      </c>
      <c r="H2291" s="144">
        <v>300</v>
      </c>
      <c r="I2291" s="143"/>
    </row>
    <row r="2292" spans="2:9" s="140" customFormat="1" ht="19.7" customHeight="1" x14ac:dyDescent="0.2">
      <c r="B2292" s="142">
        <v>60</v>
      </c>
      <c r="C2292" s="143" t="s">
        <v>403</v>
      </c>
      <c r="D2292" s="142">
        <v>90429385</v>
      </c>
      <c r="E2292" s="143" t="s">
        <v>2241</v>
      </c>
      <c r="F2292" s="143" t="s">
        <v>700</v>
      </c>
      <c r="G2292" s="143" t="s">
        <v>701</v>
      </c>
      <c r="H2292" s="144">
        <v>15000</v>
      </c>
      <c r="I2292" s="143"/>
    </row>
    <row r="2293" spans="2:9" s="140" customFormat="1" ht="19.7" customHeight="1" x14ac:dyDescent="0.2">
      <c r="B2293" s="142">
        <v>60</v>
      </c>
      <c r="C2293" s="143" t="s">
        <v>403</v>
      </c>
      <c r="D2293" s="142">
        <v>90429738</v>
      </c>
      <c r="E2293" s="143" t="s">
        <v>9015</v>
      </c>
      <c r="F2293" s="143" t="s">
        <v>700</v>
      </c>
      <c r="G2293" s="143" t="s">
        <v>701</v>
      </c>
      <c r="H2293" s="144">
        <v>5000</v>
      </c>
      <c r="I2293" s="143"/>
    </row>
    <row r="2294" spans="2:9" s="140" customFormat="1" ht="19.7" customHeight="1" x14ac:dyDescent="0.2">
      <c r="B2294" s="142">
        <v>60</v>
      </c>
      <c r="C2294" s="143" t="s">
        <v>403</v>
      </c>
      <c r="D2294" s="142">
        <v>90431048</v>
      </c>
      <c r="E2294" s="143" t="s">
        <v>2242</v>
      </c>
      <c r="F2294" s="143" t="s">
        <v>697</v>
      </c>
      <c r="G2294" s="143" t="s">
        <v>698</v>
      </c>
      <c r="H2294" s="144">
        <v>20000</v>
      </c>
      <c r="I2294" s="143"/>
    </row>
    <row r="2295" spans="2:9" s="140" customFormat="1" ht="19.7" customHeight="1" x14ac:dyDescent="0.2">
      <c r="B2295" s="142">
        <v>60</v>
      </c>
      <c r="C2295" s="143" t="s">
        <v>403</v>
      </c>
      <c r="D2295" s="142">
        <v>90435916</v>
      </c>
      <c r="E2295" s="143" t="s">
        <v>8710</v>
      </c>
      <c r="F2295" s="143" t="s">
        <v>700</v>
      </c>
      <c r="G2295" s="143" t="s">
        <v>701</v>
      </c>
      <c r="H2295" s="144">
        <v>-1521.99</v>
      </c>
      <c r="I2295" s="143"/>
    </row>
    <row r="2296" spans="2:9" s="140" customFormat="1" ht="19.7" customHeight="1" x14ac:dyDescent="0.2">
      <c r="B2296" s="142">
        <v>60</v>
      </c>
      <c r="C2296" s="143" t="s">
        <v>403</v>
      </c>
      <c r="D2296" s="142">
        <v>90436034</v>
      </c>
      <c r="E2296" s="143" t="s">
        <v>2243</v>
      </c>
      <c r="F2296" s="143" t="s">
        <v>700</v>
      </c>
      <c r="G2296" s="143" t="s">
        <v>701</v>
      </c>
      <c r="H2296" s="144">
        <v>5000</v>
      </c>
      <c r="I2296" s="143"/>
    </row>
    <row r="2297" spans="2:9" s="140" customFormat="1" ht="19.7" customHeight="1" x14ac:dyDescent="0.2">
      <c r="B2297" s="142">
        <v>60</v>
      </c>
      <c r="C2297" s="143" t="s">
        <v>403</v>
      </c>
      <c r="D2297" s="142">
        <v>90436034</v>
      </c>
      <c r="E2297" s="143" t="s">
        <v>2244</v>
      </c>
      <c r="F2297" s="143" t="s">
        <v>697</v>
      </c>
      <c r="G2297" s="143" t="s">
        <v>698</v>
      </c>
      <c r="H2297" s="144">
        <v>5000</v>
      </c>
      <c r="I2297" s="143"/>
    </row>
    <row r="2298" spans="2:9" s="140" customFormat="1" ht="19.7" customHeight="1" x14ac:dyDescent="0.2">
      <c r="B2298" s="142">
        <v>60</v>
      </c>
      <c r="C2298" s="143" t="s">
        <v>403</v>
      </c>
      <c r="D2298" s="142">
        <v>90437049</v>
      </c>
      <c r="E2298" s="143" t="s">
        <v>2245</v>
      </c>
      <c r="F2298" s="143" t="s">
        <v>697</v>
      </c>
      <c r="G2298" s="143" t="s">
        <v>698</v>
      </c>
      <c r="H2298" s="144">
        <v>7600</v>
      </c>
      <c r="I2298" s="143"/>
    </row>
    <row r="2299" spans="2:9" s="140" customFormat="1" ht="19.7" customHeight="1" x14ac:dyDescent="0.2">
      <c r="B2299" s="142">
        <v>60</v>
      </c>
      <c r="C2299" s="143" t="s">
        <v>403</v>
      </c>
      <c r="D2299" s="142">
        <v>90437049</v>
      </c>
      <c r="E2299" s="143" t="s">
        <v>2245</v>
      </c>
      <c r="F2299" s="143" t="s">
        <v>697</v>
      </c>
      <c r="G2299" s="143" t="s">
        <v>698</v>
      </c>
      <c r="H2299" s="144">
        <v>1520</v>
      </c>
      <c r="I2299" s="143"/>
    </row>
    <row r="2300" spans="2:9" s="140" customFormat="1" ht="19.7" customHeight="1" x14ac:dyDescent="0.2">
      <c r="B2300" s="142">
        <v>60</v>
      </c>
      <c r="C2300" s="143" t="s">
        <v>403</v>
      </c>
      <c r="D2300" s="142">
        <v>90437213</v>
      </c>
      <c r="E2300" s="143" t="s">
        <v>2246</v>
      </c>
      <c r="F2300" s="143" t="s">
        <v>713</v>
      </c>
      <c r="G2300" s="143" t="s">
        <v>714</v>
      </c>
      <c r="H2300" s="144">
        <v>100000</v>
      </c>
      <c r="I2300" s="143"/>
    </row>
    <row r="2301" spans="2:9" s="140" customFormat="1" ht="19.7" customHeight="1" x14ac:dyDescent="0.2">
      <c r="B2301" s="142">
        <v>60</v>
      </c>
      <c r="C2301" s="143" t="s">
        <v>403</v>
      </c>
      <c r="D2301" s="142">
        <v>90437619</v>
      </c>
      <c r="E2301" s="143" t="s">
        <v>2247</v>
      </c>
      <c r="F2301" s="143" t="s">
        <v>713</v>
      </c>
      <c r="G2301" s="143" t="s">
        <v>714</v>
      </c>
      <c r="H2301" s="144">
        <v>250000</v>
      </c>
      <c r="I2301" s="143"/>
    </row>
    <row r="2302" spans="2:9" s="140" customFormat="1" ht="19.7" customHeight="1" x14ac:dyDescent="0.2">
      <c r="B2302" s="142">
        <v>60</v>
      </c>
      <c r="C2302" s="143" t="s">
        <v>403</v>
      </c>
      <c r="D2302" s="142">
        <v>90535718</v>
      </c>
      <c r="E2302" s="143" t="s">
        <v>2248</v>
      </c>
      <c r="F2302" s="143" t="s">
        <v>700</v>
      </c>
      <c r="G2302" s="143" t="s">
        <v>701</v>
      </c>
      <c r="H2302" s="144">
        <v>-7138.36</v>
      </c>
      <c r="I2302" s="143"/>
    </row>
    <row r="2303" spans="2:9" s="140" customFormat="1" ht="19.7" customHeight="1" x14ac:dyDescent="0.2">
      <c r="B2303" s="142">
        <v>60</v>
      </c>
      <c r="C2303" s="143" t="s">
        <v>403</v>
      </c>
      <c r="D2303" s="142">
        <v>90609917</v>
      </c>
      <c r="E2303" s="143" t="s">
        <v>2071</v>
      </c>
      <c r="F2303" s="143" t="s">
        <v>787</v>
      </c>
      <c r="G2303" s="143" t="s">
        <v>788</v>
      </c>
      <c r="H2303" s="144">
        <v>180</v>
      </c>
      <c r="I2303" s="143"/>
    </row>
    <row r="2304" spans="2:9" s="140" customFormat="1" ht="19.7" customHeight="1" x14ac:dyDescent="0.2">
      <c r="B2304" s="142">
        <v>60</v>
      </c>
      <c r="C2304" s="143" t="s">
        <v>403</v>
      </c>
      <c r="D2304" s="142">
        <v>90609917</v>
      </c>
      <c r="E2304" s="143" t="s">
        <v>2071</v>
      </c>
      <c r="F2304" s="143" t="s">
        <v>787</v>
      </c>
      <c r="G2304" s="143" t="s">
        <v>788</v>
      </c>
      <c r="H2304" s="144">
        <v>60</v>
      </c>
      <c r="I2304" s="143"/>
    </row>
    <row r="2305" spans="2:9" s="140" customFormat="1" ht="19.7" customHeight="1" x14ac:dyDescent="0.2">
      <c r="B2305" s="142">
        <v>60</v>
      </c>
      <c r="C2305" s="143" t="s">
        <v>403</v>
      </c>
      <c r="D2305" s="142">
        <v>90621614</v>
      </c>
      <c r="E2305" s="143" t="s">
        <v>2249</v>
      </c>
      <c r="F2305" s="143" t="s">
        <v>700</v>
      </c>
      <c r="G2305" s="143" t="s">
        <v>701</v>
      </c>
      <c r="H2305" s="144">
        <v>2000</v>
      </c>
      <c r="I2305" s="143"/>
    </row>
    <row r="2306" spans="2:9" s="140" customFormat="1" ht="19.7" customHeight="1" x14ac:dyDescent="0.2">
      <c r="B2306" s="142">
        <v>60</v>
      </c>
      <c r="C2306" s="143" t="s">
        <v>403</v>
      </c>
      <c r="D2306" s="142">
        <v>90741552</v>
      </c>
      <c r="E2306" s="143" t="s">
        <v>2250</v>
      </c>
      <c r="F2306" s="143" t="s">
        <v>700</v>
      </c>
      <c r="G2306" s="143" t="s">
        <v>701</v>
      </c>
      <c r="H2306" s="144">
        <v>-6923.88</v>
      </c>
      <c r="I2306" s="143"/>
    </row>
    <row r="2307" spans="2:9" s="140" customFormat="1" ht="19.7" customHeight="1" x14ac:dyDescent="0.2">
      <c r="B2307" s="142">
        <v>60</v>
      </c>
      <c r="C2307" s="143" t="s">
        <v>403</v>
      </c>
      <c r="D2307" s="142">
        <v>90761416</v>
      </c>
      <c r="E2307" s="143" t="s">
        <v>2252</v>
      </c>
      <c r="F2307" s="143" t="s">
        <v>697</v>
      </c>
      <c r="G2307" s="143" t="s">
        <v>698</v>
      </c>
      <c r="H2307" s="144">
        <v>5000</v>
      </c>
      <c r="I2307" s="143"/>
    </row>
    <row r="2308" spans="2:9" s="140" customFormat="1" ht="19.7" customHeight="1" x14ac:dyDescent="0.2">
      <c r="B2308" s="142">
        <v>60</v>
      </c>
      <c r="C2308" s="143" t="s">
        <v>403</v>
      </c>
      <c r="D2308" s="142">
        <v>90761416</v>
      </c>
      <c r="E2308" s="143" t="s">
        <v>2253</v>
      </c>
      <c r="F2308" s="143" t="s">
        <v>697</v>
      </c>
      <c r="G2308" s="143" t="s">
        <v>698</v>
      </c>
      <c r="H2308" s="144">
        <v>5000</v>
      </c>
      <c r="I2308" s="143"/>
    </row>
    <row r="2309" spans="2:9" s="140" customFormat="1" ht="19.7" customHeight="1" x14ac:dyDescent="0.2">
      <c r="B2309" s="142">
        <v>60</v>
      </c>
      <c r="C2309" s="143" t="s">
        <v>403</v>
      </c>
      <c r="D2309" s="142">
        <v>90761829</v>
      </c>
      <c r="E2309" s="143" t="s">
        <v>2254</v>
      </c>
      <c r="F2309" s="143" t="s">
        <v>769</v>
      </c>
      <c r="G2309" s="143" t="s">
        <v>770</v>
      </c>
      <c r="H2309" s="144">
        <v>550</v>
      </c>
      <c r="I2309" s="143"/>
    </row>
    <row r="2310" spans="2:9" s="140" customFormat="1" ht="19.7" customHeight="1" x14ac:dyDescent="0.2">
      <c r="B2310" s="142">
        <v>60</v>
      </c>
      <c r="C2310" s="143" t="s">
        <v>403</v>
      </c>
      <c r="D2310" s="142">
        <v>90761869</v>
      </c>
      <c r="E2310" s="143" t="s">
        <v>2255</v>
      </c>
      <c r="F2310" s="143" t="s">
        <v>700</v>
      </c>
      <c r="G2310" s="143" t="s">
        <v>701</v>
      </c>
      <c r="H2310" s="144">
        <v>7000</v>
      </c>
      <c r="I2310" s="143"/>
    </row>
    <row r="2311" spans="2:9" s="140" customFormat="1" ht="19.7" customHeight="1" x14ac:dyDescent="0.2">
      <c r="B2311" s="142">
        <v>60</v>
      </c>
      <c r="C2311" s="143" t="s">
        <v>403</v>
      </c>
      <c r="D2311" s="142">
        <v>90761874</v>
      </c>
      <c r="E2311" s="143" t="s">
        <v>2256</v>
      </c>
      <c r="F2311" s="143" t="s">
        <v>729</v>
      </c>
      <c r="G2311" s="143" t="s">
        <v>730</v>
      </c>
      <c r="H2311" s="144">
        <v>10180</v>
      </c>
      <c r="I2311" s="143"/>
    </row>
    <row r="2312" spans="2:9" s="140" customFormat="1" ht="19.7" customHeight="1" x14ac:dyDescent="0.2">
      <c r="B2312" s="142">
        <v>60</v>
      </c>
      <c r="C2312" s="143" t="s">
        <v>403</v>
      </c>
      <c r="D2312" s="142">
        <v>90764377</v>
      </c>
      <c r="E2312" s="143" t="s">
        <v>2257</v>
      </c>
      <c r="F2312" s="143" t="s">
        <v>700</v>
      </c>
      <c r="G2312" s="143" t="s">
        <v>701</v>
      </c>
      <c r="H2312" s="144">
        <v>300</v>
      </c>
      <c r="I2312" s="143"/>
    </row>
    <row r="2313" spans="2:9" s="140" customFormat="1" ht="19.7" customHeight="1" x14ac:dyDescent="0.2">
      <c r="B2313" s="142">
        <v>60</v>
      </c>
      <c r="C2313" s="143" t="s">
        <v>403</v>
      </c>
      <c r="D2313" s="142">
        <v>90765532</v>
      </c>
      <c r="E2313" s="143" t="s">
        <v>9755</v>
      </c>
      <c r="F2313" s="143" t="s">
        <v>899</v>
      </c>
      <c r="G2313" s="143" t="s">
        <v>900</v>
      </c>
      <c r="H2313" s="144">
        <v>914.69</v>
      </c>
      <c r="I2313" s="143"/>
    </row>
    <row r="2314" spans="2:9" s="140" customFormat="1" ht="19.7" customHeight="1" x14ac:dyDescent="0.2">
      <c r="B2314" s="142">
        <v>60</v>
      </c>
      <c r="C2314" s="143" t="s">
        <v>403</v>
      </c>
      <c r="D2314" s="142">
        <v>90799319</v>
      </c>
      <c r="E2314" s="143" t="s">
        <v>2259</v>
      </c>
      <c r="F2314" s="143" t="s">
        <v>729</v>
      </c>
      <c r="G2314" s="143" t="s">
        <v>730</v>
      </c>
      <c r="H2314" s="144">
        <v>187.26</v>
      </c>
      <c r="I2314" s="143"/>
    </row>
    <row r="2315" spans="2:9" s="140" customFormat="1" ht="19.7" customHeight="1" x14ac:dyDescent="0.2">
      <c r="B2315" s="142">
        <v>60</v>
      </c>
      <c r="C2315" s="143" t="s">
        <v>403</v>
      </c>
      <c r="D2315" s="142">
        <v>90799319</v>
      </c>
      <c r="E2315" s="143" t="s">
        <v>2259</v>
      </c>
      <c r="F2315" s="143" t="s">
        <v>729</v>
      </c>
      <c r="G2315" s="143" t="s">
        <v>730</v>
      </c>
      <c r="H2315" s="144">
        <v>186.04</v>
      </c>
      <c r="I2315" s="143"/>
    </row>
    <row r="2316" spans="2:9" s="140" customFormat="1" ht="19.7" customHeight="1" x14ac:dyDescent="0.2">
      <c r="B2316" s="142">
        <v>60</v>
      </c>
      <c r="C2316" s="143" t="s">
        <v>403</v>
      </c>
      <c r="D2316" s="142">
        <v>90824871</v>
      </c>
      <c r="E2316" s="143" t="s">
        <v>2260</v>
      </c>
      <c r="F2316" s="143" t="s">
        <v>697</v>
      </c>
      <c r="G2316" s="143" t="s">
        <v>698</v>
      </c>
      <c r="H2316" s="144">
        <v>15000</v>
      </c>
      <c r="I2316" s="143"/>
    </row>
    <row r="2317" spans="2:9" s="140" customFormat="1" ht="19.7" customHeight="1" x14ac:dyDescent="0.2">
      <c r="B2317" s="142">
        <v>60</v>
      </c>
      <c r="C2317" s="143" t="s">
        <v>403</v>
      </c>
      <c r="D2317" s="142">
        <v>90848014</v>
      </c>
      <c r="E2317" s="143" t="s">
        <v>2261</v>
      </c>
      <c r="F2317" s="143" t="s">
        <v>700</v>
      </c>
      <c r="G2317" s="143" t="s">
        <v>701</v>
      </c>
      <c r="H2317" s="144">
        <v>45915.75</v>
      </c>
      <c r="I2317" s="143"/>
    </row>
    <row r="2318" spans="2:9" s="140" customFormat="1" ht="19.7" customHeight="1" x14ac:dyDescent="0.2">
      <c r="B2318" s="142">
        <v>60</v>
      </c>
      <c r="C2318" s="143" t="s">
        <v>403</v>
      </c>
      <c r="D2318" s="142">
        <v>90848960</v>
      </c>
      <c r="E2318" s="143" t="s">
        <v>2262</v>
      </c>
      <c r="F2318" s="143" t="s">
        <v>713</v>
      </c>
      <c r="G2318" s="143" t="s">
        <v>714</v>
      </c>
      <c r="H2318" s="144">
        <v>108280</v>
      </c>
      <c r="I2318" s="143"/>
    </row>
    <row r="2319" spans="2:9" s="140" customFormat="1" ht="19.7" customHeight="1" x14ac:dyDescent="0.2">
      <c r="B2319" s="142">
        <v>60</v>
      </c>
      <c r="C2319" s="143" t="s">
        <v>403</v>
      </c>
      <c r="D2319" s="142">
        <v>90855794</v>
      </c>
      <c r="E2319" s="143" t="s">
        <v>2263</v>
      </c>
      <c r="F2319" s="143" t="s">
        <v>697</v>
      </c>
      <c r="G2319" s="143" t="s">
        <v>698</v>
      </c>
      <c r="H2319" s="144">
        <v>1500</v>
      </c>
      <c r="I2319" s="143"/>
    </row>
    <row r="2320" spans="2:9" s="140" customFormat="1" ht="19.7" customHeight="1" x14ac:dyDescent="0.2">
      <c r="B2320" s="142">
        <v>60</v>
      </c>
      <c r="C2320" s="143" t="s">
        <v>403</v>
      </c>
      <c r="D2320" s="142">
        <v>90867817</v>
      </c>
      <c r="E2320" s="143" t="s">
        <v>2264</v>
      </c>
      <c r="F2320" s="143" t="s">
        <v>700</v>
      </c>
      <c r="G2320" s="143" t="s">
        <v>701</v>
      </c>
      <c r="H2320" s="144">
        <v>2700</v>
      </c>
      <c r="I2320" s="143"/>
    </row>
    <row r="2321" spans="2:9" s="140" customFormat="1" ht="19.7" customHeight="1" x14ac:dyDescent="0.2">
      <c r="B2321" s="142">
        <v>60</v>
      </c>
      <c r="C2321" s="143" t="s">
        <v>403</v>
      </c>
      <c r="D2321" s="142">
        <v>90867817</v>
      </c>
      <c r="E2321" s="143" t="s">
        <v>8711</v>
      </c>
      <c r="F2321" s="143" t="s">
        <v>713</v>
      </c>
      <c r="G2321" s="143" t="s">
        <v>714</v>
      </c>
      <c r="H2321" s="144">
        <v>100000</v>
      </c>
      <c r="I2321" s="143"/>
    </row>
    <row r="2322" spans="2:9" s="140" customFormat="1" ht="19.7" customHeight="1" x14ac:dyDescent="0.2">
      <c r="B2322" s="142">
        <v>60</v>
      </c>
      <c r="C2322" s="143" t="s">
        <v>403</v>
      </c>
      <c r="D2322" s="142">
        <v>90885058</v>
      </c>
      <c r="E2322" s="143" t="s">
        <v>9756</v>
      </c>
      <c r="F2322" s="143" t="s">
        <v>713</v>
      </c>
      <c r="G2322" s="143" t="s">
        <v>714</v>
      </c>
      <c r="H2322" s="144">
        <v>-159640.93</v>
      </c>
      <c r="I2322" s="143"/>
    </row>
    <row r="2323" spans="2:9" s="140" customFormat="1" ht="19.7" customHeight="1" x14ac:dyDescent="0.2">
      <c r="B2323" s="142">
        <v>60</v>
      </c>
      <c r="C2323" s="143" t="s">
        <v>403</v>
      </c>
      <c r="D2323" s="142">
        <v>90885058</v>
      </c>
      <c r="E2323" s="143" t="s">
        <v>2265</v>
      </c>
      <c r="F2323" s="143" t="s">
        <v>700</v>
      </c>
      <c r="G2323" s="143" t="s">
        <v>701</v>
      </c>
      <c r="H2323" s="144">
        <v>-7349.3</v>
      </c>
      <c r="I2323" s="143"/>
    </row>
    <row r="2324" spans="2:9" s="140" customFormat="1" ht="19.7" customHeight="1" x14ac:dyDescent="0.2">
      <c r="B2324" s="142">
        <v>60</v>
      </c>
      <c r="C2324" s="143" t="s">
        <v>403</v>
      </c>
      <c r="D2324" s="142">
        <v>90911966</v>
      </c>
      <c r="E2324" s="143" t="s">
        <v>2266</v>
      </c>
      <c r="F2324" s="143" t="s">
        <v>697</v>
      </c>
      <c r="G2324" s="143" t="s">
        <v>698</v>
      </c>
      <c r="H2324" s="144">
        <v>70000</v>
      </c>
      <c r="I2324" s="143"/>
    </row>
    <row r="2325" spans="2:9" s="140" customFormat="1" ht="19.7" customHeight="1" x14ac:dyDescent="0.2">
      <c r="B2325" s="142">
        <v>60</v>
      </c>
      <c r="C2325" s="143" t="s">
        <v>403</v>
      </c>
      <c r="D2325" s="142">
        <v>91026091</v>
      </c>
      <c r="E2325" s="143" t="s">
        <v>2267</v>
      </c>
      <c r="F2325" s="143" t="s">
        <v>729</v>
      </c>
      <c r="G2325" s="143" t="s">
        <v>730</v>
      </c>
      <c r="H2325" s="144">
        <v>1200</v>
      </c>
      <c r="I2325" s="143"/>
    </row>
    <row r="2326" spans="2:9" s="140" customFormat="1" ht="19.7" customHeight="1" x14ac:dyDescent="0.2">
      <c r="B2326" s="142">
        <v>60</v>
      </c>
      <c r="C2326" s="143" t="s">
        <v>403</v>
      </c>
      <c r="D2326" s="142">
        <v>91048009</v>
      </c>
      <c r="E2326" s="143" t="s">
        <v>2208</v>
      </c>
      <c r="F2326" s="143" t="s">
        <v>697</v>
      </c>
      <c r="G2326" s="143" t="s">
        <v>698</v>
      </c>
      <c r="H2326" s="144">
        <v>5000</v>
      </c>
      <c r="I2326" s="143"/>
    </row>
    <row r="2327" spans="2:9" s="140" customFormat="1" ht="19.7" customHeight="1" x14ac:dyDescent="0.2">
      <c r="B2327" s="142">
        <v>60</v>
      </c>
      <c r="C2327" s="143" t="s">
        <v>403</v>
      </c>
      <c r="D2327" s="142">
        <v>91048009</v>
      </c>
      <c r="E2327" s="143" t="s">
        <v>2209</v>
      </c>
      <c r="F2327" s="143" t="s">
        <v>697</v>
      </c>
      <c r="G2327" s="143" t="s">
        <v>698</v>
      </c>
      <c r="H2327" s="144">
        <v>5000</v>
      </c>
      <c r="I2327" s="143"/>
    </row>
    <row r="2328" spans="2:9" s="140" customFormat="1" ht="19.7" customHeight="1" x14ac:dyDescent="0.2">
      <c r="B2328" s="142">
        <v>60</v>
      </c>
      <c r="C2328" s="143" t="s">
        <v>403</v>
      </c>
      <c r="D2328" s="142">
        <v>91052558</v>
      </c>
      <c r="E2328" s="143" t="s">
        <v>2268</v>
      </c>
      <c r="F2328" s="143" t="s">
        <v>1548</v>
      </c>
      <c r="G2328" s="143" t="s">
        <v>1549</v>
      </c>
      <c r="H2328" s="144">
        <v>12500</v>
      </c>
      <c r="I2328" s="143"/>
    </row>
    <row r="2329" spans="2:9" s="140" customFormat="1" ht="19.7" customHeight="1" x14ac:dyDescent="0.2">
      <c r="B2329" s="142">
        <v>60</v>
      </c>
      <c r="C2329" s="143" t="s">
        <v>403</v>
      </c>
      <c r="D2329" s="142">
        <v>91055652</v>
      </c>
      <c r="E2329" s="143" t="s">
        <v>2269</v>
      </c>
      <c r="F2329" s="143" t="s">
        <v>700</v>
      </c>
      <c r="G2329" s="143" t="s">
        <v>701</v>
      </c>
      <c r="H2329" s="144">
        <v>660</v>
      </c>
      <c r="I2329" s="143"/>
    </row>
    <row r="2330" spans="2:9" s="140" customFormat="1" ht="19.7" customHeight="1" x14ac:dyDescent="0.2">
      <c r="B2330" s="142">
        <v>60</v>
      </c>
      <c r="C2330" s="143" t="s">
        <v>403</v>
      </c>
      <c r="D2330" s="142">
        <v>91078582</v>
      </c>
      <c r="E2330" s="143" t="s">
        <v>2271</v>
      </c>
      <c r="F2330" s="143" t="s">
        <v>697</v>
      </c>
      <c r="G2330" s="143" t="s">
        <v>698</v>
      </c>
      <c r="H2330" s="144">
        <v>64000</v>
      </c>
      <c r="I2330" s="143"/>
    </row>
    <row r="2331" spans="2:9" s="140" customFormat="1" ht="19.7" customHeight="1" x14ac:dyDescent="0.2">
      <c r="B2331" s="142">
        <v>60</v>
      </c>
      <c r="C2331" s="143" t="s">
        <v>403</v>
      </c>
      <c r="D2331" s="142">
        <v>91087758</v>
      </c>
      <c r="E2331" s="143" t="s">
        <v>2272</v>
      </c>
      <c r="F2331" s="143" t="s">
        <v>700</v>
      </c>
      <c r="G2331" s="143" t="s">
        <v>701</v>
      </c>
      <c r="H2331" s="144">
        <v>660</v>
      </c>
      <c r="I2331" s="143"/>
    </row>
    <row r="2332" spans="2:9" s="140" customFormat="1" ht="19.7" customHeight="1" x14ac:dyDescent="0.2">
      <c r="B2332" s="142">
        <v>60</v>
      </c>
      <c r="C2332" s="143" t="s">
        <v>403</v>
      </c>
      <c r="D2332" s="142">
        <v>91105222</v>
      </c>
      <c r="E2332" s="143" t="s">
        <v>2273</v>
      </c>
      <c r="F2332" s="143" t="s">
        <v>700</v>
      </c>
      <c r="G2332" s="143" t="s">
        <v>701</v>
      </c>
      <c r="H2332" s="144">
        <v>1500</v>
      </c>
      <c r="I2332" s="143"/>
    </row>
    <row r="2333" spans="2:9" s="140" customFormat="1" ht="19.7" customHeight="1" x14ac:dyDescent="0.2">
      <c r="B2333" s="142">
        <v>60</v>
      </c>
      <c r="C2333" s="143" t="s">
        <v>403</v>
      </c>
      <c r="D2333" s="142">
        <v>91136787</v>
      </c>
      <c r="E2333" s="143" t="s">
        <v>2274</v>
      </c>
      <c r="F2333" s="143" t="s">
        <v>700</v>
      </c>
      <c r="G2333" s="143" t="s">
        <v>701</v>
      </c>
      <c r="H2333" s="144">
        <v>660</v>
      </c>
      <c r="I2333" s="143"/>
    </row>
    <row r="2334" spans="2:9" s="140" customFormat="1" ht="19.7" customHeight="1" x14ac:dyDescent="0.2">
      <c r="B2334" s="142">
        <v>60</v>
      </c>
      <c r="C2334" s="143" t="s">
        <v>403</v>
      </c>
      <c r="D2334" s="142">
        <v>98538438</v>
      </c>
      <c r="E2334" s="143" t="s">
        <v>2275</v>
      </c>
      <c r="F2334" s="143" t="s">
        <v>700</v>
      </c>
      <c r="G2334" s="143" t="s">
        <v>701</v>
      </c>
      <c r="H2334" s="144">
        <v>660</v>
      </c>
      <c r="I2334" s="143"/>
    </row>
    <row r="2335" spans="2:9" s="140" customFormat="1" ht="19.7" customHeight="1" x14ac:dyDescent="0.2">
      <c r="B2335" s="142">
        <v>60</v>
      </c>
      <c r="C2335" s="143" t="s">
        <v>403</v>
      </c>
      <c r="D2335" s="142">
        <v>98595366</v>
      </c>
      <c r="E2335" s="143" t="s">
        <v>2276</v>
      </c>
      <c r="F2335" s="143" t="s">
        <v>700</v>
      </c>
      <c r="G2335" s="143" t="s">
        <v>701</v>
      </c>
      <c r="H2335" s="144">
        <v>660</v>
      </c>
      <c r="I2335" s="143"/>
    </row>
    <row r="2336" spans="2:9" s="140" customFormat="1" ht="19.7" customHeight="1" x14ac:dyDescent="0.2">
      <c r="B2336" s="142">
        <v>60</v>
      </c>
      <c r="C2336" s="143" t="s">
        <v>403</v>
      </c>
      <c r="D2336" s="142">
        <v>99140172</v>
      </c>
      <c r="E2336" s="143" t="s">
        <v>2277</v>
      </c>
      <c r="F2336" s="143" t="s">
        <v>713</v>
      </c>
      <c r="G2336" s="143" t="s">
        <v>714</v>
      </c>
      <c r="H2336" s="144">
        <v>100000</v>
      </c>
      <c r="I2336" s="143"/>
    </row>
    <row r="2337" spans="2:9" s="140" customFormat="1" ht="19.7" customHeight="1" x14ac:dyDescent="0.2">
      <c r="B2337" s="142">
        <v>60</v>
      </c>
      <c r="C2337" s="143" t="s">
        <v>403</v>
      </c>
      <c r="D2337" s="142">
        <v>99274009</v>
      </c>
      <c r="E2337" s="143" t="s">
        <v>2278</v>
      </c>
      <c r="F2337" s="143" t="s">
        <v>700</v>
      </c>
      <c r="G2337" s="143" t="s">
        <v>701</v>
      </c>
      <c r="H2337" s="144">
        <v>660</v>
      </c>
      <c r="I2337" s="143"/>
    </row>
    <row r="2338" spans="2:9" s="140" customFormat="1" ht="19.7" customHeight="1" x14ac:dyDescent="0.2">
      <c r="B2338" s="142">
        <v>60</v>
      </c>
      <c r="C2338" s="143" t="s">
        <v>403</v>
      </c>
      <c r="D2338" s="142">
        <v>99409728</v>
      </c>
      <c r="E2338" s="143" t="s">
        <v>2279</v>
      </c>
      <c r="F2338" s="143" t="s">
        <v>700</v>
      </c>
      <c r="G2338" s="143" t="s">
        <v>701</v>
      </c>
      <c r="H2338" s="144">
        <v>660</v>
      </c>
      <c r="I2338" s="143"/>
    </row>
    <row r="2339" spans="2:9" s="140" customFormat="1" ht="19.7" customHeight="1" x14ac:dyDescent="0.2">
      <c r="B2339" s="142">
        <v>60</v>
      </c>
      <c r="C2339" s="143" t="s">
        <v>403</v>
      </c>
      <c r="D2339" s="142">
        <v>100173640</v>
      </c>
      <c r="E2339" s="143" t="s">
        <v>2270</v>
      </c>
      <c r="F2339" s="143" t="s">
        <v>778</v>
      </c>
      <c r="G2339" s="143" t="s">
        <v>779</v>
      </c>
      <c r="H2339" s="144">
        <v>870</v>
      </c>
      <c r="I2339" s="143"/>
    </row>
    <row r="2340" spans="2:9" s="140" customFormat="1" ht="19.7" customHeight="1" x14ac:dyDescent="0.2">
      <c r="B2340" s="142">
        <v>60</v>
      </c>
      <c r="C2340" s="143" t="s">
        <v>403</v>
      </c>
      <c r="D2340" s="142">
        <v>100374307</v>
      </c>
      <c r="E2340" s="143" t="s">
        <v>2211</v>
      </c>
      <c r="F2340" s="143" t="s">
        <v>700</v>
      </c>
      <c r="G2340" s="143" t="s">
        <v>701</v>
      </c>
      <c r="H2340" s="144">
        <v>-9520</v>
      </c>
      <c r="I2340" s="143"/>
    </row>
    <row r="2341" spans="2:9" s="140" customFormat="1" ht="19.7" customHeight="1" x14ac:dyDescent="0.2">
      <c r="B2341" s="142">
        <v>60</v>
      </c>
      <c r="C2341" s="143" t="s">
        <v>403</v>
      </c>
      <c r="D2341" s="142">
        <v>100374309</v>
      </c>
      <c r="E2341" s="143" t="s">
        <v>2212</v>
      </c>
      <c r="F2341" s="143" t="s">
        <v>700</v>
      </c>
      <c r="G2341" s="143" t="s">
        <v>701</v>
      </c>
      <c r="H2341" s="144">
        <v>-6104.45</v>
      </c>
      <c r="I2341" s="143"/>
    </row>
    <row r="2342" spans="2:9" s="140" customFormat="1" ht="19.7" customHeight="1" x14ac:dyDescent="0.2">
      <c r="B2342" s="142">
        <v>60</v>
      </c>
      <c r="C2342" s="143" t="s">
        <v>403</v>
      </c>
      <c r="D2342" s="142">
        <v>100374309</v>
      </c>
      <c r="E2342" s="143" t="s">
        <v>2213</v>
      </c>
      <c r="F2342" s="143" t="s">
        <v>713</v>
      </c>
      <c r="G2342" s="143" t="s">
        <v>714</v>
      </c>
      <c r="H2342" s="144">
        <v>82900</v>
      </c>
      <c r="I2342" s="143"/>
    </row>
    <row r="2343" spans="2:9" s="140" customFormat="1" ht="19.7" customHeight="1" x14ac:dyDescent="0.2">
      <c r="B2343" s="142">
        <v>60</v>
      </c>
      <c r="C2343" s="143" t="s">
        <v>403</v>
      </c>
      <c r="D2343" s="142">
        <v>100660105</v>
      </c>
      <c r="E2343" s="143" t="s">
        <v>2280</v>
      </c>
      <c r="F2343" s="143" t="s">
        <v>1548</v>
      </c>
      <c r="G2343" s="143" t="s">
        <v>1549</v>
      </c>
      <c r="H2343" s="144">
        <v>687.78</v>
      </c>
      <c r="I2343" s="143"/>
    </row>
    <row r="2344" spans="2:9" s="140" customFormat="1" ht="19.7" customHeight="1" x14ac:dyDescent="0.2">
      <c r="B2344" s="142">
        <v>60</v>
      </c>
      <c r="C2344" s="143" t="s">
        <v>403</v>
      </c>
      <c r="D2344" s="142">
        <v>100660153</v>
      </c>
      <c r="E2344" s="143" t="s">
        <v>2281</v>
      </c>
      <c r="F2344" s="143" t="s">
        <v>1548</v>
      </c>
      <c r="G2344" s="143" t="s">
        <v>1549</v>
      </c>
      <c r="H2344" s="144">
        <v>687.78</v>
      </c>
      <c r="I2344" s="143"/>
    </row>
    <row r="2345" spans="2:9" s="140" customFormat="1" ht="19.7" customHeight="1" x14ac:dyDescent="0.2">
      <c r="B2345" s="142">
        <v>60</v>
      </c>
      <c r="C2345" s="143" t="s">
        <v>403</v>
      </c>
      <c r="D2345" s="142">
        <v>101124491</v>
      </c>
      <c r="E2345" s="143" t="s">
        <v>2282</v>
      </c>
      <c r="F2345" s="143" t="s">
        <v>700</v>
      </c>
      <c r="G2345" s="143" t="s">
        <v>701</v>
      </c>
      <c r="H2345" s="144">
        <v>300</v>
      </c>
      <c r="I2345" s="143"/>
    </row>
    <row r="2346" spans="2:9" s="140" customFormat="1" ht="19.7" customHeight="1" x14ac:dyDescent="0.2">
      <c r="B2346" s="142">
        <v>60</v>
      </c>
      <c r="C2346" s="143" t="s">
        <v>403</v>
      </c>
      <c r="D2346" s="142">
        <v>101124491</v>
      </c>
      <c r="E2346" s="143" t="s">
        <v>2282</v>
      </c>
      <c r="F2346" s="143" t="s">
        <v>700</v>
      </c>
      <c r="G2346" s="143" t="s">
        <v>701</v>
      </c>
      <c r="H2346" s="144">
        <v>60</v>
      </c>
      <c r="I2346" s="143"/>
    </row>
    <row r="2347" spans="2:9" s="140" customFormat="1" ht="19.7" customHeight="1" x14ac:dyDescent="0.2">
      <c r="B2347" s="142">
        <v>60</v>
      </c>
      <c r="C2347" s="143" t="s">
        <v>403</v>
      </c>
      <c r="D2347" s="142">
        <v>101281228</v>
      </c>
      <c r="E2347" s="143" t="s">
        <v>2283</v>
      </c>
      <c r="F2347" s="143" t="s">
        <v>1548</v>
      </c>
      <c r="G2347" s="143" t="s">
        <v>1549</v>
      </c>
      <c r="H2347" s="144">
        <v>600</v>
      </c>
      <c r="I2347" s="143"/>
    </row>
    <row r="2348" spans="2:9" s="140" customFormat="1" ht="19.7" customHeight="1" x14ac:dyDescent="0.2">
      <c r="B2348" s="142">
        <v>64</v>
      </c>
      <c r="C2348" s="143" t="s">
        <v>53</v>
      </c>
      <c r="D2348" s="142">
        <v>90370143</v>
      </c>
      <c r="E2348" s="143" t="s">
        <v>9757</v>
      </c>
      <c r="F2348" s="143" t="s">
        <v>700</v>
      </c>
      <c r="G2348" s="143" t="s">
        <v>701</v>
      </c>
      <c r="H2348" s="144">
        <v>-60048.51</v>
      </c>
      <c r="I2348" s="143"/>
    </row>
    <row r="2349" spans="2:9" s="140" customFormat="1" ht="19.7" customHeight="1" x14ac:dyDescent="0.2">
      <c r="B2349" s="142">
        <v>64</v>
      </c>
      <c r="C2349" s="143" t="s">
        <v>53</v>
      </c>
      <c r="D2349" s="142">
        <v>90416459</v>
      </c>
      <c r="E2349" s="143" t="s">
        <v>2284</v>
      </c>
      <c r="F2349" s="143" t="s">
        <v>700</v>
      </c>
      <c r="G2349" s="143" t="s">
        <v>701</v>
      </c>
      <c r="H2349" s="144">
        <v>35000</v>
      </c>
      <c r="I2349" s="143"/>
    </row>
    <row r="2350" spans="2:9" s="140" customFormat="1" ht="19.7" customHeight="1" x14ac:dyDescent="0.2">
      <c r="B2350" s="142">
        <v>64</v>
      </c>
      <c r="C2350" s="143" t="s">
        <v>53</v>
      </c>
      <c r="D2350" s="142">
        <v>90421011</v>
      </c>
      <c r="E2350" s="143" t="s">
        <v>2285</v>
      </c>
      <c r="F2350" s="143" t="s">
        <v>737</v>
      </c>
      <c r="G2350" s="143" t="s">
        <v>738</v>
      </c>
      <c r="H2350" s="144">
        <v>150</v>
      </c>
      <c r="I2350" s="143"/>
    </row>
    <row r="2351" spans="2:9" s="140" customFormat="1" ht="19.7" customHeight="1" x14ac:dyDescent="0.2">
      <c r="B2351" s="142">
        <v>64</v>
      </c>
      <c r="C2351" s="143" t="s">
        <v>53</v>
      </c>
      <c r="D2351" s="142">
        <v>90421011</v>
      </c>
      <c r="E2351" s="143" t="s">
        <v>2285</v>
      </c>
      <c r="F2351" s="143" t="s">
        <v>737</v>
      </c>
      <c r="G2351" s="143" t="s">
        <v>738</v>
      </c>
      <c r="H2351" s="144">
        <v>450</v>
      </c>
      <c r="I2351" s="143"/>
    </row>
    <row r="2352" spans="2:9" s="140" customFormat="1" ht="19.7" customHeight="1" x14ac:dyDescent="0.2">
      <c r="B2352" s="142">
        <v>64</v>
      </c>
      <c r="C2352" s="143" t="s">
        <v>53</v>
      </c>
      <c r="D2352" s="142">
        <v>90427514</v>
      </c>
      <c r="E2352" s="143" t="s">
        <v>2286</v>
      </c>
      <c r="F2352" s="143" t="s">
        <v>700</v>
      </c>
      <c r="G2352" s="143" t="s">
        <v>701</v>
      </c>
      <c r="H2352" s="144">
        <v>-1530</v>
      </c>
      <c r="I2352" s="143"/>
    </row>
    <row r="2353" spans="2:9" s="140" customFormat="1" ht="19.7" customHeight="1" x14ac:dyDescent="0.2">
      <c r="B2353" s="142">
        <v>64</v>
      </c>
      <c r="C2353" s="143" t="s">
        <v>53</v>
      </c>
      <c r="D2353" s="142">
        <v>90427514</v>
      </c>
      <c r="E2353" s="143" t="s">
        <v>2286</v>
      </c>
      <c r="F2353" s="143" t="s">
        <v>700</v>
      </c>
      <c r="G2353" s="143" t="s">
        <v>701</v>
      </c>
      <c r="H2353" s="144">
        <v>-4590</v>
      </c>
      <c r="I2353" s="143"/>
    </row>
    <row r="2354" spans="2:9" s="140" customFormat="1" ht="19.7" customHeight="1" x14ac:dyDescent="0.2">
      <c r="B2354" s="142">
        <v>64</v>
      </c>
      <c r="C2354" s="143" t="s">
        <v>53</v>
      </c>
      <c r="D2354" s="142">
        <v>90427629</v>
      </c>
      <c r="E2354" s="143" t="s">
        <v>2287</v>
      </c>
      <c r="F2354" s="143" t="s">
        <v>729</v>
      </c>
      <c r="G2354" s="143" t="s">
        <v>730</v>
      </c>
      <c r="H2354" s="144">
        <v>1320</v>
      </c>
      <c r="I2354" s="143"/>
    </row>
    <row r="2355" spans="2:9" s="140" customFormat="1" ht="19.7" customHeight="1" x14ac:dyDescent="0.2">
      <c r="B2355" s="142">
        <v>64</v>
      </c>
      <c r="C2355" s="143" t="s">
        <v>53</v>
      </c>
      <c r="D2355" s="142">
        <v>90427629</v>
      </c>
      <c r="E2355" s="143" t="s">
        <v>2287</v>
      </c>
      <c r="F2355" s="143" t="s">
        <v>729</v>
      </c>
      <c r="G2355" s="143" t="s">
        <v>730</v>
      </c>
      <c r="H2355" s="144">
        <v>2640</v>
      </c>
      <c r="I2355" s="143"/>
    </row>
    <row r="2356" spans="2:9" s="140" customFormat="1" ht="19.7" customHeight="1" x14ac:dyDescent="0.2">
      <c r="B2356" s="142">
        <v>64</v>
      </c>
      <c r="C2356" s="143" t="s">
        <v>53</v>
      </c>
      <c r="D2356" s="142">
        <v>90429729</v>
      </c>
      <c r="E2356" s="143" t="s">
        <v>2288</v>
      </c>
      <c r="F2356" s="143" t="s">
        <v>700</v>
      </c>
      <c r="G2356" s="143" t="s">
        <v>701</v>
      </c>
      <c r="H2356" s="144">
        <v>20000</v>
      </c>
      <c r="I2356" s="143"/>
    </row>
    <row r="2357" spans="2:9" s="140" customFormat="1" ht="19.7" customHeight="1" x14ac:dyDescent="0.2">
      <c r="B2357" s="142">
        <v>64</v>
      </c>
      <c r="C2357" s="143" t="s">
        <v>53</v>
      </c>
      <c r="D2357" s="142">
        <v>90432104</v>
      </c>
      <c r="E2357" s="143" t="s">
        <v>2289</v>
      </c>
      <c r="F2357" s="143" t="s">
        <v>787</v>
      </c>
      <c r="G2357" s="143" t="s">
        <v>788</v>
      </c>
      <c r="H2357" s="144">
        <v>-7051.77</v>
      </c>
      <c r="I2357" s="143"/>
    </row>
    <row r="2358" spans="2:9" s="140" customFormat="1" ht="19.7" customHeight="1" x14ac:dyDescent="0.2">
      <c r="B2358" s="142">
        <v>64</v>
      </c>
      <c r="C2358" s="143" t="s">
        <v>53</v>
      </c>
      <c r="D2358" s="142">
        <v>90449632</v>
      </c>
      <c r="E2358" s="143" t="s">
        <v>2290</v>
      </c>
      <c r="F2358" s="143" t="s">
        <v>700</v>
      </c>
      <c r="G2358" s="143" t="s">
        <v>701</v>
      </c>
      <c r="H2358" s="144">
        <v>-6232.4</v>
      </c>
      <c r="I2358" s="143"/>
    </row>
    <row r="2359" spans="2:9" s="140" customFormat="1" ht="19.7" customHeight="1" x14ac:dyDescent="0.2">
      <c r="B2359" s="142">
        <v>64</v>
      </c>
      <c r="C2359" s="143" t="s">
        <v>53</v>
      </c>
      <c r="D2359" s="142">
        <v>90449632</v>
      </c>
      <c r="E2359" s="143" t="s">
        <v>2290</v>
      </c>
      <c r="F2359" s="143" t="s">
        <v>700</v>
      </c>
      <c r="G2359" s="143" t="s">
        <v>701</v>
      </c>
      <c r="H2359" s="144">
        <v>-10387.27</v>
      </c>
      <c r="I2359" s="143"/>
    </row>
    <row r="2360" spans="2:9" s="140" customFormat="1" ht="19.7" customHeight="1" x14ac:dyDescent="0.2">
      <c r="B2360" s="142">
        <v>64</v>
      </c>
      <c r="C2360" s="143" t="s">
        <v>53</v>
      </c>
      <c r="D2360" s="142">
        <v>90484800</v>
      </c>
      <c r="E2360" s="143" t="s">
        <v>2291</v>
      </c>
      <c r="F2360" s="143" t="s">
        <v>697</v>
      </c>
      <c r="G2360" s="143" t="s">
        <v>698</v>
      </c>
      <c r="H2360" s="144">
        <v>50000</v>
      </c>
      <c r="I2360" s="143"/>
    </row>
    <row r="2361" spans="2:9" s="140" customFormat="1" ht="19.7" customHeight="1" x14ac:dyDescent="0.2">
      <c r="B2361" s="142">
        <v>64</v>
      </c>
      <c r="C2361" s="143" t="s">
        <v>53</v>
      </c>
      <c r="D2361" s="142">
        <v>90511977</v>
      </c>
      <c r="E2361" s="143" t="s">
        <v>2292</v>
      </c>
      <c r="F2361" s="143" t="s">
        <v>700</v>
      </c>
      <c r="G2361" s="143" t="s">
        <v>701</v>
      </c>
      <c r="H2361" s="144">
        <v>3000</v>
      </c>
      <c r="I2361" s="143"/>
    </row>
    <row r="2362" spans="2:9" s="140" customFormat="1" ht="19.7" customHeight="1" x14ac:dyDescent="0.2">
      <c r="B2362" s="142">
        <v>64</v>
      </c>
      <c r="C2362" s="143" t="s">
        <v>53</v>
      </c>
      <c r="D2362" s="142">
        <v>90741279</v>
      </c>
      <c r="E2362" s="143" t="s">
        <v>2293</v>
      </c>
      <c r="F2362" s="143" t="s">
        <v>700</v>
      </c>
      <c r="G2362" s="143" t="s">
        <v>701</v>
      </c>
      <c r="H2362" s="144">
        <v>-1530</v>
      </c>
      <c r="I2362" s="143"/>
    </row>
    <row r="2363" spans="2:9" s="140" customFormat="1" ht="19.7" customHeight="1" x14ac:dyDescent="0.2">
      <c r="B2363" s="142">
        <v>64</v>
      </c>
      <c r="C2363" s="143" t="s">
        <v>53</v>
      </c>
      <c r="D2363" s="142">
        <v>90741279</v>
      </c>
      <c r="E2363" s="143" t="s">
        <v>2293</v>
      </c>
      <c r="F2363" s="143" t="s">
        <v>700</v>
      </c>
      <c r="G2363" s="143" t="s">
        <v>701</v>
      </c>
      <c r="H2363" s="144">
        <v>-4590</v>
      </c>
      <c r="I2363" s="143"/>
    </row>
    <row r="2364" spans="2:9" s="140" customFormat="1" ht="19.7" customHeight="1" x14ac:dyDescent="0.2">
      <c r="B2364" s="142">
        <v>64</v>
      </c>
      <c r="C2364" s="143" t="s">
        <v>53</v>
      </c>
      <c r="D2364" s="142">
        <v>90741330</v>
      </c>
      <c r="E2364" s="143" t="s">
        <v>2294</v>
      </c>
      <c r="F2364" s="143" t="s">
        <v>700</v>
      </c>
      <c r="G2364" s="143" t="s">
        <v>701</v>
      </c>
      <c r="H2364" s="144">
        <v>450</v>
      </c>
      <c r="I2364" s="143"/>
    </row>
    <row r="2365" spans="2:9" s="140" customFormat="1" ht="19.7" customHeight="1" x14ac:dyDescent="0.2">
      <c r="B2365" s="142">
        <v>64</v>
      </c>
      <c r="C2365" s="143" t="s">
        <v>53</v>
      </c>
      <c r="D2365" s="142">
        <v>90741330</v>
      </c>
      <c r="E2365" s="143" t="s">
        <v>2294</v>
      </c>
      <c r="F2365" s="143" t="s">
        <v>700</v>
      </c>
      <c r="G2365" s="143" t="s">
        <v>701</v>
      </c>
      <c r="H2365" s="144">
        <v>1350</v>
      </c>
      <c r="I2365" s="143"/>
    </row>
    <row r="2366" spans="2:9" s="140" customFormat="1" ht="19.7" customHeight="1" x14ac:dyDescent="0.2">
      <c r="B2366" s="142">
        <v>64</v>
      </c>
      <c r="C2366" s="143" t="s">
        <v>53</v>
      </c>
      <c r="D2366" s="142">
        <v>90765182</v>
      </c>
      <c r="E2366" s="143" t="s">
        <v>2295</v>
      </c>
      <c r="F2366" s="143" t="s">
        <v>700</v>
      </c>
      <c r="G2366" s="143" t="s">
        <v>701</v>
      </c>
      <c r="H2366" s="144">
        <v>4800</v>
      </c>
      <c r="I2366" s="143"/>
    </row>
    <row r="2367" spans="2:9" s="140" customFormat="1" ht="19.7" customHeight="1" x14ac:dyDescent="0.2">
      <c r="B2367" s="142">
        <v>64</v>
      </c>
      <c r="C2367" s="143" t="s">
        <v>53</v>
      </c>
      <c r="D2367" s="142">
        <v>90767281</v>
      </c>
      <c r="E2367" s="143" t="s">
        <v>2296</v>
      </c>
      <c r="F2367" s="143" t="s">
        <v>700</v>
      </c>
      <c r="G2367" s="143" t="s">
        <v>701</v>
      </c>
      <c r="H2367" s="144">
        <v>25000</v>
      </c>
      <c r="I2367" s="143"/>
    </row>
    <row r="2368" spans="2:9" s="140" customFormat="1" ht="19.7" customHeight="1" x14ac:dyDescent="0.2">
      <c r="B2368" s="142">
        <v>64</v>
      </c>
      <c r="C2368" s="143" t="s">
        <v>53</v>
      </c>
      <c r="D2368" s="142">
        <v>90865021</v>
      </c>
      <c r="E2368" s="143" t="s">
        <v>2297</v>
      </c>
      <c r="F2368" s="143" t="s">
        <v>700</v>
      </c>
      <c r="G2368" s="143" t="s">
        <v>701</v>
      </c>
      <c r="H2368" s="144">
        <v>-89667.54</v>
      </c>
      <c r="I2368" s="143"/>
    </row>
    <row r="2369" spans="2:9" s="140" customFormat="1" ht="19.7" customHeight="1" x14ac:dyDescent="0.2">
      <c r="B2369" s="142">
        <v>64</v>
      </c>
      <c r="C2369" s="143" t="s">
        <v>53</v>
      </c>
      <c r="D2369" s="142">
        <v>90865021</v>
      </c>
      <c r="E2369" s="143" t="s">
        <v>2298</v>
      </c>
      <c r="F2369" s="143" t="s">
        <v>700</v>
      </c>
      <c r="G2369" s="143" t="s">
        <v>701</v>
      </c>
      <c r="H2369" s="144">
        <v>-81940.259999999995</v>
      </c>
      <c r="I2369" s="143"/>
    </row>
    <row r="2370" spans="2:9" s="140" customFormat="1" ht="19.7" customHeight="1" x14ac:dyDescent="0.2">
      <c r="B2370" s="142">
        <v>64</v>
      </c>
      <c r="C2370" s="143" t="s">
        <v>53</v>
      </c>
      <c r="D2370" s="142">
        <v>90878040</v>
      </c>
      <c r="E2370" s="143" t="s">
        <v>2299</v>
      </c>
      <c r="F2370" s="143" t="s">
        <v>700</v>
      </c>
      <c r="G2370" s="143" t="s">
        <v>701</v>
      </c>
      <c r="H2370" s="144">
        <v>-6042.97</v>
      </c>
      <c r="I2370" s="143"/>
    </row>
    <row r="2371" spans="2:9" s="140" customFormat="1" ht="19.7" customHeight="1" x14ac:dyDescent="0.2">
      <c r="B2371" s="142">
        <v>64</v>
      </c>
      <c r="C2371" s="143" t="s">
        <v>53</v>
      </c>
      <c r="D2371" s="142">
        <v>90878040</v>
      </c>
      <c r="E2371" s="143" t="s">
        <v>2299</v>
      </c>
      <c r="F2371" s="143" t="s">
        <v>700</v>
      </c>
      <c r="G2371" s="143" t="s">
        <v>701</v>
      </c>
      <c r="H2371" s="144">
        <v>-10063.98</v>
      </c>
      <c r="I2371" s="143"/>
    </row>
    <row r="2372" spans="2:9" s="140" customFormat="1" ht="19.7" customHeight="1" x14ac:dyDescent="0.2">
      <c r="B2372" s="142">
        <v>64</v>
      </c>
      <c r="C2372" s="143" t="s">
        <v>53</v>
      </c>
      <c r="D2372" s="142">
        <v>97995302</v>
      </c>
      <c r="E2372" s="143" t="s">
        <v>2300</v>
      </c>
      <c r="F2372" s="143" t="s">
        <v>729</v>
      </c>
      <c r="G2372" s="143" t="s">
        <v>730</v>
      </c>
      <c r="H2372" s="144">
        <v>373.3</v>
      </c>
      <c r="I2372" s="143"/>
    </row>
    <row r="2373" spans="2:9" s="140" customFormat="1" ht="19.7" customHeight="1" x14ac:dyDescent="0.2">
      <c r="B2373" s="142">
        <v>64</v>
      </c>
      <c r="C2373" s="143" t="s">
        <v>53</v>
      </c>
      <c r="D2373" s="142">
        <v>100412243</v>
      </c>
      <c r="E2373" s="143" t="s">
        <v>2301</v>
      </c>
      <c r="F2373" s="143" t="s">
        <v>700</v>
      </c>
      <c r="G2373" s="143" t="s">
        <v>701</v>
      </c>
      <c r="H2373" s="144">
        <v>-175017.28</v>
      </c>
      <c r="I2373" s="143"/>
    </row>
    <row r="2374" spans="2:9" s="140" customFormat="1" ht="19.7" customHeight="1" x14ac:dyDescent="0.2">
      <c r="B2374" s="142">
        <v>65</v>
      </c>
      <c r="C2374" s="143" t="s">
        <v>473</v>
      </c>
      <c r="D2374" s="142">
        <v>90362370</v>
      </c>
      <c r="E2374" s="143" t="s">
        <v>2302</v>
      </c>
      <c r="F2374" s="143" t="s">
        <v>700</v>
      </c>
      <c r="G2374" s="143" t="s">
        <v>701</v>
      </c>
      <c r="H2374" s="144">
        <v>-10000</v>
      </c>
      <c r="I2374" s="143"/>
    </row>
    <row r="2375" spans="2:9" s="140" customFormat="1" ht="19.7" customHeight="1" x14ac:dyDescent="0.2">
      <c r="B2375" s="142">
        <v>65</v>
      </c>
      <c r="C2375" s="143" t="s">
        <v>473</v>
      </c>
      <c r="D2375" s="142">
        <v>90424401</v>
      </c>
      <c r="E2375" s="143" t="s">
        <v>2303</v>
      </c>
      <c r="F2375" s="143" t="s">
        <v>700</v>
      </c>
      <c r="G2375" s="143" t="s">
        <v>701</v>
      </c>
      <c r="H2375" s="144">
        <v>10000</v>
      </c>
      <c r="I2375" s="143"/>
    </row>
    <row r="2376" spans="2:9" s="140" customFormat="1" ht="19.7" customHeight="1" x14ac:dyDescent="0.2">
      <c r="B2376" s="142">
        <v>65</v>
      </c>
      <c r="C2376" s="143" t="s">
        <v>473</v>
      </c>
      <c r="D2376" s="142">
        <v>90436635</v>
      </c>
      <c r="E2376" s="143" t="s">
        <v>2304</v>
      </c>
      <c r="F2376" s="143" t="s">
        <v>792</v>
      </c>
      <c r="G2376" s="143" t="s">
        <v>793</v>
      </c>
      <c r="H2376" s="144">
        <v>0</v>
      </c>
      <c r="I2376" s="143"/>
    </row>
    <row r="2377" spans="2:9" s="140" customFormat="1" ht="19.7" customHeight="1" x14ac:dyDescent="0.2">
      <c r="B2377" s="142">
        <v>65</v>
      </c>
      <c r="C2377" s="143" t="s">
        <v>473</v>
      </c>
      <c r="D2377" s="142">
        <v>90466496</v>
      </c>
      <c r="E2377" s="143" t="s">
        <v>9758</v>
      </c>
      <c r="F2377" s="143" t="s">
        <v>700</v>
      </c>
      <c r="G2377" s="143" t="s">
        <v>701</v>
      </c>
      <c r="H2377" s="144">
        <v>48000</v>
      </c>
      <c r="I2377" s="143"/>
    </row>
    <row r="2378" spans="2:9" s="140" customFormat="1" ht="19.7" customHeight="1" x14ac:dyDescent="0.2">
      <c r="B2378" s="142">
        <v>66</v>
      </c>
      <c r="C2378" s="143" t="s">
        <v>407</v>
      </c>
      <c r="D2378" s="142">
        <v>90451780</v>
      </c>
      <c r="E2378" s="143" t="s">
        <v>2305</v>
      </c>
      <c r="F2378" s="143" t="s">
        <v>697</v>
      </c>
      <c r="G2378" s="143" t="s">
        <v>698</v>
      </c>
      <c r="H2378" s="144">
        <v>30000</v>
      </c>
      <c r="I2378" s="143"/>
    </row>
    <row r="2379" spans="2:9" s="140" customFormat="1" ht="19.7" customHeight="1" x14ac:dyDescent="0.2">
      <c r="B2379" s="142">
        <v>66</v>
      </c>
      <c r="C2379" s="143" t="s">
        <v>407</v>
      </c>
      <c r="D2379" s="142">
        <v>90451780</v>
      </c>
      <c r="E2379" s="143" t="s">
        <v>2306</v>
      </c>
      <c r="F2379" s="143" t="s">
        <v>700</v>
      </c>
      <c r="G2379" s="143" t="s">
        <v>701</v>
      </c>
      <c r="H2379" s="144">
        <v>150</v>
      </c>
      <c r="I2379" s="143"/>
    </row>
    <row r="2380" spans="2:9" s="140" customFormat="1" ht="19.7" customHeight="1" x14ac:dyDescent="0.2">
      <c r="B2380" s="142">
        <v>66</v>
      </c>
      <c r="C2380" s="143" t="s">
        <v>407</v>
      </c>
      <c r="D2380" s="142">
        <v>90451780</v>
      </c>
      <c r="E2380" s="143" t="s">
        <v>2306</v>
      </c>
      <c r="F2380" s="143" t="s">
        <v>700</v>
      </c>
      <c r="G2380" s="143" t="s">
        <v>701</v>
      </c>
      <c r="H2380" s="144">
        <v>450</v>
      </c>
      <c r="I2380" s="143"/>
    </row>
    <row r="2381" spans="2:9" s="140" customFormat="1" ht="19.7" customHeight="1" x14ac:dyDescent="0.2">
      <c r="B2381" s="142">
        <v>66</v>
      </c>
      <c r="C2381" s="143" t="s">
        <v>407</v>
      </c>
      <c r="D2381" s="142">
        <v>90452482</v>
      </c>
      <c r="E2381" s="143" t="s">
        <v>2307</v>
      </c>
      <c r="F2381" s="143" t="s">
        <v>700</v>
      </c>
      <c r="G2381" s="143" t="s">
        <v>701</v>
      </c>
      <c r="H2381" s="144">
        <v>600</v>
      </c>
      <c r="I2381" s="143"/>
    </row>
    <row r="2382" spans="2:9" s="140" customFormat="1" ht="19.7" customHeight="1" x14ac:dyDescent="0.2">
      <c r="B2382" s="142">
        <v>66</v>
      </c>
      <c r="C2382" s="143" t="s">
        <v>407</v>
      </c>
      <c r="D2382" s="142">
        <v>90452761</v>
      </c>
      <c r="E2382" s="143" t="s">
        <v>2308</v>
      </c>
      <c r="F2382" s="143" t="s">
        <v>700</v>
      </c>
      <c r="G2382" s="143" t="s">
        <v>701</v>
      </c>
      <c r="H2382" s="144">
        <v>200</v>
      </c>
      <c r="I2382" s="143"/>
    </row>
    <row r="2383" spans="2:9" s="140" customFormat="1" ht="19.7" customHeight="1" x14ac:dyDescent="0.2">
      <c r="B2383" s="142">
        <v>66</v>
      </c>
      <c r="C2383" s="143" t="s">
        <v>407</v>
      </c>
      <c r="D2383" s="142">
        <v>90452761</v>
      </c>
      <c r="E2383" s="143" t="s">
        <v>2308</v>
      </c>
      <c r="F2383" s="143" t="s">
        <v>700</v>
      </c>
      <c r="G2383" s="143" t="s">
        <v>701</v>
      </c>
      <c r="H2383" s="144">
        <v>-19400</v>
      </c>
      <c r="I2383" s="143"/>
    </row>
    <row r="2384" spans="2:9" s="140" customFormat="1" ht="19.7" customHeight="1" x14ac:dyDescent="0.2">
      <c r="B2384" s="142">
        <v>66</v>
      </c>
      <c r="C2384" s="143" t="s">
        <v>407</v>
      </c>
      <c r="D2384" s="142">
        <v>90453175</v>
      </c>
      <c r="E2384" s="143" t="s">
        <v>2309</v>
      </c>
      <c r="F2384" s="143" t="s">
        <v>697</v>
      </c>
      <c r="G2384" s="143" t="s">
        <v>698</v>
      </c>
      <c r="H2384" s="144">
        <v>15459</v>
      </c>
      <c r="I2384" s="143"/>
    </row>
    <row r="2385" spans="2:9" s="140" customFormat="1" ht="19.7" customHeight="1" x14ac:dyDescent="0.2">
      <c r="B2385" s="142">
        <v>66</v>
      </c>
      <c r="C2385" s="143" t="s">
        <v>407</v>
      </c>
      <c r="D2385" s="142">
        <v>90453175</v>
      </c>
      <c r="E2385" s="143" t="s">
        <v>2309</v>
      </c>
      <c r="F2385" s="143" t="s">
        <v>697</v>
      </c>
      <c r="G2385" s="143" t="s">
        <v>698</v>
      </c>
      <c r="H2385" s="144">
        <v>21221</v>
      </c>
      <c r="I2385" s="143"/>
    </row>
    <row r="2386" spans="2:9" s="140" customFormat="1" ht="19.7" customHeight="1" x14ac:dyDescent="0.2">
      <c r="B2386" s="142">
        <v>66</v>
      </c>
      <c r="C2386" s="143" t="s">
        <v>407</v>
      </c>
      <c r="D2386" s="142">
        <v>90453175</v>
      </c>
      <c r="E2386" s="143" t="s">
        <v>2309</v>
      </c>
      <c r="F2386" s="143" t="s">
        <v>697</v>
      </c>
      <c r="G2386" s="143" t="s">
        <v>698</v>
      </c>
      <c r="H2386" s="144">
        <v>153</v>
      </c>
      <c r="I2386" s="143"/>
    </row>
    <row r="2387" spans="2:9" s="140" customFormat="1" ht="19.7" customHeight="1" x14ac:dyDescent="0.2">
      <c r="B2387" s="142">
        <v>66</v>
      </c>
      <c r="C2387" s="143" t="s">
        <v>407</v>
      </c>
      <c r="D2387" s="142">
        <v>90453333</v>
      </c>
      <c r="E2387" s="143" t="s">
        <v>2310</v>
      </c>
      <c r="F2387" s="143" t="s">
        <v>700</v>
      </c>
      <c r="G2387" s="143" t="s">
        <v>701</v>
      </c>
      <c r="H2387" s="144">
        <v>-5521.69</v>
      </c>
      <c r="I2387" s="143"/>
    </row>
    <row r="2388" spans="2:9" s="140" customFormat="1" ht="19.7" customHeight="1" x14ac:dyDescent="0.2">
      <c r="B2388" s="142">
        <v>66</v>
      </c>
      <c r="C2388" s="143" t="s">
        <v>407</v>
      </c>
      <c r="D2388" s="142">
        <v>90454869</v>
      </c>
      <c r="E2388" s="143" t="s">
        <v>2311</v>
      </c>
      <c r="F2388" s="143" t="s">
        <v>697</v>
      </c>
      <c r="G2388" s="143" t="s">
        <v>698</v>
      </c>
      <c r="H2388" s="144">
        <v>1665</v>
      </c>
      <c r="I2388" s="143"/>
    </row>
    <row r="2389" spans="2:9" s="140" customFormat="1" ht="19.7" customHeight="1" x14ac:dyDescent="0.2">
      <c r="B2389" s="142">
        <v>66</v>
      </c>
      <c r="C2389" s="143" t="s">
        <v>407</v>
      </c>
      <c r="D2389" s="142">
        <v>90454869</v>
      </c>
      <c r="E2389" s="143" t="s">
        <v>2311</v>
      </c>
      <c r="F2389" s="143" t="s">
        <v>697</v>
      </c>
      <c r="G2389" s="143" t="s">
        <v>698</v>
      </c>
      <c r="H2389" s="144">
        <v>150</v>
      </c>
      <c r="I2389" s="143"/>
    </row>
    <row r="2390" spans="2:9" s="140" customFormat="1" ht="19.7" customHeight="1" x14ac:dyDescent="0.2">
      <c r="B2390" s="142">
        <v>66</v>
      </c>
      <c r="C2390" s="143" t="s">
        <v>407</v>
      </c>
      <c r="D2390" s="142">
        <v>90734634</v>
      </c>
      <c r="E2390" s="143" t="s">
        <v>2312</v>
      </c>
      <c r="F2390" s="143" t="s">
        <v>700</v>
      </c>
      <c r="G2390" s="143" t="s">
        <v>701</v>
      </c>
      <c r="H2390" s="144">
        <v>300</v>
      </c>
      <c r="I2390" s="143"/>
    </row>
    <row r="2391" spans="2:9" s="140" customFormat="1" ht="19.7" customHeight="1" x14ac:dyDescent="0.2">
      <c r="B2391" s="142">
        <v>66</v>
      </c>
      <c r="C2391" s="143" t="s">
        <v>407</v>
      </c>
      <c r="D2391" s="142">
        <v>90734634</v>
      </c>
      <c r="E2391" s="143" t="s">
        <v>2312</v>
      </c>
      <c r="F2391" s="143" t="s">
        <v>700</v>
      </c>
      <c r="G2391" s="143" t="s">
        <v>701</v>
      </c>
      <c r="H2391" s="144">
        <v>900</v>
      </c>
      <c r="I2391" s="143"/>
    </row>
    <row r="2392" spans="2:9" s="140" customFormat="1" ht="19.7" customHeight="1" x14ac:dyDescent="0.2">
      <c r="B2392" s="142">
        <v>66</v>
      </c>
      <c r="C2392" s="143" t="s">
        <v>407</v>
      </c>
      <c r="D2392" s="142">
        <v>90932197</v>
      </c>
      <c r="E2392" s="143" t="s">
        <v>2313</v>
      </c>
      <c r="F2392" s="143" t="s">
        <v>697</v>
      </c>
      <c r="G2392" s="143" t="s">
        <v>698</v>
      </c>
      <c r="H2392" s="144">
        <v>20000</v>
      </c>
      <c r="I2392" s="143"/>
    </row>
    <row r="2393" spans="2:9" s="140" customFormat="1" ht="19.7" customHeight="1" x14ac:dyDescent="0.2">
      <c r="B2393" s="142">
        <v>66</v>
      </c>
      <c r="C2393" s="143" t="s">
        <v>407</v>
      </c>
      <c r="D2393" s="142">
        <v>98362724</v>
      </c>
      <c r="E2393" s="143" t="s">
        <v>2314</v>
      </c>
      <c r="F2393" s="143" t="s">
        <v>899</v>
      </c>
      <c r="G2393" s="143" t="s">
        <v>900</v>
      </c>
      <c r="H2393" s="144">
        <v>150</v>
      </c>
      <c r="I2393" s="143"/>
    </row>
    <row r="2394" spans="2:9" s="140" customFormat="1" ht="19.7" customHeight="1" x14ac:dyDescent="0.2">
      <c r="B2394" s="142">
        <v>66</v>
      </c>
      <c r="C2394" s="143" t="s">
        <v>407</v>
      </c>
      <c r="D2394" s="142">
        <v>98362724</v>
      </c>
      <c r="E2394" s="143" t="s">
        <v>2314</v>
      </c>
      <c r="F2394" s="143" t="s">
        <v>899</v>
      </c>
      <c r="G2394" s="143" t="s">
        <v>900</v>
      </c>
      <c r="H2394" s="144">
        <v>1200</v>
      </c>
      <c r="I2394" s="143"/>
    </row>
    <row r="2395" spans="2:9" s="140" customFormat="1" ht="19.7" customHeight="1" x14ac:dyDescent="0.2">
      <c r="B2395" s="142">
        <v>66</v>
      </c>
      <c r="C2395" s="143" t="s">
        <v>407</v>
      </c>
      <c r="D2395" s="142">
        <v>98362724</v>
      </c>
      <c r="E2395" s="143" t="s">
        <v>2315</v>
      </c>
      <c r="F2395" s="143" t="s">
        <v>700</v>
      </c>
      <c r="G2395" s="143" t="s">
        <v>701</v>
      </c>
      <c r="H2395" s="144">
        <v>-2859.21</v>
      </c>
      <c r="I2395" s="143"/>
    </row>
    <row r="2396" spans="2:9" s="140" customFormat="1" ht="19.7" customHeight="1" x14ac:dyDescent="0.2">
      <c r="B2396" s="142">
        <v>66</v>
      </c>
      <c r="C2396" s="143" t="s">
        <v>407</v>
      </c>
      <c r="D2396" s="142">
        <v>98362724</v>
      </c>
      <c r="E2396" s="143" t="s">
        <v>2315</v>
      </c>
      <c r="F2396" s="143" t="s">
        <v>700</v>
      </c>
      <c r="G2396" s="143" t="s">
        <v>701</v>
      </c>
      <c r="H2396" s="144">
        <v>-8557.41</v>
      </c>
      <c r="I2396" s="143"/>
    </row>
    <row r="2397" spans="2:9" s="140" customFormat="1" ht="19.7" customHeight="1" x14ac:dyDescent="0.2">
      <c r="B2397" s="142">
        <v>67</v>
      </c>
      <c r="C2397" s="143" t="s">
        <v>408</v>
      </c>
      <c r="D2397" s="142">
        <v>90455386</v>
      </c>
      <c r="E2397" s="143" t="s">
        <v>2316</v>
      </c>
      <c r="F2397" s="143" t="s">
        <v>700</v>
      </c>
      <c r="G2397" s="143" t="s">
        <v>701</v>
      </c>
      <c r="H2397" s="144">
        <v>360</v>
      </c>
      <c r="I2397" s="143"/>
    </row>
    <row r="2398" spans="2:9" s="140" customFormat="1" ht="19.7" customHeight="1" x14ac:dyDescent="0.2">
      <c r="B2398" s="142">
        <v>67</v>
      </c>
      <c r="C2398" s="143" t="s">
        <v>408</v>
      </c>
      <c r="D2398" s="142">
        <v>90455386</v>
      </c>
      <c r="E2398" s="143" t="s">
        <v>2317</v>
      </c>
      <c r="F2398" s="143" t="s">
        <v>697</v>
      </c>
      <c r="G2398" s="143" t="s">
        <v>698</v>
      </c>
      <c r="H2398" s="144">
        <v>26350</v>
      </c>
      <c r="I2398" s="143"/>
    </row>
    <row r="2399" spans="2:9" s="140" customFormat="1" ht="19.7" customHeight="1" x14ac:dyDescent="0.2">
      <c r="B2399" s="142">
        <v>67</v>
      </c>
      <c r="C2399" s="143" t="s">
        <v>408</v>
      </c>
      <c r="D2399" s="142">
        <v>90774057</v>
      </c>
      <c r="E2399" s="143" t="s">
        <v>2318</v>
      </c>
      <c r="F2399" s="143" t="s">
        <v>729</v>
      </c>
      <c r="G2399" s="143" t="s">
        <v>730</v>
      </c>
      <c r="H2399" s="144">
        <v>800</v>
      </c>
      <c r="I2399" s="143"/>
    </row>
    <row r="2400" spans="2:9" s="140" customFormat="1" ht="19.7" customHeight="1" x14ac:dyDescent="0.2">
      <c r="B2400" s="142">
        <v>67</v>
      </c>
      <c r="C2400" s="143" t="s">
        <v>408</v>
      </c>
      <c r="D2400" s="142">
        <v>90841201</v>
      </c>
      <c r="E2400" s="143" t="s">
        <v>9016</v>
      </c>
      <c r="F2400" s="143" t="s">
        <v>713</v>
      </c>
      <c r="G2400" s="143" t="s">
        <v>714</v>
      </c>
      <c r="H2400" s="144">
        <v>100000</v>
      </c>
      <c r="I2400" s="143"/>
    </row>
    <row r="2401" spans="2:9" s="140" customFormat="1" ht="19.7" customHeight="1" x14ac:dyDescent="0.2">
      <c r="B2401" s="142">
        <v>67</v>
      </c>
      <c r="C2401" s="143" t="s">
        <v>408</v>
      </c>
      <c r="D2401" s="142">
        <v>90841425</v>
      </c>
      <c r="E2401" s="143" t="s">
        <v>2319</v>
      </c>
      <c r="F2401" s="143" t="s">
        <v>700</v>
      </c>
      <c r="G2401" s="143" t="s">
        <v>701</v>
      </c>
      <c r="H2401" s="144">
        <v>-30033.42</v>
      </c>
      <c r="I2401" s="143"/>
    </row>
    <row r="2402" spans="2:9" s="140" customFormat="1" ht="19.7" customHeight="1" x14ac:dyDescent="0.2">
      <c r="B2402" s="142">
        <v>67</v>
      </c>
      <c r="C2402" s="143" t="s">
        <v>408</v>
      </c>
      <c r="D2402" s="142">
        <v>90841425</v>
      </c>
      <c r="E2402" s="143" t="s">
        <v>2320</v>
      </c>
      <c r="F2402" s="143" t="s">
        <v>700</v>
      </c>
      <c r="G2402" s="143" t="s">
        <v>701</v>
      </c>
      <c r="H2402" s="144">
        <v>13000</v>
      </c>
      <c r="I2402" s="143"/>
    </row>
    <row r="2403" spans="2:9" s="140" customFormat="1" ht="19.7" customHeight="1" x14ac:dyDescent="0.2">
      <c r="B2403" s="142">
        <v>67</v>
      </c>
      <c r="C2403" s="143" t="s">
        <v>408</v>
      </c>
      <c r="D2403" s="142">
        <v>90841425</v>
      </c>
      <c r="E2403" s="143" t="s">
        <v>2321</v>
      </c>
      <c r="F2403" s="143" t="s">
        <v>737</v>
      </c>
      <c r="G2403" s="143" t="s">
        <v>738</v>
      </c>
      <c r="H2403" s="144">
        <v>450</v>
      </c>
      <c r="I2403" s="143"/>
    </row>
    <row r="2404" spans="2:9" s="140" customFormat="1" ht="19.7" customHeight="1" x14ac:dyDescent="0.2">
      <c r="B2404" s="142">
        <v>67</v>
      </c>
      <c r="C2404" s="143" t="s">
        <v>408</v>
      </c>
      <c r="D2404" s="142">
        <v>90841470</v>
      </c>
      <c r="E2404" s="143" t="s">
        <v>2322</v>
      </c>
      <c r="F2404" s="143" t="s">
        <v>700</v>
      </c>
      <c r="G2404" s="143" t="s">
        <v>701</v>
      </c>
      <c r="H2404" s="144">
        <v>300</v>
      </c>
      <c r="I2404" s="143"/>
    </row>
    <row r="2405" spans="2:9" s="140" customFormat="1" ht="19.7" customHeight="1" x14ac:dyDescent="0.2">
      <c r="B2405" s="142">
        <v>67</v>
      </c>
      <c r="C2405" s="143" t="s">
        <v>408</v>
      </c>
      <c r="D2405" s="142">
        <v>90841470</v>
      </c>
      <c r="E2405" s="143" t="s">
        <v>2322</v>
      </c>
      <c r="F2405" s="143" t="s">
        <v>700</v>
      </c>
      <c r="G2405" s="143" t="s">
        <v>701</v>
      </c>
      <c r="H2405" s="144">
        <v>1200</v>
      </c>
      <c r="I2405" s="143"/>
    </row>
    <row r="2406" spans="2:9" s="140" customFormat="1" ht="19.7" customHeight="1" x14ac:dyDescent="0.2">
      <c r="B2406" s="142">
        <v>67</v>
      </c>
      <c r="C2406" s="143" t="s">
        <v>408</v>
      </c>
      <c r="D2406" s="142">
        <v>90841470</v>
      </c>
      <c r="E2406" s="143" t="s">
        <v>2322</v>
      </c>
      <c r="F2406" s="143" t="s">
        <v>700</v>
      </c>
      <c r="G2406" s="143" t="s">
        <v>701</v>
      </c>
      <c r="H2406" s="144">
        <v>300</v>
      </c>
      <c r="I2406" s="143"/>
    </row>
    <row r="2407" spans="2:9" s="140" customFormat="1" ht="19.7" customHeight="1" x14ac:dyDescent="0.2">
      <c r="B2407" s="142">
        <v>67</v>
      </c>
      <c r="C2407" s="143" t="s">
        <v>408</v>
      </c>
      <c r="D2407" s="142">
        <v>90841775</v>
      </c>
      <c r="E2407" s="143" t="s">
        <v>2323</v>
      </c>
      <c r="F2407" s="143" t="s">
        <v>700</v>
      </c>
      <c r="G2407" s="143" t="s">
        <v>701</v>
      </c>
      <c r="H2407" s="144">
        <v>10000</v>
      </c>
      <c r="I2407" s="143"/>
    </row>
    <row r="2408" spans="2:9" s="140" customFormat="1" ht="19.7" customHeight="1" x14ac:dyDescent="0.2">
      <c r="B2408" s="142">
        <v>67</v>
      </c>
      <c r="C2408" s="143" t="s">
        <v>408</v>
      </c>
      <c r="D2408" s="142">
        <v>90841775</v>
      </c>
      <c r="E2408" s="143" t="s">
        <v>2324</v>
      </c>
      <c r="F2408" s="143" t="s">
        <v>729</v>
      </c>
      <c r="G2408" s="143" t="s">
        <v>730</v>
      </c>
      <c r="H2408" s="144">
        <v>2400</v>
      </c>
      <c r="I2408" s="143"/>
    </row>
    <row r="2409" spans="2:9" s="140" customFormat="1" ht="19.7" customHeight="1" x14ac:dyDescent="0.2">
      <c r="B2409" s="142">
        <v>67</v>
      </c>
      <c r="C2409" s="143" t="s">
        <v>408</v>
      </c>
      <c r="D2409" s="142">
        <v>90841775</v>
      </c>
      <c r="E2409" s="143" t="s">
        <v>2324</v>
      </c>
      <c r="F2409" s="143" t="s">
        <v>729</v>
      </c>
      <c r="G2409" s="143" t="s">
        <v>730</v>
      </c>
      <c r="H2409" s="144">
        <v>1200</v>
      </c>
      <c r="I2409" s="143"/>
    </row>
    <row r="2410" spans="2:9" s="140" customFormat="1" ht="19.7" customHeight="1" x14ac:dyDescent="0.2">
      <c r="B2410" s="142">
        <v>67</v>
      </c>
      <c r="C2410" s="143" t="s">
        <v>408</v>
      </c>
      <c r="D2410" s="142">
        <v>90841828</v>
      </c>
      <c r="E2410" s="143" t="s">
        <v>2325</v>
      </c>
      <c r="F2410" s="143" t="s">
        <v>737</v>
      </c>
      <c r="G2410" s="143" t="s">
        <v>738</v>
      </c>
      <c r="H2410" s="144">
        <v>400</v>
      </c>
      <c r="I2410" s="143"/>
    </row>
    <row r="2411" spans="2:9" s="140" customFormat="1" ht="19.7" customHeight="1" x14ac:dyDescent="0.2">
      <c r="B2411" s="142">
        <v>67</v>
      </c>
      <c r="C2411" s="143" t="s">
        <v>408</v>
      </c>
      <c r="D2411" s="142">
        <v>90841828</v>
      </c>
      <c r="E2411" s="143" t="s">
        <v>2325</v>
      </c>
      <c r="F2411" s="143" t="s">
        <v>737</v>
      </c>
      <c r="G2411" s="143" t="s">
        <v>738</v>
      </c>
      <c r="H2411" s="144">
        <v>100</v>
      </c>
      <c r="I2411" s="143"/>
    </row>
    <row r="2412" spans="2:9" s="140" customFormat="1" ht="19.7" customHeight="1" x14ac:dyDescent="0.2">
      <c r="B2412" s="142">
        <v>67</v>
      </c>
      <c r="C2412" s="143" t="s">
        <v>408</v>
      </c>
      <c r="D2412" s="142">
        <v>90841828</v>
      </c>
      <c r="E2412" s="143" t="s">
        <v>2325</v>
      </c>
      <c r="F2412" s="143" t="s">
        <v>737</v>
      </c>
      <c r="G2412" s="143" t="s">
        <v>738</v>
      </c>
      <c r="H2412" s="144">
        <v>100</v>
      </c>
      <c r="I2412" s="143"/>
    </row>
    <row r="2413" spans="2:9" s="140" customFormat="1" ht="19.7" customHeight="1" x14ac:dyDescent="0.2">
      <c r="B2413" s="142">
        <v>67</v>
      </c>
      <c r="C2413" s="143" t="s">
        <v>408</v>
      </c>
      <c r="D2413" s="142">
        <v>90841836</v>
      </c>
      <c r="E2413" s="143" t="s">
        <v>2326</v>
      </c>
      <c r="F2413" s="143" t="s">
        <v>700</v>
      </c>
      <c r="G2413" s="143" t="s">
        <v>701</v>
      </c>
      <c r="H2413" s="144">
        <v>21800</v>
      </c>
      <c r="I2413" s="143"/>
    </row>
    <row r="2414" spans="2:9" s="140" customFormat="1" ht="19.7" customHeight="1" x14ac:dyDescent="0.2">
      <c r="B2414" s="142">
        <v>67</v>
      </c>
      <c r="C2414" s="143" t="s">
        <v>408</v>
      </c>
      <c r="D2414" s="142">
        <v>90841836</v>
      </c>
      <c r="E2414" s="143" t="s">
        <v>2326</v>
      </c>
      <c r="F2414" s="143" t="s">
        <v>700</v>
      </c>
      <c r="G2414" s="143" t="s">
        <v>701</v>
      </c>
      <c r="H2414" s="144">
        <v>600</v>
      </c>
      <c r="I2414" s="143"/>
    </row>
    <row r="2415" spans="2:9" s="140" customFormat="1" ht="19.7" customHeight="1" x14ac:dyDescent="0.2">
      <c r="B2415" s="142">
        <v>67</v>
      </c>
      <c r="C2415" s="143" t="s">
        <v>408</v>
      </c>
      <c r="D2415" s="142">
        <v>91089678</v>
      </c>
      <c r="E2415" s="143" t="s">
        <v>2327</v>
      </c>
      <c r="F2415" s="143" t="s">
        <v>700</v>
      </c>
      <c r="G2415" s="143" t="s">
        <v>701</v>
      </c>
      <c r="H2415" s="144">
        <v>360</v>
      </c>
      <c r="I2415" s="143"/>
    </row>
    <row r="2416" spans="2:9" s="140" customFormat="1" ht="19.7" customHeight="1" x14ac:dyDescent="0.2">
      <c r="B2416" s="142">
        <v>68</v>
      </c>
      <c r="C2416" s="143" t="s">
        <v>474</v>
      </c>
      <c r="D2416" s="142">
        <v>90456425</v>
      </c>
      <c r="E2416" s="143" t="s">
        <v>2328</v>
      </c>
      <c r="F2416" s="143" t="s">
        <v>1121</v>
      </c>
      <c r="G2416" s="143" t="s">
        <v>1122</v>
      </c>
      <c r="H2416" s="144">
        <v>-154009.29</v>
      </c>
      <c r="I2416" s="143"/>
    </row>
    <row r="2417" spans="2:9" s="140" customFormat="1" ht="19.7" customHeight="1" x14ac:dyDescent="0.2">
      <c r="B2417" s="142">
        <v>68</v>
      </c>
      <c r="C2417" s="143" t="s">
        <v>474</v>
      </c>
      <c r="D2417" s="142">
        <v>90456425</v>
      </c>
      <c r="E2417" s="143" t="s">
        <v>2329</v>
      </c>
      <c r="F2417" s="143" t="s">
        <v>700</v>
      </c>
      <c r="G2417" s="143" t="s">
        <v>701</v>
      </c>
      <c r="H2417" s="144">
        <v>-90619.43</v>
      </c>
      <c r="I2417" s="143"/>
    </row>
    <row r="2418" spans="2:9" s="140" customFormat="1" ht="19.7" customHeight="1" x14ac:dyDescent="0.2">
      <c r="B2418" s="142">
        <v>68</v>
      </c>
      <c r="C2418" s="143" t="s">
        <v>474</v>
      </c>
      <c r="D2418" s="142">
        <v>90456425</v>
      </c>
      <c r="E2418" s="143" t="s">
        <v>2330</v>
      </c>
      <c r="F2418" s="143" t="s">
        <v>700</v>
      </c>
      <c r="G2418" s="143" t="s">
        <v>701</v>
      </c>
      <c r="H2418" s="144">
        <v>-18839.240000000002</v>
      </c>
      <c r="I2418" s="143"/>
    </row>
    <row r="2419" spans="2:9" s="140" customFormat="1" ht="19.7" customHeight="1" x14ac:dyDescent="0.2">
      <c r="B2419" s="142">
        <v>68</v>
      </c>
      <c r="C2419" s="143" t="s">
        <v>474</v>
      </c>
      <c r="D2419" s="142">
        <v>90456425</v>
      </c>
      <c r="E2419" s="143" t="s">
        <v>2331</v>
      </c>
      <c r="F2419" s="143" t="s">
        <v>2332</v>
      </c>
      <c r="G2419" s="143" t="s">
        <v>2333</v>
      </c>
      <c r="H2419" s="144">
        <v>-4216.0200000000004</v>
      </c>
      <c r="I2419" s="143"/>
    </row>
    <row r="2420" spans="2:9" s="140" customFormat="1" ht="19.7" customHeight="1" x14ac:dyDescent="0.2">
      <c r="B2420" s="142">
        <v>68</v>
      </c>
      <c r="C2420" s="143" t="s">
        <v>474</v>
      </c>
      <c r="D2420" s="142">
        <v>90456425</v>
      </c>
      <c r="E2420" s="143" t="s">
        <v>2334</v>
      </c>
      <c r="F2420" s="143" t="s">
        <v>700</v>
      </c>
      <c r="G2420" s="143" t="s">
        <v>701</v>
      </c>
      <c r="H2420" s="144">
        <v>-15872.84</v>
      </c>
      <c r="I2420" s="143"/>
    </row>
    <row r="2421" spans="2:9" s="140" customFormat="1" ht="19.7" customHeight="1" x14ac:dyDescent="0.2">
      <c r="B2421" s="142">
        <v>68</v>
      </c>
      <c r="C2421" s="143" t="s">
        <v>474</v>
      </c>
      <c r="D2421" s="142">
        <v>90456425</v>
      </c>
      <c r="E2421" s="143" t="s">
        <v>2335</v>
      </c>
      <c r="F2421" s="143" t="s">
        <v>899</v>
      </c>
      <c r="G2421" s="143" t="s">
        <v>900</v>
      </c>
      <c r="H2421" s="144">
        <v>-19545.62</v>
      </c>
      <c r="I2421" s="143"/>
    </row>
    <row r="2422" spans="2:9" s="140" customFormat="1" ht="19.7" customHeight="1" x14ac:dyDescent="0.2">
      <c r="B2422" s="142">
        <v>68</v>
      </c>
      <c r="C2422" s="143" t="s">
        <v>474</v>
      </c>
      <c r="D2422" s="142">
        <v>90456425</v>
      </c>
      <c r="E2422" s="143" t="s">
        <v>2336</v>
      </c>
      <c r="F2422" s="143" t="s">
        <v>700</v>
      </c>
      <c r="G2422" s="143" t="s">
        <v>701</v>
      </c>
      <c r="H2422" s="144">
        <v>-33010.99</v>
      </c>
      <c r="I2422" s="143"/>
    </row>
    <row r="2423" spans="2:9" s="140" customFormat="1" ht="19.7" customHeight="1" x14ac:dyDescent="0.2">
      <c r="B2423" s="142">
        <v>68</v>
      </c>
      <c r="C2423" s="143" t="s">
        <v>474</v>
      </c>
      <c r="D2423" s="142">
        <v>90456425</v>
      </c>
      <c r="E2423" s="143" t="s">
        <v>2337</v>
      </c>
      <c r="F2423" s="143" t="s">
        <v>700</v>
      </c>
      <c r="G2423" s="143" t="s">
        <v>701</v>
      </c>
      <c r="H2423" s="144">
        <v>-96410.75</v>
      </c>
      <c r="I2423" s="143"/>
    </row>
    <row r="2424" spans="2:9" s="140" customFormat="1" ht="19.7" customHeight="1" x14ac:dyDescent="0.2">
      <c r="B2424" s="142">
        <v>68</v>
      </c>
      <c r="C2424" s="143" t="s">
        <v>474</v>
      </c>
      <c r="D2424" s="142">
        <v>90456425</v>
      </c>
      <c r="E2424" s="143" t="s">
        <v>2338</v>
      </c>
      <c r="F2424" s="143" t="s">
        <v>1675</v>
      </c>
      <c r="G2424" s="143" t="s">
        <v>1676</v>
      </c>
      <c r="H2424" s="144">
        <v>-20219.38</v>
      </c>
      <c r="I2424" s="143"/>
    </row>
    <row r="2425" spans="2:9" s="140" customFormat="1" ht="19.7" customHeight="1" x14ac:dyDescent="0.2">
      <c r="B2425" s="142">
        <v>68</v>
      </c>
      <c r="C2425" s="143" t="s">
        <v>474</v>
      </c>
      <c r="D2425" s="142">
        <v>90456914</v>
      </c>
      <c r="E2425" s="143" t="s">
        <v>2339</v>
      </c>
      <c r="F2425" s="143" t="s">
        <v>778</v>
      </c>
      <c r="G2425" s="143" t="s">
        <v>779</v>
      </c>
      <c r="H2425" s="144">
        <v>679.2</v>
      </c>
      <c r="I2425" s="143"/>
    </row>
    <row r="2426" spans="2:9" s="140" customFormat="1" ht="19.7" customHeight="1" x14ac:dyDescent="0.2">
      <c r="B2426" s="142">
        <v>68</v>
      </c>
      <c r="C2426" s="143" t="s">
        <v>474</v>
      </c>
      <c r="D2426" s="142">
        <v>90456914</v>
      </c>
      <c r="E2426" s="143" t="s">
        <v>2340</v>
      </c>
      <c r="F2426" s="143" t="s">
        <v>700</v>
      </c>
      <c r="G2426" s="143" t="s">
        <v>701</v>
      </c>
      <c r="H2426" s="144">
        <v>306100</v>
      </c>
      <c r="I2426" s="143"/>
    </row>
    <row r="2427" spans="2:9" s="140" customFormat="1" ht="19.7" customHeight="1" x14ac:dyDescent="0.2">
      <c r="B2427" s="142">
        <v>68</v>
      </c>
      <c r="C2427" s="143" t="s">
        <v>474</v>
      </c>
      <c r="D2427" s="142">
        <v>90457100</v>
      </c>
      <c r="E2427" s="143" t="s">
        <v>2341</v>
      </c>
      <c r="F2427" s="143" t="s">
        <v>713</v>
      </c>
      <c r="G2427" s="143" t="s">
        <v>714</v>
      </c>
      <c r="H2427" s="144">
        <v>300000</v>
      </c>
      <c r="I2427" s="143"/>
    </row>
    <row r="2428" spans="2:9" s="140" customFormat="1" ht="19.7" customHeight="1" x14ac:dyDescent="0.2">
      <c r="B2428" s="142">
        <v>68</v>
      </c>
      <c r="C2428" s="143" t="s">
        <v>474</v>
      </c>
      <c r="D2428" s="142">
        <v>90458702</v>
      </c>
      <c r="E2428" s="143" t="s">
        <v>2342</v>
      </c>
      <c r="F2428" s="143" t="s">
        <v>899</v>
      </c>
      <c r="G2428" s="143" t="s">
        <v>900</v>
      </c>
      <c r="H2428" s="144">
        <v>655.53</v>
      </c>
      <c r="I2428" s="143"/>
    </row>
    <row r="2429" spans="2:9" s="140" customFormat="1" ht="19.7" customHeight="1" x14ac:dyDescent="0.2">
      <c r="B2429" s="142">
        <v>68</v>
      </c>
      <c r="C2429" s="143" t="s">
        <v>474</v>
      </c>
      <c r="D2429" s="142">
        <v>90459952</v>
      </c>
      <c r="E2429" s="143" t="s">
        <v>9759</v>
      </c>
      <c r="F2429" s="143" t="s">
        <v>769</v>
      </c>
      <c r="G2429" s="143" t="s">
        <v>770</v>
      </c>
      <c r="H2429" s="144">
        <v>-16795.78</v>
      </c>
      <c r="I2429" s="143"/>
    </row>
    <row r="2430" spans="2:9" s="140" customFormat="1" ht="19.7" customHeight="1" x14ac:dyDescent="0.2">
      <c r="B2430" s="142">
        <v>68</v>
      </c>
      <c r="C2430" s="143" t="s">
        <v>474</v>
      </c>
      <c r="D2430" s="142">
        <v>90758330</v>
      </c>
      <c r="E2430" s="143" t="s">
        <v>2343</v>
      </c>
      <c r="F2430" s="143" t="s">
        <v>700</v>
      </c>
      <c r="G2430" s="143" t="s">
        <v>701</v>
      </c>
      <c r="H2430" s="144">
        <v>600</v>
      </c>
      <c r="I2430" s="143"/>
    </row>
    <row r="2431" spans="2:9" s="140" customFormat="1" ht="19.7" customHeight="1" x14ac:dyDescent="0.2">
      <c r="B2431" s="142">
        <v>68</v>
      </c>
      <c r="C2431" s="143" t="s">
        <v>474</v>
      </c>
      <c r="D2431" s="142">
        <v>90758330</v>
      </c>
      <c r="E2431" s="143" t="s">
        <v>2344</v>
      </c>
      <c r="F2431" s="143" t="s">
        <v>1121</v>
      </c>
      <c r="G2431" s="143" t="s">
        <v>1122</v>
      </c>
      <c r="H2431" s="144">
        <v>-10000</v>
      </c>
      <c r="I2431" s="143"/>
    </row>
    <row r="2432" spans="2:9" s="140" customFormat="1" ht="19.7" customHeight="1" x14ac:dyDescent="0.2">
      <c r="B2432" s="142">
        <v>68</v>
      </c>
      <c r="C2432" s="143" t="s">
        <v>474</v>
      </c>
      <c r="D2432" s="142">
        <v>90758330</v>
      </c>
      <c r="E2432" s="143" t="s">
        <v>2345</v>
      </c>
      <c r="F2432" s="143" t="s">
        <v>899</v>
      </c>
      <c r="G2432" s="143" t="s">
        <v>900</v>
      </c>
      <c r="H2432" s="144">
        <v>548.82000000000005</v>
      </c>
      <c r="I2432" s="143"/>
    </row>
    <row r="2433" spans="2:9" s="140" customFormat="1" ht="19.7" customHeight="1" x14ac:dyDescent="0.2">
      <c r="B2433" s="142">
        <v>68</v>
      </c>
      <c r="C2433" s="143" t="s">
        <v>474</v>
      </c>
      <c r="D2433" s="142">
        <v>90758359</v>
      </c>
      <c r="E2433" s="143" t="s">
        <v>2346</v>
      </c>
      <c r="F2433" s="143" t="s">
        <v>899</v>
      </c>
      <c r="G2433" s="143" t="s">
        <v>900</v>
      </c>
      <c r="H2433" s="144">
        <v>686.02</v>
      </c>
      <c r="I2433" s="143"/>
    </row>
    <row r="2434" spans="2:9" s="140" customFormat="1" ht="19.7" customHeight="1" x14ac:dyDescent="0.2">
      <c r="B2434" s="142">
        <v>68</v>
      </c>
      <c r="C2434" s="143" t="s">
        <v>474</v>
      </c>
      <c r="D2434" s="142">
        <v>90792248</v>
      </c>
      <c r="E2434" s="143" t="s">
        <v>2347</v>
      </c>
      <c r="F2434" s="143" t="s">
        <v>737</v>
      </c>
      <c r="G2434" s="143" t="s">
        <v>738</v>
      </c>
      <c r="H2434" s="144">
        <v>360</v>
      </c>
      <c r="I2434" s="143"/>
    </row>
    <row r="2435" spans="2:9" s="140" customFormat="1" ht="19.7" customHeight="1" x14ac:dyDescent="0.2">
      <c r="B2435" s="142">
        <v>68</v>
      </c>
      <c r="C2435" s="143" t="s">
        <v>474</v>
      </c>
      <c r="D2435" s="142">
        <v>90841425</v>
      </c>
      <c r="E2435" s="143" t="s">
        <v>2321</v>
      </c>
      <c r="F2435" s="143" t="s">
        <v>737</v>
      </c>
      <c r="G2435" s="143" t="s">
        <v>738</v>
      </c>
      <c r="H2435" s="144">
        <v>150</v>
      </c>
      <c r="I2435" s="143"/>
    </row>
    <row r="2436" spans="2:9" s="140" customFormat="1" ht="19.7" customHeight="1" x14ac:dyDescent="0.2">
      <c r="B2436" s="142">
        <v>68</v>
      </c>
      <c r="C2436" s="143" t="s">
        <v>474</v>
      </c>
      <c r="D2436" s="142">
        <v>91038017</v>
      </c>
      <c r="E2436" s="143" t="s">
        <v>9760</v>
      </c>
      <c r="F2436" s="143" t="s">
        <v>769</v>
      </c>
      <c r="G2436" s="143" t="s">
        <v>770</v>
      </c>
      <c r="H2436" s="144">
        <v>-2874.55</v>
      </c>
      <c r="I2436" s="143"/>
    </row>
    <row r="2437" spans="2:9" s="140" customFormat="1" ht="19.7" customHeight="1" x14ac:dyDescent="0.2">
      <c r="B2437" s="142">
        <v>70</v>
      </c>
      <c r="C2437" s="143" t="s">
        <v>475</v>
      </c>
      <c r="D2437" s="142">
        <v>90462513</v>
      </c>
      <c r="E2437" s="143" t="s">
        <v>2348</v>
      </c>
      <c r="F2437" s="143" t="s">
        <v>700</v>
      </c>
      <c r="G2437" s="143" t="s">
        <v>701</v>
      </c>
      <c r="H2437" s="144">
        <v>1212</v>
      </c>
      <c r="I2437" s="143"/>
    </row>
    <row r="2438" spans="2:9" s="140" customFormat="1" ht="19.7" customHeight="1" x14ac:dyDescent="0.2">
      <c r="B2438" s="142">
        <v>70</v>
      </c>
      <c r="C2438" s="143" t="s">
        <v>475</v>
      </c>
      <c r="D2438" s="142">
        <v>90462513</v>
      </c>
      <c r="E2438" s="143" t="s">
        <v>2349</v>
      </c>
      <c r="F2438" s="143" t="s">
        <v>700</v>
      </c>
      <c r="G2438" s="143" t="s">
        <v>701</v>
      </c>
      <c r="H2438" s="144">
        <v>2172</v>
      </c>
      <c r="I2438" s="143"/>
    </row>
    <row r="2439" spans="2:9" s="140" customFormat="1" ht="19.7" customHeight="1" x14ac:dyDescent="0.2">
      <c r="B2439" s="142">
        <v>70</v>
      </c>
      <c r="C2439" s="143" t="s">
        <v>475</v>
      </c>
      <c r="D2439" s="142">
        <v>90462671</v>
      </c>
      <c r="E2439" s="143" t="s">
        <v>2350</v>
      </c>
      <c r="F2439" s="143" t="s">
        <v>792</v>
      </c>
      <c r="G2439" s="143" t="s">
        <v>793</v>
      </c>
      <c r="H2439" s="144">
        <v>0</v>
      </c>
      <c r="I2439" s="143"/>
    </row>
    <row r="2440" spans="2:9" s="140" customFormat="1" ht="19.7" customHeight="1" x14ac:dyDescent="0.2">
      <c r="B2440" s="142">
        <v>70</v>
      </c>
      <c r="C2440" s="143" t="s">
        <v>475</v>
      </c>
      <c r="D2440" s="142">
        <v>90462671</v>
      </c>
      <c r="E2440" s="143" t="s">
        <v>2351</v>
      </c>
      <c r="F2440" s="143" t="s">
        <v>700</v>
      </c>
      <c r="G2440" s="143" t="s">
        <v>701</v>
      </c>
      <c r="H2440" s="144">
        <v>-39000</v>
      </c>
      <c r="I2440" s="143"/>
    </row>
    <row r="2441" spans="2:9" s="140" customFormat="1" ht="19.7" customHeight="1" x14ac:dyDescent="0.2">
      <c r="B2441" s="142">
        <v>70</v>
      </c>
      <c r="C2441" s="143" t="s">
        <v>475</v>
      </c>
      <c r="D2441" s="142">
        <v>90744784</v>
      </c>
      <c r="E2441" s="143" t="s">
        <v>2352</v>
      </c>
      <c r="F2441" s="143" t="s">
        <v>792</v>
      </c>
      <c r="G2441" s="143" t="s">
        <v>793</v>
      </c>
      <c r="H2441" s="144">
        <v>0</v>
      </c>
      <c r="I2441" s="143"/>
    </row>
    <row r="2442" spans="2:9" s="140" customFormat="1" ht="19.7" customHeight="1" x14ac:dyDescent="0.2">
      <c r="B2442" s="142">
        <v>70</v>
      </c>
      <c r="C2442" s="143" t="s">
        <v>475</v>
      </c>
      <c r="D2442" s="142">
        <v>90744784</v>
      </c>
      <c r="E2442" s="143" t="s">
        <v>2353</v>
      </c>
      <c r="F2442" s="143" t="s">
        <v>700</v>
      </c>
      <c r="G2442" s="143" t="s">
        <v>701</v>
      </c>
      <c r="H2442" s="144">
        <v>-15000</v>
      </c>
      <c r="I2442" s="143"/>
    </row>
    <row r="2443" spans="2:9" s="140" customFormat="1" ht="19.7" customHeight="1" x14ac:dyDescent="0.2">
      <c r="B2443" s="142">
        <v>70</v>
      </c>
      <c r="C2443" s="143" t="s">
        <v>475</v>
      </c>
      <c r="D2443" s="142">
        <v>90932172</v>
      </c>
      <c r="E2443" s="143" t="s">
        <v>2354</v>
      </c>
      <c r="F2443" s="143" t="s">
        <v>700</v>
      </c>
      <c r="G2443" s="143" t="s">
        <v>701</v>
      </c>
      <c r="H2443" s="144">
        <v>-25100</v>
      </c>
      <c r="I2443" s="143"/>
    </row>
    <row r="2444" spans="2:9" s="140" customFormat="1" ht="19.7" customHeight="1" x14ac:dyDescent="0.2">
      <c r="B2444" s="142">
        <v>71</v>
      </c>
      <c r="C2444" s="143" t="s">
        <v>71</v>
      </c>
      <c r="D2444" s="142">
        <v>13955835</v>
      </c>
      <c r="E2444" s="143" t="s">
        <v>2355</v>
      </c>
      <c r="F2444" s="143" t="s">
        <v>899</v>
      </c>
      <c r="G2444" s="143" t="s">
        <v>900</v>
      </c>
      <c r="H2444" s="144">
        <v>762.25</v>
      </c>
      <c r="I2444" s="143"/>
    </row>
    <row r="2445" spans="2:9" s="140" customFormat="1" ht="19.7" customHeight="1" x14ac:dyDescent="0.2">
      <c r="B2445" s="142">
        <v>71</v>
      </c>
      <c r="C2445" s="143" t="s">
        <v>71</v>
      </c>
      <c r="D2445" s="142">
        <v>90369015</v>
      </c>
      <c r="E2445" s="143" t="s">
        <v>9761</v>
      </c>
      <c r="F2445" s="143" t="s">
        <v>697</v>
      </c>
      <c r="G2445" s="143" t="s">
        <v>698</v>
      </c>
      <c r="H2445" s="144">
        <v>-25000</v>
      </c>
      <c r="I2445" s="143"/>
    </row>
    <row r="2446" spans="2:9" s="140" customFormat="1" ht="19.7" customHeight="1" x14ac:dyDescent="0.2">
      <c r="B2446" s="142">
        <v>71</v>
      </c>
      <c r="C2446" s="143" t="s">
        <v>71</v>
      </c>
      <c r="D2446" s="142">
        <v>90369155</v>
      </c>
      <c r="E2446" s="143" t="s">
        <v>2356</v>
      </c>
      <c r="F2446" s="143" t="s">
        <v>697</v>
      </c>
      <c r="G2446" s="143" t="s">
        <v>698</v>
      </c>
      <c r="H2446" s="144">
        <v>33000</v>
      </c>
      <c r="I2446" s="143"/>
    </row>
    <row r="2447" spans="2:9" s="140" customFormat="1" ht="19.7" customHeight="1" x14ac:dyDescent="0.2">
      <c r="B2447" s="142">
        <v>71</v>
      </c>
      <c r="C2447" s="143" t="s">
        <v>71</v>
      </c>
      <c r="D2447" s="142">
        <v>90369188</v>
      </c>
      <c r="E2447" s="143" t="s">
        <v>2357</v>
      </c>
      <c r="F2447" s="143" t="s">
        <v>697</v>
      </c>
      <c r="G2447" s="143" t="s">
        <v>698</v>
      </c>
      <c r="H2447" s="144">
        <v>35000</v>
      </c>
      <c r="I2447" s="143"/>
    </row>
    <row r="2448" spans="2:9" s="140" customFormat="1" ht="19.7" customHeight="1" x14ac:dyDescent="0.2">
      <c r="B2448" s="142">
        <v>71</v>
      </c>
      <c r="C2448" s="143" t="s">
        <v>71</v>
      </c>
      <c r="D2448" s="142">
        <v>90369495</v>
      </c>
      <c r="E2448" s="143" t="s">
        <v>2358</v>
      </c>
      <c r="F2448" s="143" t="s">
        <v>697</v>
      </c>
      <c r="G2448" s="143" t="s">
        <v>698</v>
      </c>
      <c r="H2448" s="144">
        <v>-10000</v>
      </c>
      <c r="I2448" s="143"/>
    </row>
    <row r="2449" spans="2:9" s="140" customFormat="1" ht="19.7" customHeight="1" x14ac:dyDescent="0.2">
      <c r="B2449" s="142">
        <v>71</v>
      </c>
      <c r="C2449" s="143" t="s">
        <v>71</v>
      </c>
      <c r="D2449" s="142">
        <v>90369495</v>
      </c>
      <c r="E2449" s="143" t="s">
        <v>2358</v>
      </c>
      <c r="F2449" s="143" t="s">
        <v>697</v>
      </c>
      <c r="G2449" s="143" t="s">
        <v>698</v>
      </c>
      <c r="H2449" s="144">
        <v>20000</v>
      </c>
      <c r="I2449" s="143"/>
    </row>
    <row r="2450" spans="2:9" s="140" customFormat="1" ht="19.7" customHeight="1" x14ac:dyDescent="0.2">
      <c r="B2450" s="142">
        <v>71</v>
      </c>
      <c r="C2450" s="143" t="s">
        <v>71</v>
      </c>
      <c r="D2450" s="142">
        <v>90369595</v>
      </c>
      <c r="E2450" s="143" t="s">
        <v>2359</v>
      </c>
      <c r="F2450" s="143" t="s">
        <v>700</v>
      </c>
      <c r="G2450" s="143" t="s">
        <v>701</v>
      </c>
      <c r="H2450" s="144">
        <v>360</v>
      </c>
      <c r="I2450" s="143"/>
    </row>
    <row r="2451" spans="2:9" s="140" customFormat="1" ht="19.7" customHeight="1" x14ac:dyDescent="0.2">
      <c r="B2451" s="142">
        <v>71</v>
      </c>
      <c r="C2451" s="143" t="s">
        <v>71</v>
      </c>
      <c r="D2451" s="142">
        <v>90426823</v>
      </c>
      <c r="E2451" s="143" t="s">
        <v>2228</v>
      </c>
      <c r="F2451" s="143" t="s">
        <v>700</v>
      </c>
      <c r="G2451" s="143" t="s">
        <v>701</v>
      </c>
      <c r="H2451" s="144">
        <v>800</v>
      </c>
      <c r="I2451" s="143"/>
    </row>
    <row r="2452" spans="2:9" s="140" customFormat="1" ht="19.7" customHeight="1" x14ac:dyDescent="0.2">
      <c r="B2452" s="142">
        <v>71</v>
      </c>
      <c r="C2452" s="143" t="s">
        <v>71</v>
      </c>
      <c r="D2452" s="142">
        <v>90736547</v>
      </c>
      <c r="E2452" s="143" t="s">
        <v>2360</v>
      </c>
      <c r="F2452" s="143" t="s">
        <v>697</v>
      </c>
      <c r="G2452" s="143" t="s">
        <v>698</v>
      </c>
      <c r="H2452" s="144">
        <v>35000</v>
      </c>
      <c r="I2452" s="143"/>
    </row>
    <row r="2453" spans="2:9" s="140" customFormat="1" ht="19.7" customHeight="1" x14ac:dyDescent="0.2">
      <c r="B2453" s="142">
        <v>71</v>
      </c>
      <c r="C2453" s="143" t="s">
        <v>71</v>
      </c>
      <c r="D2453" s="142">
        <v>90736788</v>
      </c>
      <c r="E2453" s="143" t="s">
        <v>2361</v>
      </c>
      <c r="F2453" s="143" t="s">
        <v>700</v>
      </c>
      <c r="G2453" s="143" t="s">
        <v>701</v>
      </c>
      <c r="H2453" s="144">
        <v>360</v>
      </c>
      <c r="I2453" s="143"/>
    </row>
    <row r="2454" spans="2:9" s="140" customFormat="1" ht="19.7" customHeight="1" x14ac:dyDescent="0.2">
      <c r="B2454" s="142">
        <v>71</v>
      </c>
      <c r="C2454" s="143" t="s">
        <v>71</v>
      </c>
      <c r="D2454" s="142">
        <v>90736813</v>
      </c>
      <c r="E2454" s="143" t="s">
        <v>2362</v>
      </c>
      <c r="F2454" s="143" t="s">
        <v>700</v>
      </c>
      <c r="G2454" s="143" t="s">
        <v>701</v>
      </c>
      <c r="H2454" s="144">
        <v>1120</v>
      </c>
      <c r="I2454" s="143"/>
    </row>
    <row r="2455" spans="2:9" s="140" customFormat="1" ht="19.7" customHeight="1" x14ac:dyDescent="0.2">
      <c r="B2455" s="142">
        <v>71</v>
      </c>
      <c r="C2455" s="143" t="s">
        <v>71</v>
      </c>
      <c r="D2455" s="142">
        <v>90736813</v>
      </c>
      <c r="E2455" s="143" t="s">
        <v>2362</v>
      </c>
      <c r="F2455" s="143" t="s">
        <v>700</v>
      </c>
      <c r="G2455" s="143" t="s">
        <v>701</v>
      </c>
      <c r="H2455" s="144">
        <v>480</v>
      </c>
      <c r="I2455" s="143"/>
    </row>
    <row r="2456" spans="2:9" s="140" customFormat="1" ht="19.7" customHeight="1" x14ac:dyDescent="0.2">
      <c r="B2456" s="142">
        <v>71</v>
      </c>
      <c r="C2456" s="143" t="s">
        <v>71</v>
      </c>
      <c r="D2456" s="142">
        <v>90736813</v>
      </c>
      <c r="E2456" s="143" t="s">
        <v>2362</v>
      </c>
      <c r="F2456" s="143" t="s">
        <v>700</v>
      </c>
      <c r="G2456" s="143" t="s">
        <v>701</v>
      </c>
      <c r="H2456" s="144">
        <v>320</v>
      </c>
      <c r="I2456" s="143"/>
    </row>
    <row r="2457" spans="2:9" s="140" customFormat="1" ht="19.7" customHeight="1" x14ac:dyDescent="0.2">
      <c r="B2457" s="142">
        <v>71</v>
      </c>
      <c r="C2457" s="143" t="s">
        <v>71</v>
      </c>
      <c r="D2457" s="142">
        <v>90745365</v>
      </c>
      <c r="E2457" s="143" t="s">
        <v>2363</v>
      </c>
      <c r="F2457" s="143" t="s">
        <v>700</v>
      </c>
      <c r="G2457" s="143" t="s">
        <v>701</v>
      </c>
      <c r="H2457" s="144">
        <v>1200</v>
      </c>
      <c r="I2457" s="143"/>
    </row>
    <row r="2458" spans="2:9" s="140" customFormat="1" ht="19.7" customHeight="1" x14ac:dyDescent="0.2">
      <c r="B2458" s="142">
        <v>71</v>
      </c>
      <c r="C2458" s="143" t="s">
        <v>71</v>
      </c>
      <c r="D2458" s="142">
        <v>90821601</v>
      </c>
      <c r="E2458" s="143" t="s">
        <v>2364</v>
      </c>
      <c r="F2458" s="143" t="s">
        <v>713</v>
      </c>
      <c r="G2458" s="143" t="s">
        <v>714</v>
      </c>
      <c r="H2458" s="144">
        <v>190000</v>
      </c>
      <c r="I2458" s="143"/>
    </row>
    <row r="2459" spans="2:9" s="140" customFormat="1" ht="19.7" customHeight="1" x14ac:dyDescent="0.2">
      <c r="B2459" s="142">
        <v>71</v>
      </c>
      <c r="C2459" s="143" t="s">
        <v>71</v>
      </c>
      <c r="D2459" s="142">
        <v>90826133</v>
      </c>
      <c r="E2459" s="143" t="s">
        <v>2365</v>
      </c>
      <c r="F2459" s="143" t="s">
        <v>700</v>
      </c>
      <c r="G2459" s="143" t="s">
        <v>701</v>
      </c>
      <c r="H2459" s="144">
        <v>69088.56</v>
      </c>
      <c r="I2459" s="143"/>
    </row>
    <row r="2460" spans="2:9" s="140" customFormat="1" ht="19.7" customHeight="1" x14ac:dyDescent="0.2">
      <c r="B2460" s="142">
        <v>71</v>
      </c>
      <c r="C2460" s="143" t="s">
        <v>71</v>
      </c>
      <c r="D2460" s="142">
        <v>90826133</v>
      </c>
      <c r="E2460" s="143" t="s">
        <v>2366</v>
      </c>
      <c r="F2460" s="143" t="s">
        <v>700</v>
      </c>
      <c r="G2460" s="143" t="s">
        <v>701</v>
      </c>
      <c r="H2460" s="144">
        <v>-1601.39</v>
      </c>
      <c r="I2460" s="143"/>
    </row>
    <row r="2461" spans="2:9" s="140" customFormat="1" ht="19.7" customHeight="1" x14ac:dyDescent="0.2">
      <c r="B2461" s="142">
        <v>71</v>
      </c>
      <c r="C2461" s="143" t="s">
        <v>71</v>
      </c>
      <c r="D2461" s="142">
        <v>90826885</v>
      </c>
      <c r="E2461" s="143" t="s">
        <v>2367</v>
      </c>
      <c r="F2461" s="143" t="s">
        <v>697</v>
      </c>
      <c r="G2461" s="143" t="s">
        <v>698</v>
      </c>
      <c r="H2461" s="144">
        <v>50000</v>
      </c>
      <c r="I2461" s="143"/>
    </row>
    <row r="2462" spans="2:9" s="140" customFormat="1" ht="19.7" customHeight="1" x14ac:dyDescent="0.2">
      <c r="B2462" s="142">
        <v>71</v>
      </c>
      <c r="C2462" s="143" t="s">
        <v>71</v>
      </c>
      <c r="D2462" s="142">
        <v>90827274</v>
      </c>
      <c r="E2462" s="143" t="s">
        <v>2368</v>
      </c>
      <c r="F2462" s="143" t="s">
        <v>697</v>
      </c>
      <c r="G2462" s="143" t="s">
        <v>698</v>
      </c>
      <c r="H2462" s="144">
        <v>12500</v>
      </c>
      <c r="I2462" s="143"/>
    </row>
    <row r="2463" spans="2:9" s="140" customFormat="1" ht="19.7" customHeight="1" x14ac:dyDescent="0.2">
      <c r="B2463" s="142">
        <v>71</v>
      </c>
      <c r="C2463" s="143" t="s">
        <v>71</v>
      </c>
      <c r="D2463" s="142">
        <v>90827343</v>
      </c>
      <c r="E2463" s="143" t="s">
        <v>8712</v>
      </c>
      <c r="F2463" s="143" t="s">
        <v>792</v>
      </c>
      <c r="G2463" s="143" t="s">
        <v>793</v>
      </c>
      <c r="H2463" s="144">
        <v>333.24</v>
      </c>
      <c r="I2463" s="143"/>
    </row>
    <row r="2464" spans="2:9" s="140" customFormat="1" ht="19.7" customHeight="1" x14ac:dyDescent="0.2">
      <c r="B2464" s="142">
        <v>71</v>
      </c>
      <c r="C2464" s="143" t="s">
        <v>71</v>
      </c>
      <c r="D2464" s="142">
        <v>90827343</v>
      </c>
      <c r="E2464" s="143" t="s">
        <v>2369</v>
      </c>
      <c r="F2464" s="143" t="s">
        <v>697</v>
      </c>
      <c r="G2464" s="143" t="s">
        <v>698</v>
      </c>
      <c r="H2464" s="144">
        <v>40000</v>
      </c>
      <c r="I2464" s="143"/>
    </row>
    <row r="2465" spans="2:9" s="140" customFormat="1" ht="19.7" customHeight="1" x14ac:dyDescent="0.2">
      <c r="B2465" s="142">
        <v>71</v>
      </c>
      <c r="C2465" s="143" t="s">
        <v>71</v>
      </c>
      <c r="D2465" s="142">
        <v>90827343</v>
      </c>
      <c r="E2465" s="143" t="s">
        <v>2369</v>
      </c>
      <c r="F2465" s="143" t="s">
        <v>697</v>
      </c>
      <c r="G2465" s="143" t="s">
        <v>698</v>
      </c>
      <c r="H2465" s="144">
        <v>14000</v>
      </c>
      <c r="I2465" s="143"/>
    </row>
    <row r="2466" spans="2:9" s="140" customFormat="1" ht="19.7" customHeight="1" x14ac:dyDescent="0.2">
      <c r="B2466" s="142">
        <v>71</v>
      </c>
      <c r="C2466" s="143" t="s">
        <v>71</v>
      </c>
      <c r="D2466" s="142">
        <v>90827399</v>
      </c>
      <c r="E2466" s="143" t="s">
        <v>2370</v>
      </c>
      <c r="F2466" s="143" t="s">
        <v>729</v>
      </c>
      <c r="G2466" s="143" t="s">
        <v>730</v>
      </c>
      <c r="H2466" s="144">
        <v>200</v>
      </c>
      <c r="I2466" s="143"/>
    </row>
    <row r="2467" spans="2:9" s="140" customFormat="1" ht="19.7" customHeight="1" x14ac:dyDescent="0.2">
      <c r="B2467" s="142">
        <v>71</v>
      </c>
      <c r="C2467" s="143" t="s">
        <v>71</v>
      </c>
      <c r="D2467" s="142">
        <v>90827399</v>
      </c>
      <c r="E2467" s="143" t="s">
        <v>2370</v>
      </c>
      <c r="F2467" s="143" t="s">
        <v>729</v>
      </c>
      <c r="G2467" s="143" t="s">
        <v>730</v>
      </c>
      <c r="H2467" s="144">
        <v>2200</v>
      </c>
      <c r="I2467" s="143"/>
    </row>
    <row r="2468" spans="2:9" s="140" customFormat="1" ht="19.7" customHeight="1" x14ac:dyDescent="0.2">
      <c r="B2468" s="142">
        <v>71</v>
      </c>
      <c r="C2468" s="143" t="s">
        <v>71</v>
      </c>
      <c r="D2468" s="142">
        <v>90827497</v>
      </c>
      <c r="E2468" s="143" t="s">
        <v>2371</v>
      </c>
      <c r="F2468" s="143" t="s">
        <v>700</v>
      </c>
      <c r="G2468" s="143" t="s">
        <v>701</v>
      </c>
      <c r="H2468" s="144">
        <v>200</v>
      </c>
      <c r="I2468" s="143"/>
    </row>
    <row r="2469" spans="2:9" s="140" customFormat="1" ht="19.7" customHeight="1" x14ac:dyDescent="0.2">
      <c r="B2469" s="142">
        <v>71</v>
      </c>
      <c r="C2469" s="143" t="s">
        <v>71</v>
      </c>
      <c r="D2469" s="142">
        <v>90827497</v>
      </c>
      <c r="E2469" s="143" t="s">
        <v>2371</v>
      </c>
      <c r="F2469" s="143" t="s">
        <v>700</v>
      </c>
      <c r="G2469" s="143" t="s">
        <v>701</v>
      </c>
      <c r="H2469" s="144">
        <v>1200</v>
      </c>
      <c r="I2469" s="143"/>
    </row>
    <row r="2470" spans="2:9" s="140" customFormat="1" ht="19.7" customHeight="1" x14ac:dyDescent="0.2">
      <c r="B2470" s="142">
        <v>71</v>
      </c>
      <c r="C2470" s="143" t="s">
        <v>71</v>
      </c>
      <c r="D2470" s="142">
        <v>90827497</v>
      </c>
      <c r="E2470" s="143" t="s">
        <v>2371</v>
      </c>
      <c r="F2470" s="143" t="s">
        <v>700</v>
      </c>
      <c r="G2470" s="143" t="s">
        <v>701</v>
      </c>
      <c r="H2470" s="144">
        <v>-3530.24</v>
      </c>
      <c r="I2470" s="143"/>
    </row>
    <row r="2471" spans="2:9" s="140" customFormat="1" ht="19.7" customHeight="1" x14ac:dyDescent="0.2">
      <c r="B2471" s="142">
        <v>71</v>
      </c>
      <c r="C2471" s="143" t="s">
        <v>71</v>
      </c>
      <c r="D2471" s="142">
        <v>90827497</v>
      </c>
      <c r="E2471" s="143" t="s">
        <v>2371</v>
      </c>
      <c r="F2471" s="143" t="s">
        <v>700</v>
      </c>
      <c r="G2471" s="143" t="s">
        <v>701</v>
      </c>
      <c r="H2471" s="144">
        <v>-12992.8</v>
      </c>
      <c r="I2471" s="143"/>
    </row>
    <row r="2472" spans="2:9" s="140" customFormat="1" ht="19.7" customHeight="1" x14ac:dyDescent="0.2">
      <c r="B2472" s="142">
        <v>71</v>
      </c>
      <c r="C2472" s="143" t="s">
        <v>71</v>
      </c>
      <c r="D2472" s="142">
        <v>90827497</v>
      </c>
      <c r="E2472" s="143" t="s">
        <v>2372</v>
      </c>
      <c r="F2472" s="143" t="s">
        <v>769</v>
      </c>
      <c r="G2472" s="143" t="s">
        <v>770</v>
      </c>
      <c r="H2472" s="144">
        <v>-16280.28</v>
      </c>
      <c r="I2472" s="143"/>
    </row>
    <row r="2473" spans="2:9" s="140" customFormat="1" ht="19.7" customHeight="1" x14ac:dyDescent="0.2">
      <c r="B2473" s="142">
        <v>71</v>
      </c>
      <c r="C2473" s="143" t="s">
        <v>71</v>
      </c>
      <c r="D2473" s="142">
        <v>90827633</v>
      </c>
      <c r="E2473" s="143" t="s">
        <v>2373</v>
      </c>
      <c r="F2473" s="143" t="s">
        <v>700</v>
      </c>
      <c r="G2473" s="143" t="s">
        <v>701</v>
      </c>
      <c r="H2473" s="144">
        <v>360</v>
      </c>
      <c r="I2473" s="143"/>
    </row>
    <row r="2474" spans="2:9" s="140" customFormat="1" ht="19.7" customHeight="1" x14ac:dyDescent="0.2">
      <c r="B2474" s="142">
        <v>71</v>
      </c>
      <c r="C2474" s="143" t="s">
        <v>71</v>
      </c>
      <c r="D2474" s="142">
        <v>90828107</v>
      </c>
      <c r="E2474" s="143" t="s">
        <v>2374</v>
      </c>
      <c r="F2474" s="143" t="s">
        <v>697</v>
      </c>
      <c r="G2474" s="143" t="s">
        <v>698</v>
      </c>
      <c r="H2474" s="144">
        <v>35000</v>
      </c>
      <c r="I2474" s="143"/>
    </row>
    <row r="2475" spans="2:9" s="140" customFormat="1" ht="19.7" customHeight="1" x14ac:dyDescent="0.2">
      <c r="B2475" s="142">
        <v>71</v>
      </c>
      <c r="C2475" s="143" t="s">
        <v>71</v>
      </c>
      <c r="D2475" s="142">
        <v>90828213</v>
      </c>
      <c r="E2475" s="143" t="s">
        <v>9017</v>
      </c>
      <c r="F2475" s="143" t="s">
        <v>899</v>
      </c>
      <c r="G2475" s="143" t="s">
        <v>900</v>
      </c>
      <c r="H2475" s="144">
        <v>762.25</v>
      </c>
      <c r="I2475" s="143"/>
    </row>
    <row r="2476" spans="2:9" s="140" customFormat="1" ht="19.7" customHeight="1" x14ac:dyDescent="0.2">
      <c r="B2476" s="142">
        <v>71</v>
      </c>
      <c r="C2476" s="143" t="s">
        <v>71</v>
      </c>
      <c r="D2476" s="142">
        <v>90828516</v>
      </c>
      <c r="E2476" s="143" t="s">
        <v>2375</v>
      </c>
      <c r="F2476" s="143" t="s">
        <v>700</v>
      </c>
      <c r="G2476" s="143" t="s">
        <v>701</v>
      </c>
      <c r="H2476" s="144">
        <v>360</v>
      </c>
      <c r="I2476" s="143"/>
    </row>
    <row r="2477" spans="2:9" s="140" customFormat="1" ht="19.7" customHeight="1" x14ac:dyDescent="0.2">
      <c r="B2477" s="142">
        <v>71</v>
      </c>
      <c r="C2477" s="143" t="s">
        <v>71</v>
      </c>
      <c r="D2477" s="142">
        <v>90828557</v>
      </c>
      <c r="E2477" s="143" t="s">
        <v>2380</v>
      </c>
      <c r="F2477" s="143" t="s">
        <v>700</v>
      </c>
      <c r="G2477" s="143" t="s">
        <v>701</v>
      </c>
      <c r="H2477" s="144">
        <v>20000</v>
      </c>
      <c r="I2477" s="143"/>
    </row>
    <row r="2478" spans="2:9" s="140" customFormat="1" ht="19.7" customHeight="1" x14ac:dyDescent="0.2">
      <c r="B2478" s="142">
        <v>71</v>
      </c>
      <c r="C2478" s="143" t="s">
        <v>71</v>
      </c>
      <c r="D2478" s="142">
        <v>90828654</v>
      </c>
      <c r="E2478" s="143" t="s">
        <v>2376</v>
      </c>
      <c r="F2478" s="143" t="s">
        <v>700</v>
      </c>
      <c r="G2478" s="143" t="s">
        <v>701</v>
      </c>
      <c r="H2478" s="144">
        <v>-16500</v>
      </c>
      <c r="I2478" s="143"/>
    </row>
    <row r="2479" spans="2:9" s="140" customFormat="1" ht="19.7" customHeight="1" x14ac:dyDescent="0.2">
      <c r="B2479" s="142">
        <v>71</v>
      </c>
      <c r="C2479" s="143" t="s">
        <v>71</v>
      </c>
      <c r="D2479" s="142">
        <v>90828654</v>
      </c>
      <c r="E2479" s="143" t="s">
        <v>2377</v>
      </c>
      <c r="F2479" s="143" t="s">
        <v>697</v>
      </c>
      <c r="G2479" s="143" t="s">
        <v>698</v>
      </c>
      <c r="H2479" s="144">
        <v>15000</v>
      </c>
      <c r="I2479" s="143"/>
    </row>
    <row r="2480" spans="2:9" s="140" customFormat="1" ht="19.7" customHeight="1" x14ac:dyDescent="0.2">
      <c r="B2480" s="142">
        <v>71</v>
      </c>
      <c r="C2480" s="143" t="s">
        <v>71</v>
      </c>
      <c r="D2480" s="142">
        <v>90828689</v>
      </c>
      <c r="E2480" s="143" t="s">
        <v>2378</v>
      </c>
      <c r="F2480" s="143" t="s">
        <v>729</v>
      </c>
      <c r="G2480" s="143" t="s">
        <v>730</v>
      </c>
      <c r="H2480" s="144">
        <v>-11428.5</v>
      </c>
      <c r="I2480" s="143"/>
    </row>
    <row r="2481" spans="2:9" s="140" customFormat="1" ht="19.7" customHeight="1" x14ac:dyDescent="0.2">
      <c r="B2481" s="142">
        <v>71</v>
      </c>
      <c r="C2481" s="143" t="s">
        <v>71</v>
      </c>
      <c r="D2481" s="142">
        <v>90828823</v>
      </c>
      <c r="E2481" s="143" t="s">
        <v>2379</v>
      </c>
      <c r="F2481" s="143" t="s">
        <v>729</v>
      </c>
      <c r="G2481" s="143" t="s">
        <v>730</v>
      </c>
      <c r="H2481" s="144">
        <v>11000</v>
      </c>
      <c r="I2481" s="143"/>
    </row>
    <row r="2482" spans="2:9" s="140" customFormat="1" ht="19.7" customHeight="1" x14ac:dyDescent="0.2">
      <c r="B2482" s="142">
        <v>71</v>
      </c>
      <c r="C2482" s="143" t="s">
        <v>71</v>
      </c>
      <c r="D2482" s="142">
        <v>90829097</v>
      </c>
      <c r="E2482" s="143" t="s">
        <v>2381</v>
      </c>
      <c r="F2482" s="143" t="s">
        <v>713</v>
      </c>
      <c r="G2482" s="143" t="s">
        <v>714</v>
      </c>
      <c r="H2482" s="144">
        <v>1560.58</v>
      </c>
      <c r="I2482" s="143"/>
    </row>
    <row r="2483" spans="2:9" s="140" customFormat="1" ht="19.7" customHeight="1" x14ac:dyDescent="0.2">
      <c r="B2483" s="142">
        <v>71</v>
      </c>
      <c r="C2483" s="143" t="s">
        <v>71</v>
      </c>
      <c r="D2483" s="142">
        <v>90829097</v>
      </c>
      <c r="E2483" s="143" t="s">
        <v>2381</v>
      </c>
      <c r="F2483" s="143" t="s">
        <v>713</v>
      </c>
      <c r="G2483" s="143" t="s">
        <v>714</v>
      </c>
      <c r="H2483" s="144">
        <v>-20000</v>
      </c>
      <c r="I2483" s="143"/>
    </row>
    <row r="2484" spans="2:9" s="140" customFormat="1" ht="19.7" customHeight="1" x14ac:dyDescent="0.2">
      <c r="B2484" s="142">
        <v>71</v>
      </c>
      <c r="C2484" s="143" t="s">
        <v>71</v>
      </c>
      <c r="D2484" s="142">
        <v>90831658</v>
      </c>
      <c r="E2484" s="143" t="s">
        <v>2382</v>
      </c>
      <c r="F2484" s="143" t="s">
        <v>700</v>
      </c>
      <c r="G2484" s="143" t="s">
        <v>701</v>
      </c>
      <c r="H2484" s="144">
        <v>5833.44</v>
      </c>
      <c r="I2484" s="143"/>
    </row>
    <row r="2485" spans="2:9" s="140" customFormat="1" ht="19.7" customHeight="1" x14ac:dyDescent="0.2">
      <c r="B2485" s="142">
        <v>71</v>
      </c>
      <c r="C2485" s="143" t="s">
        <v>71</v>
      </c>
      <c r="D2485" s="142">
        <v>90831876</v>
      </c>
      <c r="E2485" s="143" t="s">
        <v>2383</v>
      </c>
      <c r="F2485" s="143" t="s">
        <v>700</v>
      </c>
      <c r="G2485" s="143" t="s">
        <v>701</v>
      </c>
      <c r="H2485" s="144">
        <v>1800</v>
      </c>
      <c r="I2485" s="143"/>
    </row>
    <row r="2486" spans="2:9" s="140" customFormat="1" ht="19.7" customHeight="1" x14ac:dyDescent="0.2">
      <c r="B2486" s="142">
        <v>71</v>
      </c>
      <c r="C2486" s="143" t="s">
        <v>71</v>
      </c>
      <c r="D2486" s="142">
        <v>90833312</v>
      </c>
      <c r="E2486" s="143" t="s">
        <v>9762</v>
      </c>
      <c r="F2486" s="143" t="s">
        <v>1675</v>
      </c>
      <c r="G2486" s="143" t="s">
        <v>1676</v>
      </c>
      <c r="H2486" s="144">
        <v>838</v>
      </c>
      <c r="I2486" s="143"/>
    </row>
    <row r="2487" spans="2:9" s="140" customFormat="1" ht="19.7" customHeight="1" x14ac:dyDescent="0.2">
      <c r="B2487" s="142">
        <v>71</v>
      </c>
      <c r="C2487" s="143" t="s">
        <v>71</v>
      </c>
      <c r="D2487" s="142">
        <v>90833981</v>
      </c>
      <c r="E2487" s="143" t="s">
        <v>2384</v>
      </c>
      <c r="F2487" s="143" t="s">
        <v>700</v>
      </c>
      <c r="G2487" s="143" t="s">
        <v>701</v>
      </c>
      <c r="H2487" s="144">
        <v>3600</v>
      </c>
      <c r="I2487" s="143"/>
    </row>
    <row r="2488" spans="2:9" s="140" customFormat="1" ht="19.7" customHeight="1" x14ac:dyDescent="0.2">
      <c r="B2488" s="142">
        <v>71</v>
      </c>
      <c r="C2488" s="143" t="s">
        <v>71</v>
      </c>
      <c r="D2488" s="142">
        <v>90839819</v>
      </c>
      <c r="E2488" s="143" t="s">
        <v>2487</v>
      </c>
      <c r="F2488" s="143" t="s">
        <v>729</v>
      </c>
      <c r="G2488" s="143" t="s">
        <v>730</v>
      </c>
      <c r="H2488" s="144">
        <v>31.21</v>
      </c>
      <c r="I2488" s="143"/>
    </row>
    <row r="2489" spans="2:9" s="140" customFormat="1" ht="19.7" customHeight="1" x14ac:dyDescent="0.2">
      <c r="B2489" s="142">
        <v>71</v>
      </c>
      <c r="C2489" s="143" t="s">
        <v>71</v>
      </c>
      <c r="D2489" s="142">
        <v>90855794</v>
      </c>
      <c r="E2489" s="143" t="s">
        <v>2263</v>
      </c>
      <c r="F2489" s="143" t="s">
        <v>697</v>
      </c>
      <c r="G2489" s="143" t="s">
        <v>698</v>
      </c>
      <c r="H2489" s="144">
        <v>300</v>
      </c>
      <c r="I2489" s="143"/>
    </row>
    <row r="2490" spans="2:9" s="140" customFormat="1" ht="19.7" customHeight="1" x14ac:dyDescent="0.2">
      <c r="B2490" s="142">
        <v>71</v>
      </c>
      <c r="C2490" s="143" t="s">
        <v>71</v>
      </c>
      <c r="D2490" s="142">
        <v>90915623</v>
      </c>
      <c r="E2490" s="143" t="s">
        <v>2385</v>
      </c>
      <c r="F2490" s="143" t="s">
        <v>700</v>
      </c>
      <c r="G2490" s="143" t="s">
        <v>701</v>
      </c>
      <c r="H2490" s="144">
        <v>1050</v>
      </c>
      <c r="I2490" s="143"/>
    </row>
    <row r="2491" spans="2:9" s="140" customFormat="1" ht="19.7" customHeight="1" x14ac:dyDescent="0.2">
      <c r="B2491" s="142">
        <v>71</v>
      </c>
      <c r="C2491" s="143" t="s">
        <v>71</v>
      </c>
      <c r="D2491" s="142">
        <v>90915623</v>
      </c>
      <c r="E2491" s="143" t="s">
        <v>2385</v>
      </c>
      <c r="F2491" s="143" t="s">
        <v>700</v>
      </c>
      <c r="G2491" s="143" t="s">
        <v>701</v>
      </c>
      <c r="H2491" s="144">
        <v>450</v>
      </c>
      <c r="I2491" s="143"/>
    </row>
    <row r="2492" spans="2:9" s="140" customFormat="1" ht="19.7" customHeight="1" x14ac:dyDescent="0.2">
      <c r="B2492" s="142">
        <v>71</v>
      </c>
      <c r="C2492" s="143" t="s">
        <v>71</v>
      </c>
      <c r="D2492" s="142">
        <v>90915623</v>
      </c>
      <c r="E2492" s="143" t="s">
        <v>2385</v>
      </c>
      <c r="F2492" s="143" t="s">
        <v>700</v>
      </c>
      <c r="G2492" s="143" t="s">
        <v>701</v>
      </c>
      <c r="H2492" s="144">
        <v>300</v>
      </c>
      <c r="I2492" s="143"/>
    </row>
    <row r="2493" spans="2:9" s="140" customFormat="1" ht="19.7" customHeight="1" x14ac:dyDescent="0.2">
      <c r="B2493" s="142">
        <v>71</v>
      </c>
      <c r="C2493" s="143" t="s">
        <v>71</v>
      </c>
      <c r="D2493" s="142">
        <v>91063713</v>
      </c>
      <c r="E2493" s="143" t="s">
        <v>8713</v>
      </c>
      <c r="F2493" s="143" t="s">
        <v>700</v>
      </c>
      <c r="G2493" s="143" t="s">
        <v>701</v>
      </c>
      <c r="H2493" s="144">
        <v>-21924.33</v>
      </c>
      <c r="I2493" s="143"/>
    </row>
    <row r="2494" spans="2:9" s="140" customFormat="1" ht="19.7" customHeight="1" x14ac:dyDescent="0.2">
      <c r="B2494" s="142">
        <v>71</v>
      </c>
      <c r="C2494" s="143" t="s">
        <v>71</v>
      </c>
      <c r="D2494" s="142">
        <v>91094465</v>
      </c>
      <c r="E2494" s="143" t="s">
        <v>2386</v>
      </c>
      <c r="F2494" s="143" t="s">
        <v>700</v>
      </c>
      <c r="G2494" s="143" t="s">
        <v>701</v>
      </c>
      <c r="H2494" s="144">
        <v>2400</v>
      </c>
      <c r="I2494" s="143"/>
    </row>
    <row r="2495" spans="2:9" s="140" customFormat="1" ht="19.7" customHeight="1" x14ac:dyDescent="0.2">
      <c r="B2495" s="142">
        <v>71</v>
      </c>
      <c r="C2495" s="143" t="s">
        <v>71</v>
      </c>
      <c r="D2495" s="142">
        <v>99306721</v>
      </c>
      <c r="E2495" s="143" t="s">
        <v>2389</v>
      </c>
      <c r="F2495" s="143" t="s">
        <v>700</v>
      </c>
      <c r="G2495" s="143" t="s">
        <v>701</v>
      </c>
      <c r="H2495" s="144">
        <v>-10000</v>
      </c>
      <c r="I2495" s="143"/>
    </row>
    <row r="2496" spans="2:9" s="140" customFormat="1" ht="19.7" customHeight="1" x14ac:dyDescent="0.2">
      <c r="B2496" s="142">
        <v>71</v>
      </c>
      <c r="C2496" s="143" t="s">
        <v>71</v>
      </c>
      <c r="D2496" s="142">
        <v>99306721</v>
      </c>
      <c r="E2496" s="143" t="s">
        <v>2389</v>
      </c>
      <c r="F2496" s="143" t="s">
        <v>700</v>
      </c>
      <c r="G2496" s="143" t="s">
        <v>701</v>
      </c>
      <c r="H2496" s="144">
        <v>60000</v>
      </c>
      <c r="I2496" s="143"/>
    </row>
    <row r="2497" spans="2:9" s="140" customFormat="1" ht="19.7" customHeight="1" x14ac:dyDescent="0.2">
      <c r="B2497" s="142">
        <v>71</v>
      </c>
      <c r="C2497" s="143" t="s">
        <v>71</v>
      </c>
      <c r="D2497" s="142">
        <v>101479537</v>
      </c>
      <c r="E2497" s="143" t="s">
        <v>2388</v>
      </c>
      <c r="F2497" s="143" t="s">
        <v>697</v>
      </c>
      <c r="G2497" s="143" t="s">
        <v>698</v>
      </c>
      <c r="H2497" s="144">
        <v>40000</v>
      </c>
      <c r="I2497" s="143"/>
    </row>
    <row r="2498" spans="2:9" s="140" customFormat="1" ht="19.7" customHeight="1" x14ac:dyDescent="0.2">
      <c r="B2498" s="142">
        <v>71</v>
      </c>
      <c r="C2498" s="143" t="s">
        <v>71</v>
      </c>
      <c r="D2498" s="142">
        <v>101479540</v>
      </c>
      <c r="E2498" s="143" t="s">
        <v>2387</v>
      </c>
      <c r="F2498" s="143" t="s">
        <v>697</v>
      </c>
      <c r="G2498" s="143" t="s">
        <v>698</v>
      </c>
      <c r="H2498" s="144">
        <v>40000</v>
      </c>
      <c r="I2498" s="143"/>
    </row>
    <row r="2499" spans="2:9" s="140" customFormat="1" ht="19.7" customHeight="1" x14ac:dyDescent="0.2">
      <c r="B2499" s="142">
        <v>73</v>
      </c>
      <c r="C2499" s="143" t="s">
        <v>409</v>
      </c>
      <c r="D2499" s="142">
        <v>90371914</v>
      </c>
      <c r="E2499" s="143" t="s">
        <v>2390</v>
      </c>
      <c r="F2499" s="143" t="s">
        <v>697</v>
      </c>
      <c r="G2499" s="143" t="s">
        <v>698</v>
      </c>
      <c r="H2499" s="144">
        <v>-15000</v>
      </c>
      <c r="I2499" s="143"/>
    </row>
    <row r="2500" spans="2:9" s="140" customFormat="1" ht="19.7" customHeight="1" x14ac:dyDescent="0.2">
      <c r="B2500" s="142">
        <v>73</v>
      </c>
      <c r="C2500" s="143" t="s">
        <v>409</v>
      </c>
      <c r="D2500" s="142">
        <v>90416017</v>
      </c>
      <c r="E2500" s="143" t="s">
        <v>2391</v>
      </c>
      <c r="F2500" s="143" t="s">
        <v>729</v>
      </c>
      <c r="G2500" s="143" t="s">
        <v>730</v>
      </c>
      <c r="H2500" s="144">
        <v>400</v>
      </c>
      <c r="I2500" s="143"/>
    </row>
    <row r="2501" spans="2:9" s="140" customFormat="1" ht="19.7" customHeight="1" x14ac:dyDescent="0.2">
      <c r="B2501" s="142">
        <v>73</v>
      </c>
      <c r="C2501" s="143" t="s">
        <v>409</v>
      </c>
      <c r="D2501" s="142">
        <v>90416017</v>
      </c>
      <c r="E2501" s="143" t="s">
        <v>2391</v>
      </c>
      <c r="F2501" s="143" t="s">
        <v>729</v>
      </c>
      <c r="G2501" s="143" t="s">
        <v>730</v>
      </c>
      <c r="H2501" s="144">
        <v>150</v>
      </c>
      <c r="I2501" s="143"/>
    </row>
    <row r="2502" spans="2:9" s="140" customFormat="1" ht="19.7" customHeight="1" x14ac:dyDescent="0.2">
      <c r="B2502" s="142">
        <v>73</v>
      </c>
      <c r="C2502" s="143" t="s">
        <v>409</v>
      </c>
      <c r="D2502" s="142">
        <v>90416017</v>
      </c>
      <c r="E2502" s="143" t="s">
        <v>2391</v>
      </c>
      <c r="F2502" s="143" t="s">
        <v>729</v>
      </c>
      <c r="G2502" s="143" t="s">
        <v>730</v>
      </c>
      <c r="H2502" s="144">
        <v>50</v>
      </c>
      <c r="I2502" s="143"/>
    </row>
    <row r="2503" spans="2:9" s="140" customFormat="1" ht="19.7" customHeight="1" x14ac:dyDescent="0.2">
      <c r="B2503" s="142">
        <v>73</v>
      </c>
      <c r="C2503" s="143" t="s">
        <v>409</v>
      </c>
      <c r="D2503" s="142">
        <v>90416017</v>
      </c>
      <c r="E2503" s="143" t="s">
        <v>2392</v>
      </c>
      <c r="F2503" s="143" t="s">
        <v>713</v>
      </c>
      <c r="G2503" s="143" t="s">
        <v>714</v>
      </c>
      <c r="H2503" s="144">
        <v>20000</v>
      </c>
      <c r="I2503" s="143"/>
    </row>
    <row r="2504" spans="2:9" s="140" customFormat="1" ht="19.7" customHeight="1" x14ac:dyDescent="0.2">
      <c r="B2504" s="142">
        <v>73</v>
      </c>
      <c r="C2504" s="143" t="s">
        <v>409</v>
      </c>
      <c r="D2504" s="142">
        <v>90416017</v>
      </c>
      <c r="E2504" s="143" t="s">
        <v>2393</v>
      </c>
      <c r="F2504" s="143" t="s">
        <v>700</v>
      </c>
      <c r="G2504" s="143" t="s">
        <v>701</v>
      </c>
      <c r="H2504" s="144">
        <v>5000</v>
      </c>
      <c r="I2504" s="143"/>
    </row>
    <row r="2505" spans="2:9" s="140" customFormat="1" ht="19.7" customHeight="1" x14ac:dyDescent="0.2">
      <c r="B2505" s="142">
        <v>73</v>
      </c>
      <c r="C2505" s="143" t="s">
        <v>409</v>
      </c>
      <c r="D2505" s="142">
        <v>90418388</v>
      </c>
      <c r="E2505" s="143" t="s">
        <v>2394</v>
      </c>
      <c r="F2505" s="143" t="s">
        <v>787</v>
      </c>
      <c r="G2505" s="143" t="s">
        <v>788</v>
      </c>
      <c r="H2505" s="144">
        <v>-13212.58</v>
      </c>
      <c r="I2505" s="143"/>
    </row>
    <row r="2506" spans="2:9" s="140" customFormat="1" ht="19.7" customHeight="1" x14ac:dyDescent="0.2">
      <c r="B2506" s="142">
        <v>73</v>
      </c>
      <c r="C2506" s="143" t="s">
        <v>409</v>
      </c>
      <c r="D2506" s="142">
        <v>90425003</v>
      </c>
      <c r="E2506" s="143" t="s">
        <v>2395</v>
      </c>
      <c r="F2506" s="143" t="s">
        <v>998</v>
      </c>
      <c r="G2506" s="143" t="s">
        <v>999</v>
      </c>
      <c r="H2506" s="144">
        <v>240</v>
      </c>
      <c r="I2506" s="143"/>
    </row>
    <row r="2507" spans="2:9" s="140" customFormat="1" ht="19.7" customHeight="1" x14ac:dyDescent="0.2">
      <c r="B2507" s="142">
        <v>73</v>
      </c>
      <c r="C2507" s="143" t="s">
        <v>409</v>
      </c>
      <c r="D2507" s="142">
        <v>90425003</v>
      </c>
      <c r="E2507" s="143" t="s">
        <v>2395</v>
      </c>
      <c r="F2507" s="143" t="s">
        <v>998</v>
      </c>
      <c r="G2507" s="143" t="s">
        <v>999</v>
      </c>
      <c r="H2507" s="144">
        <v>30</v>
      </c>
      <c r="I2507" s="143"/>
    </row>
    <row r="2508" spans="2:9" s="140" customFormat="1" ht="19.7" customHeight="1" x14ac:dyDescent="0.2">
      <c r="B2508" s="142">
        <v>73</v>
      </c>
      <c r="C2508" s="143" t="s">
        <v>409</v>
      </c>
      <c r="D2508" s="142">
        <v>90425003</v>
      </c>
      <c r="E2508" s="143" t="s">
        <v>2395</v>
      </c>
      <c r="F2508" s="143" t="s">
        <v>998</v>
      </c>
      <c r="G2508" s="143" t="s">
        <v>999</v>
      </c>
      <c r="H2508" s="144">
        <v>30</v>
      </c>
      <c r="I2508" s="143"/>
    </row>
    <row r="2509" spans="2:9" s="140" customFormat="1" ht="19.7" customHeight="1" x14ac:dyDescent="0.2">
      <c r="B2509" s="142">
        <v>73</v>
      </c>
      <c r="C2509" s="143" t="s">
        <v>409</v>
      </c>
      <c r="D2509" s="142">
        <v>90425031</v>
      </c>
      <c r="E2509" s="143" t="s">
        <v>2396</v>
      </c>
      <c r="F2509" s="143" t="s">
        <v>700</v>
      </c>
      <c r="G2509" s="143" t="s">
        <v>701</v>
      </c>
      <c r="H2509" s="144">
        <v>800</v>
      </c>
      <c r="I2509" s="143"/>
    </row>
    <row r="2510" spans="2:9" s="140" customFormat="1" ht="19.7" customHeight="1" x14ac:dyDescent="0.2">
      <c r="B2510" s="142">
        <v>73</v>
      </c>
      <c r="C2510" s="143" t="s">
        <v>409</v>
      </c>
      <c r="D2510" s="142">
        <v>90425031</v>
      </c>
      <c r="E2510" s="143" t="s">
        <v>2396</v>
      </c>
      <c r="F2510" s="143" t="s">
        <v>700</v>
      </c>
      <c r="G2510" s="143" t="s">
        <v>701</v>
      </c>
      <c r="H2510" s="144">
        <v>8950</v>
      </c>
      <c r="I2510" s="143"/>
    </row>
    <row r="2511" spans="2:9" s="140" customFormat="1" ht="19.7" customHeight="1" x14ac:dyDescent="0.2">
      <c r="B2511" s="142">
        <v>73</v>
      </c>
      <c r="C2511" s="143" t="s">
        <v>409</v>
      </c>
      <c r="D2511" s="142">
        <v>90425031</v>
      </c>
      <c r="E2511" s="143" t="s">
        <v>2396</v>
      </c>
      <c r="F2511" s="143" t="s">
        <v>700</v>
      </c>
      <c r="G2511" s="143" t="s">
        <v>701</v>
      </c>
      <c r="H2511" s="144">
        <v>100</v>
      </c>
      <c r="I2511" s="143"/>
    </row>
    <row r="2512" spans="2:9" s="140" customFormat="1" ht="19.7" customHeight="1" x14ac:dyDescent="0.2">
      <c r="B2512" s="142">
        <v>73</v>
      </c>
      <c r="C2512" s="143" t="s">
        <v>409</v>
      </c>
      <c r="D2512" s="142">
        <v>90425034</v>
      </c>
      <c r="E2512" s="143" t="s">
        <v>2397</v>
      </c>
      <c r="F2512" s="143" t="s">
        <v>700</v>
      </c>
      <c r="G2512" s="143" t="s">
        <v>701</v>
      </c>
      <c r="H2512" s="144">
        <v>-13709.41</v>
      </c>
      <c r="I2512" s="143"/>
    </row>
    <row r="2513" spans="2:9" s="140" customFormat="1" ht="19.7" customHeight="1" x14ac:dyDescent="0.2">
      <c r="B2513" s="142">
        <v>73</v>
      </c>
      <c r="C2513" s="143" t="s">
        <v>409</v>
      </c>
      <c r="D2513" s="142">
        <v>90425034</v>
      </c>
      <c r="E2513" s="143" t="s">
        <v>2397</v>
      </c>
      <c r="F2513" s="143" t="s">
        <v>700</v>
      </c>
      <c r="G2513" s="143" t="s">
        <v>701</v>
      </c>
      <c r="H2513" s="144">
        <v>-4572.9799999999996</v>
      </c>
      <c r="I2513" s="143"/>
    </row>
    <row r="2514" spans="2:9" s="140" customFormat="1" ht="19.7" customHeight="1" x14ac:dyDescent="0.2">
      <c r="B2514" s="142">
        <v>73</v>
      </c>
      <c r="C2514" s="143" t="s">
        <v>409</v>
      </c>
      <c r="D2514" s="142">
        <v>90425038</v>
      </c>
      <c r="E2514" s="143" t="s">
        <v>2398</v>
      </c>
      <c r="F2514" s="143" t="s">
        <v>700</v>
      </c>
      <c r="G2514" s="143" t="s">
        <v>701</v>
      </c>
      <c r="H2514" s="144">
        <v>450</v>
      </c>
      <c r="I2514" s="143"/>
    </row>
    <row r="2515" spans="2:9" s="140" customFormat="1" ht="19.7" customHeight="1" x14ac:dyDescent="0.2">
      <c r="B2515" s="142">
        <v>73</v>
      </c>
      <c r="C2515" s="143" t="s">
        <v>409</v>
      </c>
      <c r="D2515" s="142">
        <v>90425038</v>
      </c>
      <c r="E2515" s="143" t="s">
        <v>2398</v>
      </c>
      <c r="F2515" s="143" t="s">
        <v>700</v>
      </c>
      <c r="G2515" s="143" t="s">
        <v>701</v>
      </c>
      <c r="H2515" s="144">
        <v>150</v>
      </c>
      <c r="I2515" s="143"/>
    </row>
    <row r="2516" spans="2:9" s="140" customFormat="1" ht="19.7" customHeight="1" x14ac:dyDescent="0.2">
      <c r="B2516" s="142">
        <v>73</v>
      </c>
      <c r="C2516" s="143" t="s">
        <v>409</v>
      </c>
      <c r="D2516" s="142">
        <v>90425327</v>
      </c>
      <c r="E2516" s="143" t="s">
        <v>2399</v>
      </c>
      <c r="F2516" s="143" t="s">
        <v>713</v>
      </c>
      <c r="G2516" s="143" t="s">
        <v>714</v>
      </c>
      <c r="H2516" s="144">
        <v>100000</v>
      </c>
      <c r="I2516" s="143"/>
    </row>
    <row r="2517" spans="2:9" s="140" customFormat="1" ht="19.7" customHeight="1" x14ac:dyDescent="0.2">
      <c r="B2517" s="142">
        <v>73</v>
      </c>
      <c r="C2517" s="143" t="s">
        <v>409</v>
      </c>
      <c r="D2517" s="142">
        <v>90425452</v>
      </c>
      <c r="E2517" s="143" t="s">
        <v>2400</v>
      </c>
      <c r="F2517" s="143" t="s">
        <v>697</v>
      </c>
      <c r="G2517" s="143" t="s">
        <v>698</v>
      </c>
      <c r="H2517" s="144">
        <v>40000</v>
      </c>
      <c r="I2517" s="143"/>
    </row>
    <row r="2518" spans="2:9" s="140" customFormat="1" ht="19.7" customHeight="1" x14ac:dyDescent="0.2">
      <c r="B2518" s="142">
        <v>73</v>
      </c>
      <c r="C2518" s="143" t="s">
        <v>409</v>
      </c>
      <c r="D2518" s="142">
        <v>90425512</v>
      </c>
      <c r="E2518" s="143" t="s">
        <v>2401</v>
      </c>
      <c r="F2518" s="143" t="s">
        <v>998</v>
      </c>
      <c r="G2518" s="143" t="s">
        <v>999</v>
      </c>
      <c r="H2518" s="144">
        <v>407</v>
      </c>
      <c r="I2518" s="143"/>
    </row>
    <row r="2519" spans="2:9" s="140" customFormat="1" ht="19.7" customHeight="1" x14ac:dyDescent="0.2">
      <c r="B2519" s="142">
        <v>73</v>
      </c>
      <c r="C2519" s="143" t="s">
        <v>409</v>
      </c>
      <c r="D2519" s="142">
        <v>90425512</v>
      </c>
      <c r="E2519" s="143" t="s">
        <v>2401</v>
      </c>
      <c r="F2519" s="143" t="s">
        <v>998</v>
      </c>
      <c r="G2519" s="143" t="s">
        <v>999</v>
      </c>
      <c r="H2519" s="144">
        <v>153</v>
      </c>
      <c r="I2519" s="143"/>
    </row>
    <row r="2520" spans="2:9" s="140" customFormat="1" ht="19.7" customHeight="1" x14ac:dyDescent="0.2">
      <c r="B2520" s="142">
        <v>73</v>
      </c>
      <c r="C2520" s="143" t="s">
        <v>409</v>
      </c>
      <c r="D2520" s="142">
        <v>90425512</v>
      </c>
      <c r="E2520" s="143" t="s">
        <v>2401</v>
      </c>
      <c r="F2520" s="143" t="s">
        <v>998</v>
      </c>
      <c r="G2520" s="143" t="s">
        <v>999</v>
      </c>
      <c r="H2520" s="144">
        <v>51</v>
      </c>
      <c r="I2520" s="143"/>
    </row>
    <row r="2521" spans="2:9" s="140" customFormat="1" ht="19.7" customHeight="1" x14ac:dyDescent="0.2">
      <c r="B2521" s="142">
        <v>73</v>
      </c>
      <c r="C2521" s="143" t="s">
        <v>409</v>
      </c>
      <c r="D2521" s="142">
        <v>90425512</v>
      </c>
      <c r="E2521" s="143" t="s">
        <v>2402</v>
      </c>
      <c r="F2521" s="143" t="s">
        <v>700</v>
      </c>
      <c r="G2521" s="143" t="s">
        <v>701</v>
      </c>
      <c r="H2521" s="144">
        <v>1200</v>
      </c>
      <c r="I2521" s="143"/>
    </row>
    <row r="2522" spans="2:9" s="140" customFormat="1" ht="19.7" customHeight="1" x14ac:dyDescent="0.2">
      <c r="B2522" s="142">
        <v>73</v>
      </c>
      <c r="C2522" s="143" t="s">
        <v>409</v>
      </c>
      <c r="D2522" s="142">
        <v>90425512</v>
      </c>
      <c r="E2522" s="143" t="s">
        <v>2402</v>
      </c>
      <c r="F2522" s="143" t="s">
        <v>700</v>
      </c>
      <c r="G2522" s="143" t="s">
        <v>701</v>
      </c>
      <c r="H2522" s="144">
        <v>450</v>
      </c>
      <c r="I2522" s="143"/>
    </row>
    <row r="2523" spans="2:9" s="140" customFormat="1" ht="19.7" customHeight="1" x14ac:dyDescent="0.2">
      <c r="B2523" s="142">
        <v>73</v>
      </c>
      <c r="C2523" s="143" t="s">
        <v>409</v>
      </c>
      <c r="D2523" s="142">
        <v>90425512</v>
      </c>
      <c r="E2523" s="143" t="s">
        <v>2402</v>
      </c>
      <c r="F2523" s="143" t="s">
        <v>700</v>
      </c>
      <c r="G2523" s="143" t="s">
        <v>701</v>
      </c>
      <c r="H2523" s="144">
        <v>150</v>
      </c>
      <c r="I2523" s="143"/>
    </row>
    <row r="2524" spans="2:9" s="140" customFormat="1" ht="19.7" customHeight="1" x14ac:dyDescent="0.2">
      <c r="B2524" s="142">
        <v>73</v>
      </c>
      <c r="C2524" s="143" t="s">
        <v>409</v>
      </c>
      <c r="D2524" s="142">
        <v>90425843</v>
      </c>
      <c r="E2524" s="143" t="s">
        <v>2403</v>
      </c>
      <c r="F2524" s="143" t="s">
        <v>729</v>
      </c>
      <c r="G2524" s="143" t="s">
        <v>730</v>
      </c>
      <c r="H2524" s="144">
        <v>23200</v>
      </c>
      <c r="I2524" s="143"/>
    </row>
    <row r="2525" spans="2:9" s="140" customFormat="1" ht="19.7" customHeight="1" x14ac:dyDescent="0.2">
      <c r="B2525" s="142">
        <v>73</v>
      </c>
      <c r="C2525" s="143" t="s">
        <v>409</v>
      </c>
      <c r="D2525" s="142">
        <v>90425843</v>
      </c>
      <c r="E2525" s="143" t="s">
        <v>2403</v>
      </c>
      <c r="F2525" s="143" t="s">
        <v>729</v>
      </c>
      <c r="G2525" s="143" t="s">
        <v>730</v>
      </c>
      <c r="H2525" s="144">
        <v>1200</v>
      </c>
      <c r="I2525" s="143"/>
    </row>
    <row r="2526" spans="2:9" s="140" customFormat="1" ht="19.7" customHeight="1" x14ac:dyDescent="0.2">
      <c r="B2526" s="142">
        <v>73</v>
      </c>
      <c r="C2526" s="143" t="s">
        <v>409</v>
      </c>
      <c r="D2526" s="142">
        <v>90425843</v>
      </c>
      <c r="E2526" s="143" t="s">
        <v>2403</v>
      </c>
      <c r="F2526" s="143" t="s">
        <v>729</v>
      </c>
      <c r="G2526" s="143" t="s">
        <v>730</v>
      </c>
      <c r="H2526" s="144">
        <v>400</v>
      </c>
      <c r="I2526" s="143"/>
    </row>
    <row r="2527" spans="2:9" s="140" customFormat="1" ht="19.7" customHeight="1" x14ac:dyDescent="0.2">
      <c r="B2527" s="142">
        <v>73</v>
      </c>
      <c r="C2527" s="143" t="s">
        <v>409</v>
      </c>
      <c r="D2527" s="142">
        <v>90425843</v>
      </c>
      <c r="E2527" s="143" t="s">
        <v>2404</v>
      </c>
      <c r="F2527" s="143" t="s">
        <v>998</v>
      </c>
      <c r="G2527" s="143" t="s">
        <v>999</v>
      </c>
      <c r="H2527" s="144">
        <v>800</v>
      </c>
      <c r="I2527" s="143"/>
    </row>
    <row r="2528" spans="2:9" s="140" customFormat="1" ht="19.7" customHeight="1" x14ac:dyDescent="0.2">
      <c r="B2528" s="142">
        <v>73</v>
      </c>
      <c r="C2528" s="143" t="s">
        <v>409</v>
      </c>
      <c r="D2528" s="142">
        <v>90425843</v>
      </c>
      <c r="E2528" s="143" t="s">
        <v>2404</v>
      </c>
      <c r="F2528" s="143" t="s">
        <v>998</v>
      </c>
      <c r="G2528" s="143" t="s">
        <v>999</v>
      </c>
      <c r="H2528" s="144">
        <v>300</v>
      </c>
      <c r="I2528" s="143"/>
    </row>
    <row r="2529" spans="2:9" s="140" customFormat="1" ht="19.7" customHeight="1" x14ac:dyDescent="0.2">
      <c r="B2529" s="142">
        <v>73</v>
      </c>
      <c r="C2529" s="143" t="s">
        <v>409</v>
      </c>
      <c r="D2529" s="142">
        <v>90425843</v>
      </c>
      <c r="E2529" s="143" t="s">
        <v>2404</v>
      </c>
      <c r="F2529" s="143" t="s">
        <v>998</v>
      </c>
      <c r="G2529" s="143" t="s">
        <v>999</v>
      </c>
      <c r="H2529" s="144">
        <v>100</v>
      </c>
      <c r="I2529" s="143"/>
    </row>
    <row r="2530" spans="2:9" s="140" customFormat="1" ht="19.7" customHeight="1" x14ac:dyDescent="0.2">
      <c r="B2530" s="142">
        <v>73</v>
      </c>
      <c r="C2530" s="143" t="s">
        <v>409</v>
      </c>
      <c r="D2530" s="142">
        <v>90618079</v>
      </c>
      <c r="E2530" s="143" t="s">
        <v>9018</v>
      </c>
      <c r="F2530" s="143" t="s">
        <v>700</v>
      </c>
      <c r="G2530" s="143" t="s">
        <v>701</v>
      </c>
      <c r="H2530" s="144">
        <v>-36000</v>
      </c>
      <c r="I2530" s="143"/>
    </row>
    <row r="2531" spans="2:9" s="140" customFormat="1" ht="19.7" customHeight="1" x14ac:dyDescent="0.2">
      <c r="B2531" s="142">
        <v>73</v>
      </c>
      <c r="C2531" s="143" t="s">
        <v>409</v>
      </c>
      <c r="D2531" s="142">
        <v>90734267</v>
      </c>
      <c r="E2531" s="143" t="s">
        <v>2405</v>
      </c>
      <c r="F2531" s="143" t="s">
        <v>700</v>
      </c>
      <c r="G2531" s="143" t="s">
        <v>701</v>
      </c>
      <c r="H2531" s="144">
        <v>1350</v>
      </c>
      <c r="I2531" s="143"/>
    </row>
    <row r="2532" spans="2:9" s="140" customFormat="1" ht="19.7" customHeight="1" x14ac:dyDescent="0.2">
      <c r="B2532" s="142">
        <v>73</v>
      </c>
      <c r="C2532" s="143" t="s">
        <v>409</v>
      </c>
      <c r="D2532" s="142">
        <v>90734267</v>
      </c>
      <c r="E2532" s="143" t="s">
        <v>2405</v>
      </c>
      <c r="F2532" s="143" t="s">
        <v>700</v>
      </c>
      <c r="G2532" s="143" t="s">
        <v>701</v>
      </c>
      <c r="H2532" s="144">
        <v>450</v>
      </c>
      <c r="I2532" s="143"/>
    </row>
    <row r="2533" spans="2:9" s="140" customFormat="1" ht="19.7" customHeight="1" x14ac:dyDescent="0.2">
      <c r="B2533" s="142">
        <v>73</v>
      </c>
      <c r="C2533" s="143" t="s">
        <v>409</v>
      </c>
      <c r="D2533" s="142">
        <v>90737900</v>
      </c>
      <c r="E2533" s="143" t="s">
        <v>2406</v>
      </c>
      <c r="F2533" s="143" t="s">
        <v>697</v>
      </c>
      <c r="G2533" s="143" t="s">
        <v>698</v>
      </c>
      <c r="H2533" s="144">
        <v>-6400</v>
      </c>
      <c r="I2533" s="143"/>
    </row>
    <row r="2534" spans="2:9" s="140" customFormat="1" ht="19.7" customHeight="1" x14ac:dyDescent="0.2">
      <c r="B2534" s="142">
        <v>73</v>
      </c>
      <c r="C2534" s="143" t="s">
        <v>409</v>
      </c>
      <c r="D2534" s="142">
        <v>90737900</v>
      </c>
      <c r="E2534" s="143" t="s">
        <v>2406</v>
      </c>
      <c r="F2534" s="143" t="s">
        <v>697</v>
      </c>
      <c r="G2534" s="143" t="s">
        <v>698</v>
      </c>
      <c r="H2534" s="144">
        <v>-2400</v>
      </c>
      <c r="I2534" s="143"/>
    </row>
    <row r="2535" spans="2:9" s="140" customFormat="1" ht="19.7" customHeight="1" x14ac:dyDescent="0.2">
      <c r="B2535" s="142">
        <v>73</v>
      </c>
      <c r="C2535" s="143" t="s">
        <v>409</v>
      </c>
      <c r="D2535" s="142">
        <v>90849320</v>
      </c>
      <c r="E2535" s="143" t="s">
        <v>2407</v>
      </c>
      <c r="F2535" s="143" t="s">
        <v>700</v>
      </c>
      <c r="G2535" s="143" t="s">
        <v>701</v>
      </c>
      <c r="H2535" s="144">
        <v>2160</v>
      </c>
      <c r="I2535" s="143"/>
    </row>
    <row r="2536" spans="2:9" s="140" customFormat="1" ht="19.7" customHeight="1" x14ac:dyDescent="0.2">
      <c r="B2536" s="142">
        <v>73</v>
      </c>
      <c r="C2536" s="143" t="s">
        <v>409</v>
      </c>
      <c r="D2536" s="142">
        <v>90849320</v>
      </c>
      <c r="E2536" s="143" t="s">
        <v>2407</v>
      </c>
      <c r="F2536" s="143" t="s">
        <v>700</v>
      </c>
      <c r="G2536" s="143" t="s">
        <v>701</v>
      </c>
      <c r="H2536" s="144">
        <v>720</v>
      </c>
      <c r="I2536" s="143"/>
    </row>
    <row r="2537" spans="2:9" s="140" customFormat="1" ht="19.7" customHeight="1" x14ac:dyDescent="0.2">
      <c r="B2537" s="142">
        <v>73</v>
      </c>
      <c r="C2537" s="143" t="s">
        <v>409</v>
      </c>
      <c r="D2537" s="142">
        <v>90849320</v>
      </c>
      <c r="E2537" s="143" t="s">
        <v>2408</v>
      </c>
      <c r="F2537" s="143" t="s">
        <v>700</v>
      </c>
      <c r="G2537" s="143" t="s">
        <v>701</v>
      </c>
      <c r="H2537" s="144">
        <v>7200</v>
      </c>
      <c r="I2537" s="143"/>
    </row>
    <row r="2538" spans="2:9" s="140" customFormat="1" ht="19.7" customHeight="1" x14ac:dyDescent="0.2">
      <c r="B2538" s="142">
        <v>73</v>
      </c>
      <c r="C2538" s="143" t="s">
        <v>409</v>
      </c>
      <c r="D2538" s="142">
        <v>90849320</v>
      </c>
      <c r="E2538" s="143" t="s">
        <v>2408</v>
      </c>
      <c r="F2538" s="143" t="s">
        <v>700</v>
      </c>
      <c r="G2538" s="143" t="s">
        <v>701</v>
      </c>
      <c r="H2538" s="144">
        <v>2400</v>
      </c>
      <c r="I2538" s="143"/>
    </row>
    <row r="2539" spans="2:9" s="140" customFormat="1" ht="19.7" customHeight="1" x14ac:dyDescent="0.2">
      <c r="B2539" s="142">
        <v>73</v>
      </c>
      <c r="C2539" s="143" t="s">
        <v>409</v>
      </c>
      <c r="D2539" s="142">
        <v>90912982</v>
      </c>
      <c r="E2539" s="143" t="s">
        <v>2409</v>
      </c>
      <c r="F2539" s="143" t="s">
        <v>700</v>
      </c>
      <c r="G2539" s="143" t="s">
        <v>701</v>
      </c>
      <c r="H2539" s="144">
        <v>-3238.42</v>
      </c>
      <c r="I2539" s="143"/>
    </row>
    <row r="2540" spans="2:9" s="140" customFormat="1" ht="19.7" customHeight="1" x14ac:dyDescent="0.2">
      <c r="B2540" s="142">
        <v>73</v>
      </c>
      <c r="C2540" s="143" t="s">
        <v>409</v>
      </c>
      <c r="D2540" s="142">
        <v>90912982</v>
      </c>
      <c r="E2540" s="143" t="s">
        <v>2409</v>
      </c>
      <c r="F2540" s="143" t="s">
        <v>700</v>
      </c>
      <c r="G2540" s="143" t="s">
        <v>701</v>
      </c>
      <c r="H2540" s="144">
        <v>-1084.18</v>
      </c>
      <c r="I2540" s="143"/>
    </row>
    <row r="2541" spans="2:9" s="140" customFormat="1" ht="19.7" customHeight="1" x14ac:dyDescent="0.2">
      <c r="B2541" s="142">
        <v>73</v>
      </c>
      <c r="C2541" s="143" t="s">
        <v>409</v>
      </c>
      <c r="D2541" s="142">
        <v>90952505</v>
      </c>
      <c r="E2541" s="143" t="s">
        <v>2410</v>
      </c>
      <c r="F2541" s="143" t="s">
        <v>700</v>
      </c>
      <c r="G2541" s="143" t="s">
        <v>701</v>
      </c>
      <c r="H2541" s="144">
        <v>-20033.47</v>
      </c>
      <c r="I2541" s="143"/>
    </row>
    <row r="2542" spans="2:9" s="140" customFormat="1" ht="19.7" customHeight="1" x14ac:dyDescent="0.2">
      <c r="B2542" s="142">
        <v>73</v>
      </c>
      <c r="C2542" s="143" t="s">
        <v>409</v>
      </c>
      <c r="D2542" s="142">
        <v>90952505</v>
      </c>
      <c r="E2542" s="143" t="s">
        <v>2411</v>
      </c>
      <c r="F2542" s="143" t="s">
        <v>700</v>
      </c>
      <c r="G2542" s="143" t="s">
        <v>701</v>
      </c>
      <c r="H2542" s="144">
        <v>-8066.77</v>
      </c>
      <c r="I2542" s="143"/>
    </row>
    <row r="2543" spans="2:9" s="140" customFormat="1" ht="19.7" customHeight="1" x14ac:dyDescent="0.2">
      <c r="B2543" s="142">
        <v>73</v>
      </c>
      <c r="C2543" s="143" t="s">
        <v>409</v>
      </c>
      <c r="D2543" s="142">
        <v>99105773</v>
      </c>
      <c r="E2543" s="143" t="s">
        <v>2412</v>
      </c>
      <c r="F2543" s="143" t="s">
        <v>700</v>
      </c>
      <c r="G2543" s="143" t="s">
        <v>701</v>
      </c>
      <c r="H2543" s="144">
        <v>-1862.25</v>
      </c>
      <c r="I2543" s="143"/>
    </row>
    <row r="2544" spans="2:9" s="140" customFormat="1" ht="19.7" customHeight="1" x14ac:dyDescent="0.2">
      <c r="B2544" s="142">
        <v>73</v>
      </c>
      <c r="C2544" s="143" t="s">
        <v>409</v>
      </c>
      <c r="D2544" s="142">
        <v>99105773</v>
      </c>
      <c r="E2544" s="143" t="s">
        <v>2412</v>
      </c>
      <c r="F2544" s="143" t="s">
        <v>700</v>
      </c>
      <c r="G2544" s="143" t="s">
        <v>701</v>
      </c>
      <c r="H2544" s="144">
        <v>-621.67999999999995</v>
      </c>
      <c r="I2544" s="143"/>
    </row>
    <row r="2545" spans="2:9" s="140" customFormat="1" ht="19.7" customHeight="1" x14ac:dyDescent="0.2">
      <c r="B2545" s="142">
        <v>74</v>
      </c>
      <c r="C2545" s="143" t="s">
        <v>410</v>
      </c>
      <c r="D2545" s="142">
        <v>90176256</v>
      </c>
      <c r="E2545" s="143" t="s">
        <v>699</v>
      </c>
      <c r="F2545" s="143" t="s">
        <v>700</v>
      </c>
      <c r="G2545" s="143" t="s">
        <v>701</v>
      </c>
      <c r="H2545" s="144">
        <v>18200</v>
      </c>
      <c r="I2545" s="143"/>
    </row>
    <row r="2546" spans="2:9" s="140" customFormat="1" ht="19.7" customHeight="1" x14ac:dyDescent="0.2">
      <c r="B2546" s="142">
        <v>74</v>
      </c>
      <c r="C2546" s="143" t="s">
        <v>410</v>
      </c>
      <c r="D2546" s="142">
        <v>90421795</v>
      </c>
      <c r="E2546" s="143" t="s">
        <v>2413</v>
      </c>
      <c r="F2546" s="143" t="s">
        <v>700</v>
      </c>
      <c r="G2546" s="143" t="s">
        <v>701</v>
      </c>
      <c r="H2546" s="144">
        <v>20000</v>
      </c>
      <c r="I2546" s="143"/>
    </row>
    <row r="2547" spans="2:9" s="140" customFormat="1" ht="19.7" customHeight="1" x14ac:dyDescent="0.2">
      <c r="B2547" s="142">
        <v>74</v>
      </c>
      <c r="C2547" s="143" t="s">
        <v>410</v>
      </c>
      <c r="D2547" s="142">
        <v>90422035</v>
      </c>
      <c r="E2547" s="143" t="s">
        <v>2414</v>
      </c>
      <c r="F2547" s="143" t="s">
        <v>697</v>
      </c>
      <c r="G2547" s="143" t="s">
        <v>698</v>
      </c>
      <c r="H2547" s="144">
        <v>20000</v>
      </c>
      <c r="I2547" s="143"/>
    </row>
    <row r="2548" spans="2:9" s="140" customFormat="1" ht="19.7" customHeight="1" x14ac:dyDescent="0.2">
      <c r="B2548" s="142">
        <v>74</v>
      </c>
      <c r="C2548" s="143" t="s">
        <v>410</v>
      </c>
      <c r="D2548" s="142">
        <v>90422100</v>
      </c>
      <c r="E2548" s="143" t="s">
        <v>2415</v>
      </c>
      <c r="F2548" s="143" t="s">
        <v>700</v>
      </c>
      <c r="G2548" s="143" t="s">
        <v>701</v>
      </c>
      <c r="H2548" s="144">
        <v>60702.11</v>
      </c>
      <c r="I2548" s="143"/>
    </row>
    <row r="2549" spans="2:9" s="140" customFormat="1" ht="19.7" customHeight="1" x14ac:dyDescent="0.2">
      <c r="B2549" s="142">
        <v>74</v>
      </c>
      <c r="C2549" s="143" t="s">
        <v>410</v>
      </c>
      <c r="D2549" s="142">
        <v>90422392</v>
      </c>
      <c r="E2549" s="143" t="s">
        <v>2416</v>
      </c>
      <c r="F2549" s="143" t="s">
        <v>700</v>
      </c>
      <c r="G2549" s="143" t="s">
        <v>701</v>
      </c>
      <c r="H2549" s="144">
        <v>-1622.47</v>
      </c>
      <c r="I2549" s="143"/>
    </row>
    <row r="2550" spans="2:9" s="140" customFormat="1" ht="19.7" customHeight="1" x14ac:dyDescent="0.2">
      <c r="B2550" s="142">
        <v>74</v>
      </c>
      <c r="C2550" s="143" t="s">
        <v>410</v>
      </c>
      <c r="D2550" s="142">
        <v>90422392</v>
      </c>
      <c r="E2550" s="143" t="s">
        <v>2416</v>
      </c>
      <c r="F2550" s="143" t="s">
        <v>700</v>
      </c>
      <c r="G2550" s="143" t="s">
        <v>701</v>
      </c>
      <c r="H2550" s="144">
        <v>-2833.77</v>
      </c>
      <c r="I2550" s="143"/>
    </row>
    <row r="2551" spans="2:9" s="140" customFormat="1" ht="19.7" customHeight="1" x14ac:dyDescent="0.2">
      <c r="B2551" s="142">
        <v>74</v>
      </c>
      <c r="C2551" s="143" t="s">
        <v>410</v>
      </c>
      <c r="D2551" s="142">
        <v>90422473</v>
      </c>
      <c r="E2551" s="143" t="s">
        <v>2417</v>
      </c>
      <c r="F2551" s="143" t="s">
        <v>729</v>
      </c>
      <c r="G2551" s="143" t="s">
        <v>730</v>
      </c>
      <c r="H2551" s="144">
        <v>824.16</v>
      </c>
      <c r="I2551" s="143"/>
    </row>
    <row r="2552" spans="2:9" s="140" customFormat="1" ht="19.7" customHeight="1" x14ac:dyDescent="0.2">
      <c r="B2552" s="142">
        <v>74</v>
      </c>
      <c r="C2552" s="143" t="s">
        <v>410</v>
      </c>
      <c r="D2552" s="142">
        <v>90422473</v>
      </c>
      <c r="E2552" s="143" t="s">
        <v>2418</v>
      </c>
      <c r="F2552" s="143" t="s">
        <v>723</v>
      </c>
      <c r="G2552" s="143" t="s">
        <v>724</v>
      </c>
      <c r="H2552" s="144">
        <v>-145327.07</v>
      </c>
      <c r="I2552" s="143"/>
    </row>
    <row r="2553" spans="2:9" s="140" customFormat="1" ht="19.7" customHeight="1" x14ac:dyDescent="0.2">
      <c r="B2553" s="142">
        <v>74</v>
      </c>
      <c r="C2553" s="143" t="s">
        <v>410</v>
      </c>
      <c r="D2553" s="142">
        <v>90422473</v>
      </c>
      <c r="E2553" s="143" t="s">
        <v>2419</v>
      </c>
      <c r="F2553" s="143" t="s">
        <v>700</v>
      </c>
      <c r="G2553" s="143" t="s">
        <v>701</v>
      </c>
      <c r="H2553" s="144">
        <v>-45283.31</v>
      </c>
      <c r="I2553" s="143"/>
    </row>
    <row r="2554" spans="2:9" s="140" customFormat="1" ht="19.7" customHeight="1" x14ac:dyDescent="0.2">
      <c r="B2554" s="142">
        <v>74</v>
      </c>
      <c r="C2554" s="143" t="s">
        <v>410</v>
      </c>
      <c r="D2554" s="142">
        <v>90422626</v>
      </c>
      <c r="E2554" s="143" t="s">
        <v>2420</v>
      </c>
      <c r="F2554" s="143" t="s">
        <v>729</v>
      </c>
      <c r="G2554" s="143" t="s">
        <v>730</v>
      </c>
      <c r="H2554" s="144">
        <v>500</v>
      </c>
      <c r="I2554" s="143"/>
    </row>
    <row r="2555" spans="2:9" s="140" customFormat="1" ht="19.7" customHeight="1" x14ac:dyDescent="0.2">
      <c r="B2555" s="142">
        <v>74</v>
      </c>
      <c r="C2555" s="143" t="s">
        <v>410</v>
      </c>
      <c r="D2555" s="142">
        <v>90422626</v>
      </c>
      <c r="E2555" s="143" t="s">
        <v>2421</v>
      </c>
      <c r="F2555" s="143" t="s">
        <v>729</v>
      </c>
      <c r="G2555" s="143" t="s">
        <v>730</v>
      </c>
      <c r="H2555" s="144">
        <v>500</v>
      </c>
      <c r="I2555" s="143"/>
    </row>
    <row r="2556" spans="2:9" s="140" customFormat="1" ht="19.7" customHeight="1" x14ac:dyDescent="0.2">
      <c r="B2556" s="142">
        <v>74</v>
      </c>
      <c r="C2556" s="143" t="s">
        <v>410</v>
      </c>
      <c r="D2556" s="142">
        <v>90422626</v>
      </c>
      <c r="E2556" s="143" t="s">
        <v>2422</v>
      </c>
      <c r="F2556" s="143" t="s">
        <v>1675</v>
      </c>
      <c r="G2556" s="143" t="s">
        <v>1676</v>
      </c>
      <c r="H2556" s="144">
        <v>1014.64</v>
      </c>
      <c r="I2556" s="143"/>
    </row>
    <row r="2557" spans="2:9" s="140" customFormat="1" ht="19.7" customHeight="1" x14ac:dyDescent="0.2">
      <c r="B2557" s="142">
        <v>74</v>
      </c>
      <c r="C2557" s="143" t="s">
        <v>410</v>
      </c>
      <c r="D2557" s="142">
        <v>90422626</v>
      </c>
      <c r="E2557" s="143" t="s">
        <v>2423</v>
      </c>
      <c r="F2557" s="143" t="s">
        <v>700</v>
      </c>
      <c r="G2557" s="143" t="s">
        <v>701</v>
      </c>
      <c r="H2557" s="144">
        <v>20000</v>
      </c>
      <c r="I2557" s="143"/>
    </row>
    <row r="2558" spans="2:9" s="140" customFormat="1" ht="19.7" customHeight="1" x14ac:dyDescent="0.2">
      <c r="B2558" s="142">
        <v>74</v>
      </c>
      <c r="C2558" s="143" t="s">
        <v>410</v>
      </c>
      <c r="D2558" s="142">
        <v>90423902</v>
      </c>
      <c r="E2558" s="143" t="s">
        <v>2424</v>
      </c>
      <c r="F2558" s="143" t="s">
        <v>700</v>
      </c>
      <c r="G2558" s="143" t="s">
        <v>701</v>
      </c>
      <c r="H2558" s="144">
        <v>360</v>
      </c>
      <c r="I2558" s="143"/>
    </row>
    <row r="2559" spans="2:9" s="140" customFormat="1" ht="19.7" customHeight="1" x14ac:dyDescent="0.2">
      <c r="B2559" s="142">
        <v>74</v>
      </c>
      <c r="C2559" s="143" t="s">
        <v>410</v>
      </c>
      <c r="D2559" s="142">
        <v>90441398</v>
      </c>
      <c r="E2559" s="143" t="s">
        <v>2425</v>
      </c>
      <c r="F2559" s="143" t="s">
        <v>700</v>
      </c>
      <c r="G2559" s="143" t="s">
        <v>701</v>
      </c>
      <c r="H2559" s="144">
        <v>400</v>
      </c>
      <c r="I2559" s="143"/>
    </row>
    <row r="2560" spans="2:9" s="140" customFormat="1" ht="19.7" customHeight="1" x14ac:dyDescent="0.2">
      <c r="B2560" s="142">
        <v>74</v>
      </c>
      <c r="C2560" s="143" t="s">
        <v>410</v>
      </c>
      <c r="D2560" s="142">
        <v>90441398</v>
      </c>
      <c r="E2560" s="143" t="s">
        <v>2426</v>
      </c>
      <c r="F2560" s="143" t="s">
        <v>737</v>
      </c>
      <c r="G2560" s="143" t="s">
        <v>738</v>
      </c>
      <c r="H2560" s="144">
        <v>1200</v>
      </c>
      <c r="I2560" s="143"/>
    </row>
    <row r="2561" spans="2:9" s="140" customFormat="1" ht="19.7" customHeight="1" x14ac:dyDescent="0.2">
      <c r="B2561" s="142">
        <v>74</v>
      </c>
      <c r="C2561" s="143" t="s">
        <v>410</v>
      </c>
      <c r="D2561" s="142">
        <v>90441398</v>
      </c>
      <c r="E2561" s="143" t="s">
        <v>2427</v>
      </c>
      <c r="F2561" s="143" t="s">
        <v>713</v>
      </c>
      <c r="G2561" s="143" t="s">
        <v>714</v>
      </c>
      <c r="H2561" s="144">
        <v>50900</v>
      </c>
      <c r="I2561" s="143"/>
    </row>
    <row r="2562" spans="2:9" s="140" customFormat="1" ht="19.7" customHeight="1" x14ac:dyDescent="0.2">
      <c r="B2562" s="142">
        <v>74</v>
      </c>
      <c r="C2562" s="143" t="s">
        <v>410</v>
      </c>
      <c r="D2562" s="142">
        <v>90547238</v>
      </c>
      <c r="E2562" s="143" t="s">
        <v>2428</v>
      </c>
      <c r="F2562" s="143" t="s">
        <v>697</v>
      </c>
      <c r="G2562" s="143" t="s">
        <v>698</v>
      </c>
      <c r="H2562" s="144">
        <v>30500</v>
      </c>
      <c r="I2562" s="143"/>
    </row>
    <row r="2563" spans="2:9" s="140" customFormat="1" ht="19.7" customHeight="1" x14ac:dyDescent="0.2">
      <c r="B2563" s="142">
        <v>74</v>
      </c>
      <c r="C2563" s="143" t="s">
        <v>410</v>
      </c>
      <c r="D2563" s="142">
        <v>90652057</v>
      </c>
      <c r="E2563" s="143" t="s">
        <v>2429</v>
      </c>
      <c r="F2563" s="143" t="s">
        <v>713</v>
      </c>
      <c r="G2563" s="143" t="s">
        <v>714</v>
      </c>
      <c r="H2563" s="144">
        <v>100000</v>
      </c>
      <c r="I2563" s="143"/>
    </row>
    <row r="2564" spans="2:9" s="140" customFormat="1" ht="19.7" customHeight="1" x14ac:dyDescent="0.2">
      <c r="B2564" s="142">
        <v>74</v>
      </c>
      <c r="C2564" s="143" t="s">
        <v>410</v>
      </c>
      <c r="D2564" s="142">
        <v>90745542</v>
      </c>
      <c r="E2564" s="143" t="s">
        <v>2430</v>
      </c>
      <c r="F2564" s="143" t="s">
        <v>713</v>
      </c>
      <c r="G2564" s="143" t="s">
        <v>714</v>
      </c>
      <c r="H2564" s="144">
        <v>100000</v>
      </c>
      <c r="I2564" s="143"/>
    </row>
    <row r="2565" spans="2:9" s="140" customFormat="1" ht="19.7" customHeight="1" x14ac:dyDescent="0.2">
      <c r="B2565" s="142">
        <v>74</v>
      </c>
      <c r="C2565" s="143" t="s">
        <v>410</v>
      </c>
      <c r="D2565" s="142">
        <v>90745577</v>
      </c>
      <c r="E2565" s="143" t="s">
        <v>2431</v>
      </c>
      <c r="F2565" s="143" t="s">
        <v>697</v>
      </c>
      <c r="G2565" s="143" t="s">
        <v>698</v>
      </c>
      <c r="H2565" s="144">
        <v>30000</v>
      </c>
      <c r="I2565" s="143"/>
    </row>
    <row r="2566" spans="2:9" s="140" customFormat="1" ht="19.7" customHeight="1" x14ac:dyDescent="0.2">
      <c r="B2566" s="142">
        <v>74</v>
      </c>
      <c r="C2566" s="143" t="s">
        <v>410</v>
      </c>
      <c r="D2566" s="142">
        <v>90757495</v>
      </c>
      <c r="E2566" s="143" t="s">
        <v>2432</v>
      </c>
      <c r="F2566" s="143" t="s">
        <v>700</v>
      </c>
      <c r="G2566" s="143" t="s">
        <v>701</v>
      </c>
      <c r="H2566" s="144">
        <v>600</v>
      </c>
      <c r="I2566" s="143"/>
    </row>
    <row r="2567" spans="2:9" s="140" customFormat="1" ht="19.7" customHeight="1" x14ac:dyDescent="0.2">
      <c r="B2567" s="142">
        <v>74</v>
      </c>
      <c r="C2567" s="143" t="s">
        <v>410</v>
      </c>
      <c r="D2567" s="142">
        <v>90757582</v>
      </c>
      <c r="E2567" s="143" t="s">
        <v>2433</v>
      </c>
      <c r="F2567" s="143" t="s">
        <v>713</v>
      </c>
      <c r="G2567" s="143" t="s">
        <v>714</v>
      </c>
      <c r="H2567" s="144">
        <v>50900</v>
      </c>
      <c r="I2567" s="143"/>
    </row>
    <row r="2568" spans="2:9" s="140" customFormat="1" ht="19.7" customHeight="1" x14ac:dyDescent="0.2">
      <c r="B2568" s="142">
        <v>74</v>
      </c>
      <c r="C2568" s="143" t="s">
        <v>410</v>
      </c>
      <c r="D2568" s="142">
        <v>90757582</v>
      </c>
      <c r="E2568" s="143" t="s">
        <v>2434</v>
      </c>
      <c r="F2568" s="143" t="s">
        <v>700</v>
      </c>
      <c r="G2568" s="143" t="s">
        <v>701</v>
      </c>
      <c r="H2568" s="144">
        <v>304.88</v>
      </c>
      <c r="I2568" s="143"/>
    </row>
    <row r="2569" spans="2:9" s="140" customFormat="1" ht="19.7" customHeight="1" x14ac:dyDescent="0.2">
      <c r="B2569" s="142">
        <v>74</v>
      </c>
      <c r="C2569" s="143" t="s">
        <v>410</v>
      </c>
      <c r="D2569" s="142">
        <v>91034920</v>
      </c>
      <c r="E2569" s="143" t="s">
        <v>2435</v>
      </c>
      <c r="F2569" s="143" t="s">
        <v>700</v>
      </c>
      <c r="G2569" s="143" t="s">
        <v>701</v>
      </c>
      <c r="H2569" s="144">
        <v>5500</v>
      </c>
      <c r="I2569" s="143"/>
    </row>
    <row r="2570" spans="2:9" s="140" customFormat="1" ht="19.7" customHeight="1" x14ac:dyDescent="0.2">
      <c r="B2570" s="142">
        <v>74</v>
      </c>
      <c r="C2570" s="143" t="s">
        <v>410</v>
      </c>
      <c r="D2570" s="142">
        <v>91034920</v>
      </c>
      <c r="E2570" s="143" t="s">
        <v>2436</v>
      </c>
      <c r="F2570" s="143" t="s">
        <v>700</v>
      </c>
      <c r="G2570" s="143" t="s">
        <v>701</v>
      </c>
      <c r="H2570" s="144">
        <v>21200</v>
      </c>
      <c r="I2570" s="143"/>
    </row>
    <row r="2571" spans="2:9" s="140" customFormat="1" ht="19.7" customHeight="1" x14ac:dyDescent="0.2">
      <c r="B2571" s="142">
        <v>74</v>
      </c>
      <c r="C2571" s="143" t="s">
        <v>410</v>
      </c>
      <c r="D2571" s="142">
        <v>101669401</v>
      </c>
      <c r="E2571" s="143" t="s">
        <v>2437</v>
      </c>
      <c r="F2571" s="143" t="s">
        <v>697</v>
      </c>
      <c r="G2571" s="143" t="s">
        <v>698</v>
      </c>
      <c r="H2571" s="144">
        <v>15000</v>
      </c>
      <c r="I2571" s="143"/>
    </row>
    <row r="2572" spans="2:9" s="140" customFormat="1" ht="19.7" customHeight="1" x14ac:dyDescent="0.2">
      <c r="B2572" s="142">
        <v>76</v>
      </c>
      <c r="C2572" s="143" t="s">
        <v>476</v>
      </c>
      <c r="D2572" s="142">
        <v>90364917</v>
      </c>
      <c r="E2572" s="143" t="s">
        <v>2210</v>
      </c>
      <c r="F2572" s="143" t="s">
        <v>700</v>
      </c>
      <c r="G2572" s="143" t="s">
        <v>701</v>
      </c>
      <c r="H2572" s="144">
        <v>60</v>
      </c>
      <c r="I2572" s="143"/>
    </row>
    <row r="2573" spans="2:9" s="140" customFormat="1" ht="19.7" customHeight="1" x14ac:dyDescent="0.2">
      <c r="B2573" s="142">
        <v>76</v>
      </c>
      <c r="C2573" s="143" t="s">
        <v>476</v>
      </c>
      <c r="D2573" s="142">
        <v>90370586</v>
      </c>
      <c r="E2573" s="143" t="s">
        <v>2251</v>
      </c>
      <c r="F2573" s="143" t="s">
        <v>700</v>
      </c>
      <c r="G2573" s="143" t="s">
        <v>701</v>
      </c>
      <c r="H2573" s="144">
        <v>1800</v>
      </c>
      <c r="I2573" s="143"/>
    </row>
    <row r="2574" spans="2:9" s="140" customFormat="1" ht="19.7" customHeight="1" x14ac:dyDescent="0.2">
      <c r="B2574" s="142">
        <v>76</v>
      </c>
      <c r="C2574" s="143" t="s">
        <v>476</v>
      </c>
      <c r="D2574" s="142">
        <v>90373093</v>
      </c>
      <c r="E2574" s="143" t="s">
        <v>9019</v>
      </c>
      <c r="F2574" s="143" t="s">
        <v>713</v>
      </c>
      <c r="G2574" s="143" t="s">
        <v>714</v>
      </c>
      <c r="H2574" s="144">
        <v>110000</v>
      </c>
      <c r="I2574" s="143"/>
    </row>
    <row r="2575" spans="2:9" s="140" customFormat="1" ht="19.7" customHeight="1" x14ac:dyDescent="0.2">
      <c r="B2575" s="142">
        <v>76</v>
      </c>
      <c r="C2575" s="143" t="s">
        <v>476</v>
      </c>
      <c r="D2575" s="142">
        <v>90429433</v>
      </c>
      <c r="E2575" s="143" t="s">
        <v>2438</v>
      </c>
      <c r="F2575" s="143" t="s">
        <v>700</v>
      </c>
      <c r="G2575" s="143" t="s">
        <v>701</v>
      </c>
      <c r="H2575" s="144">
        <v>22000</v>
      </c>
      <c r="I2575" s="143"/>
    </row>
    <row r="2576" spans="2:9" s="140" customFormat="1" ht="19.7" customHeight="1" x14ac:dyDescent="0.2">
      <c r="B2576" s="142">
        <v>76</v>
      </c>
      <c r="C2576" s="143" t="s">
        <v>476</v>
      </c>
      <c r="D2576" s="142">
        <v>90760166</v>
      </c>
      <c r="E2576" s="143" t="s">
        <v>2441</v>
      </c>
      <c r="F2576" s="143" t="s">
        <v>700</v>
      </c>
      <c r="G2576" s="143" t="s">
        <v>701</v>
      </c>
      <c r="H2576" s="144">
        <v>1000</v>
      </c>
      <c r="I2576" s="143"/>
    </row>
    <row r="2577" spans="2:9" s="140" customFormat="1" ht="19.7" customHeight="1" x14ac:dyDescent="0.2">
      <c r="B2577" s="142">
        <v>76</v>
      </c>
      <c r="C2577" s="143" t="s">
        <v>476</v>
      </c>
      <c r="D2577" s="142">
        <v>90760166</v>
      </c>
      <c r="E2577" s="143" t="s">
        <v>2441</v>
      </c>
      <c r="F2577" s="143" t="s">
        <v>700</v>
      </c>
      <c r="G2577" s="143" t="s">
        <v>701</v>
      </c>
      <c r="H2577" s="144">
        <v>5000</v>
      </c>
      <c r="I2577" s="143"/>
    </row>
    <row r="2578" spans="2:9" s="140" customFormat="1" ht="19.7" customHeight="1" x14ac:dyDescent="0.2">
      <c r="B2578" s="142">
        <v>76</v>
      </c>
      <c r="C2578" s="143" t="s">
        <v>476</v>
      </c>
      <c r="D2578" s="142">
        <v>90764088</v>
      </c>
      <c r="E2578" s="143" t="s">
        <v>2443</v>
      </c>
      <c r="F2578" s="143" t="s">
        <v>697</v>
      </c>
      <c r="G2578" s="143" t="s">
        <v>698</v>
      </c>
      <c r="H2578" s="144">
        <v>9000</v>
      </c>
      <c r="I2578" s="143"/>
    </row>
    <row r="2579" spans="2:9" s="140" customFormat="1" ht="19.7" customHeight="1" x14ac:dyDescent="0.2">
      <c r="B2579" s="142">
        <v>76</v>
      </c>
      <c r="C2579" s="143" t="s">
        <v>476</v>
      </c>
      <c r="D2579" s="142">
        <v>90764377</v>
      </c>
      <c r="E2579" s="143" t="s">
        <v>2257</v>
      </c>
      <c r="F2579" s="143" t="s">
        <v>700</v>
      </c>
      <c r="G2579" s="143" t="s">
        <v>701</v>
      </c>
      <c r="H2579" s="144">
        <v>60</v>
      </c>
      <c r="I2579" s="143"/>
    </row>
    <row r="2580" spans="2:9" s="140" customFormat="1" ht="19.7" customHeight="1" x14ac:dyDescent="0.2">
      <c r="B2580" s="142">
        <v>76</v>
      </c>
      <c r="C2580" s="143" t="s">
        <v>476</v>
      </c>
      <c r="D2580" s="142">
        <v>90764858</v>
      </c>
      <c r="E2580" s="143" t="s">
        <v>2444</v>
      </c>
      <c r="F2580" s="143" t="s">
        <v>697</v>
      </c>
      <c r="G2580" s="143" t="s">
        <v>698</v>
      </c>
      <c r="H2580" s="144">
        <v>400</v>
      </c>
      <c r="I2580" s="143"/>
    </row>
    <row r="2581" spans="2:9" s="140" customFormat="1" ht="19.7" customHeight="1" x14ac:dyDescent="0.2">
      <c r="B2581" s="142">
        <v>76</v>
      </c>
      <c r="C2581" s="143" t="s">
        <v>476</v>
      </c>
      <c r="D2581" s="142">
        <v>90764858</v>
      </c>
      <c r="E2581" s="143" t="s">
        <v>2444</v>
      </c>
      <c r="F2581" s="143" t="s">
        <v>697</v>
      </c>
      <c r="G2581" s="143" t="s">
        <v>698</v>
      </c>
      <c r="H2581" s="144">
        <v>12000</v>
      </c>
      <c r="I2581" s="143"/>
    </row>
    <row r="2582" spans="2:9" s="140" customFormat="1" ht="19.7" customHeight="1" x14ac:dyDescent="0.2">
      <c r="B2582" s="142">
        <v>76</v>
      </c>
      <c r="C2582" s="143" t="s">
        <v>476</v>
      </c>
      <c r="D2582" s="142">
        <v>90775248</v>
      </c>
      <c r="E2582" s="143" t="s">
        <v>2442</v>
      </c>
      <c r="F2582" s="143" t="s">
        <v>713</v>
      </c>
      <c r="G2582" s="143" t="s">
        <v>714</v>
      </c>
      <c r="H2582" s="144">
        <v>300000</v>
      </c>
      <c r="I2582" s="143"/>
    </row>
    <row r="2583" spans="2:9" s="140" customFormat="1" ht="19.7" customHeight="1" x14ac:dyDescent="0.2">
      <c r="B2583" s="142">
        <v>76</v>
      </c>
      <c r="C2583" s="143" t="s">
        <v>476</v>
      </c>
      <c r="D2583" s="142">
        <v>90828264</v>
      </c>
      <c r="E2583" s="143" t="s">
        <v>2445</v>
      </c>
      <c r="F2583" s="143" t="s">
        <v>737</v>
      </c>
      <c r="G2583" s="143" t="s">
        <v>738</v>
      </c>
      <c r="H2583" s="144">
        <v>60</v>
      </c>
      <c r="I2583" s="143"/>
    </row>
    <row r="2584" spans="2:9" s="140" customFormat="1" ht="19.7" customHeight="1" x14ac:dyDescent="0.2">
      <c r="B2584" s="142">
        <v>76</v>
      </c>
      <c r="C2584" s="143" t="s">
        <v>476</v>
      </c>
      <c r="D2584" s="142">
        <v>90828264</v>
      </c>
      <c r="E2584" s="143" t="s">
        <v>2445</v>
      </c>
      <c r="F2584" s="143" t="s">
        <v>737</v>
      </c>
      <c r="G2584" s="143" t="s">
        <v>738</v>
      </c>
      <c r="H2584" s="144">
        <v>300</v>
      </c>
      <c r="I2584" s="143"/>
    </row>
    <row r="2585" spans="2:9" s="140" customFormat="1" ht="19.7" customHeight="1" x14ac:dyDescent="0.2">
      <c r="B2585" s="142">
        <v>76</v>
      </c>
      <c r="C2585" s="143" t="s">
        <v>476</v>
      </c>
      <c r="D2585" s="142">
        <v>90828264</v>
      </c>
      <c r="E2585" s="143" t="s">
        <v>2446</v>
      </c>
      <c r="F2585" s="143" t="s">
        <v>700</v>
      </c>
      <c r="G2585" s="143" t="s">
        <v>701</v>
      </c>
      <c r="H2585" s="144">
        <v>100</v>
      </c>
      <c r="I2585" s="143"/>
    </row>
    <row r="2586" spans="2:9" s="140" customFormat="1" ht="19.7" customHeight="1" x14ac:dyDescent="0.2">
      <c r="B2586" s="142">
        <v>76</v>
      </c>
      <c r="C2586" s="143" t="s">
        <v>476</v>
      </c>
      <c r="D2586" s="142">
        <v>90828264</v>
      </c>
      <c r="E2586" s="143" t="s">
        <v>2446</v>
      </c>
      <c r="F2586" s="143" t="s">
        <v>700</v>
      </c>
      <c r="G2586" s="143" t="s">
        <v>701</v>
      </c>
      <c r="H2586" s="144">
        <v>500</v>
      </c>
      <c r="I2586" s="143"/>
    </row>
    <row r="2587" spans="2:9" s="140" customFormat="1" ht="19.7" customHeight="1" x14ac:dyDescent="0.2">
      <c r="B2587" s="142">
        <v>76</v>
      </c>
      <c r="C2587" s="143" t="s">
        <v>476</v>
      </c>
      <c r="D2587" s="142">
        <v>90832269</v>
      </c>
      <c r="E2587" s="143" t="s">
        <v>2440</v>
      </c>
      <c r="F2587" s="143" t="s">
        <v>697</v>
      </c>
      <c r="G2587" s="143" t="s">
        <v>698</v>
      </c>
      <c r="H2587" s="144">
        <v>32000</v>
      </c>
      <c r="I2587" s="143"/>
    </row>
    <row r="2588" spans="2:9" s="140" customFormat="1" ht="19.7" customHeight="1" x14ac:dyDescent="0.2">
      <c r="B2588" s="142">
        <v>76</v>
      </c>
      <c r="C2588" s="143" t="s">
        <v>476</v>
      </c>
      <c r="D2588" s="142">
        <v>90832372</v>
      </c>
      <c r="E2588" s="143" t="s">
        <v>2447</v>
      </c>
      <c r="F2588" s="143" t="s">
        <v>700</v>
      </c>
      <c r="G2588" s="143" t="s">
        <v>701</v>
      </c>
      <c r="H2588" s="144">
        <v>10000</v>
      </c>
      <c r="I2588" s="143"/>
    </row>
    <row r="2589" spans="2:9" s="140" customFormat="1" ht="19.7" customHeight="1" x14ac:dyDescent="0.2">
      <c r="B2589" s="142">
        <v>76</v>
      </c>
      <c r="C2589" s="143" t="s">
        <v>476</v>
      </c>
      <c r="D2589" s="142">
        <v>90833738</v>
      </c>
      <c r="E2589" s="143" t="s">
        <v>2448</v>
      </c>
      <c r="F2589" s="143" t="s">
        <v>700</v>
      </c>
      <c r="G2589" s="143" t="s">
        <v>701</v>
      </c>
      <c r="H2589" s="144">
        <v>600</v>
      </c>
      <c r="I2589" s="143"/>
    </row>
    <row r="2590" spans="2:9" s="140" customFormat="1" ht="19.7" customHeight="1" x14ac:dyDescent="0.2">
      <c r="B2590" s="142">
        <v>76</v>
      </c>
      <c r="C2590" s="143" t="s">
        <v>476</v>
      </c>
      <c r="D2590" s="142">
        <v>90833738</v>
      </c>
      <c r="E2590" s="143" t="s">
        <v>2448</v>
      </c>
      <c r="F2590" s="143" t="s">
        <v>700</v>
      </c>
      <c r="G2590" s="143" t="s">
        <v>701</v>
      </c>
      <c r="H2590" s="144">
        <v>22000</v>
      </c>
      <c r="I2590" s="143"/>
    </row>
    <row r="2591" spans="2:9" s="140" customFormat="1" ht="19.7" customHeight="1" x14ac:dyDescent="0.2">
      <c r="B2591" s="142">
        <v>76</v>
      </c>
      <c r="C2591" s="143" t="s">
        <v>476</v>
      </c>
      <c r="D2591" s="142">
        <v>90838472</v>
      </c>
      <c r="E2591" s="143" t="s">
        <v>2449</v>
      </c>
      <c r="F2591" s="143" t="s">
        <v>700</v>
      </c>
      <c r="G2591" s="143" t="s">
        <v>701</v>
      </c>
      <c r="H2591" s="144">
        <v>-1500</v>
      </c>
      <c r="I2591" s="143"/>
    </row>
    <row r="2592" spans="2:9" s="140" customFormat="1" ht="19.7" customHeight="1" x14ac:dyDescent="0.2">
      <c r="B2592" s="142">
        <v>76</v>
      </c>
      <c r="C2592" s="143" t="s">
        <v>476</v>
      </c>
      <c r="D2592" s="142">
        <v>90838541</v>
      </c>
      <c r="E2592" s="143" t="s">
        <v>2439</v>
      </c>
      <c r="F2592" s="143" t="s">
        <v>697</v>
      </c>
      <c r="G2592" s="143" t="s">
        <v>698</v>
      </c>
      <c r="H2592" s="144">
        <v>50000</v>
      </c>
      <c r="I2592" s="143"/>
    </row>
    <row r="2593" spans="2:9" s="140" customFormat="1" ht="19.7" customHeight="1" x14ac:dyDescent="0.2">
      <c r="B2593" s="142">
        <v>76</v>
      </c>
      <c r="C2593" s="143" t="s">
        <v>476</v>
      </c>
      <c r="D2593" s="142">
        <v>90838555</v>
      </c>
      <c r="E2593" s="143" t="s">
        <v>2450</v>
      </c>
      <c r="F2593" s="143" t="s">
        <v>737</v>
      </c>
      <c r="G2593" s="143" t="s">
        <v>738</v>
      </c>
      <c r="H2593" s="144">
        <v>750</v>
      </c>
      <c r="I2593" s="143"/>
    </row>
    <row r="2594" spans="2:9" s="140" customFormat="1" ht="19.7" customHeight="1" x14ac:dyDescent="0.2">
      <c r="B2594" s="142">
        <v>76</v>
      </c>
      <c r="C2594" s="143" t="s">
        <v>476</v>
      </c>
      <c r="D2594" s="142">
        <v>90838555</v>
      </c>
      <c r="E2594" s="143" t="s">
        <v>9020</v>
      </c>
      <c r="F2594" s="143" t="s">
        <v>697</v>
      </c>
      <c r="G2594" s="143" t="s">
        <v>698</v>
      </c>
      <c r="H2594" s="144">
        <v>-2000</v>
      </c>
      <c r="I2594" s="143"/>
    </row>
    <row r="2595" spans="2:9" s="140" customFormat="1" ht="19.7" customHeight="1" x14ac:dyDescent="0.2">
      <c r="B2595" s="142">
        <v>76</v>
      </c>
      <c r="C2595" s="143" t="s">
        <v>476</v>
      </c>
      <c r="D2595" s="142">
        <v>90838791</v>
      </c>
      <c r="E2595" s="143" t="s">
        <v>2451</v>
      </c>
      <c r="F2595" s="143" t="s">
        <v>700</v>
      </c>
      <c r="G2595" s="143" t="s">
        <v>701</v>
      </c>
      <c r="H2595" s="144">
        <v>10000</v>
      </c>
      <c r="I2595" s="143"/>
    </row>
    <row r="2596" spans="2:9" s="140" customFormat="1" ht="19.7" customHeight="1" x14ac:dyDescent="0.2">
      <c r="B2596" s="142">
        <v>76</v>
      </c>
      <c r="C2596" s="143" t="s">
        <v>476</v>
      </c>
      <c r="D2596" s="142">
        <v>90838896</v>
      </c>
      <c r="E2596" s="143" t="s">
        <v>2452</v>
      </c>
      <c r="F2596" s="143" t="s">
        <v>700</v>
      </c>
      <c r="G2596" s="143" t="s">
        <v>701</v>
      </c>
      <c r="H2596" s="144">
        <v>30000</v>
      </c>
      <c r="I2596" s="143"/>
    </row>
    <row r="2597" spans="2:9" s="140" customFormat="1" ht="19.7" customHeight="1" x14ac:dyDescent="0.2">
      <c r="B2597" s="142">
        <v>76</v>
      </c>
      <c r="C2597" s="143" t="s">
        <v>476</v>
      </c>
      <c r="D2597" s="142">
        <v>90858833</v>
      </c>
      <c r="E2597" s="143" t="s">
        <v>2453</v>
      </c>
      <c r="F2597" s="143" t="s">
        <v>697</v>
      </c>
      <c r="G2597" s="143" t="s">
        <v>698</v>
      </c>
      <c r="H2597" s="144">
        <v>-20000</v>
      </c>
      <c r="I2597" s="143"/>
    </row>
    <row r="2598" spans="2:9" s="140" customFormat="1" ht="19.7" customHeight="1" x14ac:dyDescent="0.2">
      <c r="B2598" s="142">
        <v>76</v>
      </c>
      <c r="C2598" s="143" t="s">
        <v>476</v>
      </c>
      <c r="D2598" s="142">
        <v>90878827</v>
      </c>
      <c r="E2598" s="143" t="s">
        <v>2454</v>
      </c>
      <c r="F2598" s="143" t="s">
        <v>697</v>
      </c>
      <c r="G2598" s="143" t="s">
        <v>698</v>
      </c>
      <c r="H2598" s="144">
        <v>300</v>
      </c>
      <c r="I2598" s="143"/>
    </row>
    <row r="2599" spans="2:9" s="140" customFormat="1" ht="19.7" customHeight="1" x14ac:dyDescent="0.2">
      <c r="B2599" s="142">
        <v>76</v>
      </c>
      <c r="C2599" s="143" t="s">
        <v>476</v>
      </c>
      <c r="D2599" s="142">
        <v>90878827</v>
      </c>
      <c r="E2599" s="143" t="s">
        <v>2454</v>
      </c>
      <c r="F2599" s="143" t="s">
        <v>697</v>
      </c>
      <c r="G2599" s="143" t="s">
        <v>698</v>
      </c>
      <c r="H2599" s="144">
        <v>37900</v>
      </c>
      <c r="I2599" s="143"/>
    </row>
    <row r="2600" spans="2:9" s="140" customFormat="1" ht="19.7" customHeight="1" x14ac:dyDescent="0.2">
      <c r="B2600" s="142">
        <v>76</v>
      </c>
      <c r="C2600" s="143" t="s">
        <v>476</v>
      </c>
      <c r="D2600" s="142">
        <v>90878827</v>
      </c>
      <c r="E2600" s="143" t="s">
        <v>2455</v>
      </c>
      <c r="F2600" s="143" t="s">
        <v>700</v>
      </c>
      <c r="G2600" s="143" t="s">
        <v>701</v>
      </c>
      <c r="H2600" s="144">
        <v>200</v>
      </c>
      <c r="I2600" s="143"/>
    </row>
    <row r="2601" spans="2:9" s="140" customFormat="1" ht="19.7" customHeight="1" x14ac:dyDescent="0.2">
      <c r="B2601" s="142">
        <v>76</v>
      </c>
      <c r="C2601" s="143" t="s">
        <v>476</v>
      </c>
      <c r="D2601" s="142">
        <v>90878827</v>
      </c>
      <c r="E2601" s="143" t="s">
        <v>2455</v>
      </c>
      <c r="F2601" s="143" t="s">
        <v>700</v>
      </c>
      <c r="G2601" s="143" t="s">
        <v>701</v>
      </c>
      <c r="H2601" s="144">
        <v>7500</v>
      </c>
      <c r="I2601" s="143"/>
    </row>
    <row r="2602" spans="2:9" s="140" customFormat="1" ht="19.7" customHeight="1" x14ac:dyDescent="0.2">
      <c r="B2602" s="142">
        <v>76</v>
      </c>
      <c r="C2602" s="143" t="s">
        <v>476</v>
      </c>
      <c r="D2602" s="142">
        <v>91105222</v>
      </c>
      <c r="E2602" s="143" t="s">
        <v>2273</v>
      </c>
      <c r="F2602" s="143" t="s">
        <v>700</v>
      </c>
      <c r="G2602" s="143" t="s">
        <v>701</v>
      </c>
      <c r="H2602" s="144">
        <v>300</v>
      </c>
      <c r="I2602" s="143"/>
    </row>
    <row r="2603" spans="2:9" s="140" customFormat="1" ht="19.7" customHeight="1" x14ac:dyDescent="0.2">
      <c r="B2603" s="142">
        <v>77</v>
      </c>
      <c r="C2603" s="143" t="s">
        <v>74</v>
      </c>
      <c r="D2603" s="142">
        <v>90371742</v>
      </c>
      <c r="E2603" s="143" t="s">
        <v>2456</v>
      </c>
      <c r="F2603" s="143" t="s">
        <v>700</v>
      </c>
      <c r="G2603" s="143" t="s">
        <v>701</v>
      </c>
      <c r="H2603" s="144">
        <v>30000</v>
      </c>
      <c r="I2603" s="143"/>
    </row>
    <row r="2604" spans="2:9" s="140" customFormat="1" ht="19.7" customHeight="1" x14ac:dyDescent="0.2">
      <c r="B2604" s="142">
        <v>77</v>
      </c>
      <c r="C2604" s="143" t="s">
        <v>74</v>
      </c>
      <c r="D2604" s="142">
        <v>90441056</v>
      </c>
      <c r="E2604" s="143" t="s">
        <v>2457</v>
      </c>
      <c r="F2604" s="143" t="s">
        <v>697</v>
      </c>
      <c r="G2604" s="143" t="s">
        <v>698</v>
      </c>
      <c r="H2604" s="144">
        <v>1800</v>
      </c>
      <c r="I2604" s="143"/>
    </row>
    <row r="2605" spans="2:9" s="140" customFormat="1" ht="19.7" customHeight="1" x14ac:dyDescent="0.2">
      <c r="B2605" s="142">
        <v>77</v>
      </c>
      <c r="C2605" s="143" t="s">
        <v>74</v>
      </c>
      <c r="D2605" s="142">
        <v>90824536</v>
      </c>
      <c r="E2605" s="143" t="s">
        <v>2467</v>
      </c>
      <c r="F2605" s="143" t="s">
        <v>700</v>
      </c>
      <c r="G2605" s="143" t="s">
        <v>701</v>
      </c>
      <c r="H2605" s="144">
        <v>101489.54</v>
      </c>
      <c r="I2605" s="143"/>
    </row>
    <row r="2606" spans="2:9" s="140" customFormat="1" ht="19.7" customHeight="1" x14ac:dyDescent="0.2">
      <c r="B2606" s="142">
        <v>77</v>
      </c>
      <c r="C2606" s="143" t="s">
        <v>74</v>
      </c>
      <c r="D2606" s="142">
        <v>90824625</v>
      </c>
      <c r="E2606" s="143" t="s">
        <v>2458</v>
      </c>
      <c r="F2606" s="143" t="s">
        <v>737</v>
      </c>
      <c r="G2606" s="143" t="s">
        <v>738</v>
      </c>
      <c r="H2606" s="144">
        <v>600</v>
      </c>
      <c r="I2606" s="143"/>
    </row>
    <row r="2607" spans="2:9" s="140" customFormat="1" ht="19.7" customHeight="1" x14ac:dyDescent="0.2">
      <c r="B2607" s="142">
        <v>77</v>
      </c>
      <c r="C2607" s="143" t="s">
        <v>74</v>
      </c>
      <c r="D2607" s="142">
        <v>90824625</v>
      </c>
      <c r="E2607" s="143" t="s">
        <v>2459</v>
      </c>
      <c r="F2607" s="143" t="s">
        <v>700</v>
      </c>
      <c r="G2607" s="143" t="s">
        <v>701</v>
      </c>
      <c r="H2607" s="144">
        <v>600</v>
      </c>
      <c r="I2607" s="143"/>
    </row>
    <row r="2608" spans="2:9" s="140" customFormat="1" ht="19.7" customHeight="1" x14ac:dyDescent="0.2">
      <c r="B2608" s="142">
        <v>77</v>
      </c>
      <c r="C2608" s="143" t="s">
        <v>74</v>
      </c>
      <c r="D2608" s="142">
        <v>90833326</v>
      </c>
      <c r="E2608" s="143" t="s">
        <v>2460</v>
      </c>
      <c r="F2608" s="143" t="s">
        <v>729</v>
      </c>
      <c r="G2608" s="143" t="s">
        <v>730</v>
      </c>
      <c r="H2608" s="144">
        <v>733.2</v>
      </c>
      <c r="I2608" s="143"/>
    </row>
    <row r="2609" spans="2:9" s="140" customFormat="1" ht="19.7" customHeight="1" x14ac:dyDescent="0.2">
      <c r="B2609" s="142">
        <v>77</v>
      </c>
      <c r="C2609" s="143" t="s">
        <v>74</v>
      </c>
      <c r="D2609" s="142">
        <v>90833382</v>
      </c>
      <c r="E2609" s="143" t="s">
        <v>2461</v>
      </c>
      <c r="F2609" s="143" t="s">
        <v>737</v>
      </c>
      <c r="G2609" s="143" t="s">
        <v>738</v>
      </c>
      <c r="H2609" s="144">
        <v>360</v>
      </c>
      <c r="I2609" s="143"/>
    </row>
    <row r="2610" spans="2:9" s="140" customFormat="1" ht="19.7" customHeight="1" x14ac:dyDescent="0.2">
      <c r="B2610" s="142">
        <v>77</v>
      </c>
      <c r="C2610" s="143" t="s">
        <v>74</v>
      </c>
      <c r="D2610" s="142">
        <v>90833966</v>
      </c>
      <c r="E2610" s="143" t="s">
        <v>2462</v>
      </c>
      <c r="F2610" s="143" t="s">
        <v>700</v>
      </c>
      <c r="G2610" s="143" t="s">
        <v>701</v>
      </c>
      <c r="H2610" s="144">
        <v>780</v>
      </c>
      <c r="I2610" s="143"/>
    </row>
    <row r="2611" spans="2:9" s="140" customFormat="1" ht="19.7" customHeight="1" x14ac:dyDescent="0.2">
      <c r="B2611" s="142">
        <v>77</v>
      </c>
      <c r="C2611" s="143" t="s">
        <v>74</v>
      </c>
      <c r="D2611" s="142">
        <v>90834041</v>
      </c>
      <c r="E2611" s="143" t="s">
        <v>2463</v>
      </c>
      <c r="F2611" s="143" t="s">
        <v>729</v>
      </c>
      <c r="G2611" s="143" t="s">
        <v>730</v>
      </c>
      <c r="H2611" s="144">
        <v>373.91</v>
      </c>
      <c r="I2611" s="143"/>
    </row>
    <row r="2612" spans="2:9" s="140" customFormat="1" ht="19.7" customHeight="1" x14ac:dyDescent="0.2">
      <c r="B2612" s="142">
        <v>77</v>
      </c>
      <c r="C2612" s="143" t="s">
        <v>74</v>
      </c>
      <c r="D2612" s="142">
        <v>90834126</v>
      </c>
      <c r="E2612" s="143" t="s">
        <v>2464</v>
      </c>
      <c r="F2612" s="143" t="s">
        <v>1226</v>
      </c>
      <c r="G2612" s="143" t="s">
        <v>1227</v>
      </c>
      <c r="H2612" s="144">
        <v>-23000</v>
      </c>
      <c r="I2612" s="143"/>
    </row>
    <row r="2613" spans="2:9" s="140" customFormat="1" ht="19.7" customHeight="1" x14ac:dyDescent="0.2">
      <c r="B2613" s="142">
        <v>77</v>
      </c>
      <c r="C2613" s="143" t="s">
        <v>74</v>
      </c>
      <c r="D2613" s="142">
        <v>90834126</v>
      </c>
      <c r="E2613" s="143" t="s">
        <v>2465</v>
      </c>
      <c r="F2613" s="143" t="s">
        <v>723</v>
      </c>
      <c r="G2613" s="143" t="s">
        <v>724</v>
      </c>
      <c r="H2613" s="144">
        <v>23000</v>
      </c>
      <c r="I2613" s="143"/>
    </row>
    <row r="2614" spans="2:9" s="140" customFormat="1" ht="19.7" customHeight="1" x14ac:dyDescent="0.2">
      <c r="B2614" s="142">
        <v>77</v>
      </c>
      <c r="C2614" s="143" t="s">
        <v>74</v>
      </c>
      <c r="D2614" s="142">
        <v>90835127</v>
      </c>
      <c r="E2614" s="143" t="s">
        <v>2466</v>
      </c>
      <c r="F2614" s="143" t="s">
        <v>700</v>
      </c>
      <c r="G2614" s="143" t="s">
        <v>701</v>
      </c>
      <c r="H2614" s="144">
        <v>2400</v>
      </c>
      <c r="I2614" s="143"/>
    </row>
    <row r="2615" spans="2:9" s="140" customFormat="1" ht="19.7" customHeight="1" x14ac:dyDescent="0.2">
      <c r="B2615" s="142">
        <v>77</v>
      </c>
      <c r="C2615" s="143" t="s">
        <v>74</v>
      </c>
      <c r="D2615" s="142">
        <v>91059098</v>
      </c>
      <c r="E2615" s="143" t="s">
        <v>2468</v>
      </c>
      <c r="F2615" s="143" t="s">
        <v>729</v>
      </c>
      <c r="G2615" s="143" t="s">
        <v>730</v>
      </c>
      <c r="H2615" s="144">
        <v>1200</v>
      </c>
      <c r="I2615" s="143"/>
    </row>
    <row r="2616" spans="2:9" s="140" customFormat="1" ht="19.7" customHeight="1" x14ac:dyDescent="0.2">
      <c r="B2616" s="142">
        <v>77</v>
      </c>
      <c r="C2616" s="143" t="s">
        <v>74</v>
      </c>
      <c r="D2616" s="142">
        <v>98375593</v>
      </c>
      <c r="E2616" s="143" t="s">
        <v>2469</v>
      </c>
      <c r="F2616" s="143" t="s">
        <v>697</v>
      </c>
      <c r="G2616" s="143" t="s">
        <v>698</v>
      </c>
      <c r="H2616" s="144">
        <v>2400</v>
      </c>
      <c r="I2616" s="143"/>
    </row>
    <row r="2617" spans="2:9" s="140" customFormat="1" ht="19.7" customHeight="1" x14ac:dyDescent="0.2">
      <c r="B2617" s="142">
        <v>77</v>
      </c>
      <c r="C2617" s="143" t="s">
        <v>74</v>
      </c>
      <c r="D2617" s="142">
        <v>98609764</v>
      </c>
      <c r="E2617" s="143" t="s">
        <v>2470</v>
      </c>
      <c r="F2617" s="143" t="s">
        <v>729</v>
      </c>
      <c r="G2617" s="143" t="s">
        <v>730</v>
      </c>
      <c r="H2617" s="144">
        <v>1200</v>
      </c>
      <c r="I2617" s="143"/>
    </row>
    <row r="2618" spans="2:9" s="140" customFormat="1" ht="19.7" customHeight="1" x14ac:dyDescent="0.2">
      <c r="B2618" s="142">
        <v>77</v>
      </c>
      <c r="C2618" s="143" t="s">
        <v>74</v>
      </c>
      <c r="D2618" s="142">
        <v>98853233</v>
      </c>
      <c r="E2618" s="143" t="s">
        <v>9021</v>
      </c>
      <c r="F2618" s="143" t="s">
        <v>700</v>
      </c>
      <c r="G2618" s="143" t="s">
        <v>701</v>
      </c>
      <c r="H2618" s="144">
        <v>10000</v>
      </c>
      <c r="I2618" s="143"/>
    </row>
    <row r="2619" spans="2:9" s="140" customFormat="1" ht="19.7" customHeight="1" x14ac:dyDescent="0.2">
      <c r="B2619" s="142">
        <v>77</v>
      </c>
      <c r="C2619" s="143" t="s">
        <v>74</v>
      </c>
      <c r="D2619" s="142">
        <v>100288323</v>
      </c>
      <c r="E2619" s="143" t="s">
        <v>2471</v>
      </c>
      <c r="F2619" s="143" t="s">
        <v>729</v>
      </c>
      <c r="G2619" s="143" t="s">
        <v>730</v>
      </c>
      <c r="H2619" s="144">
        <v>578.46</v>
      </c>
      <c r="I2619" s="143"/>
    </row>
    <row r="2620" spans="2:9" s="140" customFormat="1" ht="19.7" customHeight="1" x14ac:dyDescent="0.2">
      <c r="B2620" s="142">
        <v>77</v>
      </c>
      <c r="C2620" s="143" t="s">
        <v>74</v>
      </c>
      <c r="D2620" s="142">
        <v>100288372</v>
      </c>
      <c r="E2620" s="143" t="s">
        <v>2472</v>
      </c>
      <c r="F2620" s="143" t="s">
        <v>729</v>
      </c>
      <c r="G2620" s="143" t="s">
        <v>730</v>
      </c>
      <c r="H2620" s="144">
        <v>578.46</v>
      </c>
      <c r="I2620" s="143"/>
    </row>
    <row r="2621" spans="2:9" s="140" customFormat="1" ht="19.7" customHeight="1" x14ac:dyDescent="0.2">
      <c r="B2621" s="142">
        <v>78</v>
      </c>
      <c r="C2621" s="143" t="s">
        <v>73</v>
      </c>
      <c r="D2621" s="142">
        <v>90222348</v>
      </c>
      <c r="E2621" s="143" t="s">
        <v>2473</v>
      </c>
      <c r="F2621" s="143" t="s">
        <v>700</v>
      </c>
      <c r="G2621" s="143" t="s">
        <v>701</v>
      </c>
      <c r="H2621" s="144">
        <v>500</v>
      </c>
      <c r="I2621" s="143"/>
    </row>
    <row r="2622" spans="2:9" s="140" customFormat="1" ht="19.7" customHeight="1" x14ac:dyDescent="0.2">
      <c r="B2622" s="142">
        <v>78</v>
      </c>
      <c r="C2622" s="143" t="s">
        <v>73</v>
      </c>
      <c r="D2622" s="142">
        <v>90222348</v>
      </c>
      <c r="E2622" s="143" t="s">
        <v>2473</v>
      </c>
      <c r="F2622" s="143" t="s">
        <v>700</v>
      </c>
      <c r="G2622" s="143" t="s">
        <v>701</v>
      </c>
      <c r="H2622" s="144">
        <v>100</v>
      </c>
      <c r="I2622" s="143"/>
    </row>
    <row r="2623" spans="2:9" s="140" customFormat="1" ht="19.7" customHeight="1" x14ac:dyDescent="0.2">
      <c r="B2623" s="142">
        <v>78</v>
      </c>
      <c r="C2623" s="143" t="s">
        <v>73</v>
      </c>
      <c r="D2623" s="142">
        <v>90434919</v>
      </c>
      <c r="E2623" s="143" t="s">
        <v>2474</v>
      </c>
      <c r="F2623" s="143" t="s">
        <v>700</v>
      </c>
      <c r="G2623" s="143" t="s">
        <v>701</v>
      </c>
      <c r="H2623" s="144">
        <v>-20600</v>
      </c>
      <c r="I2623" s="143"/>
    </row>
    <row r="2624" spans="2:9" s="140" customFormat="1" ht="19.7" customHeight="1" x14ac:dyDescent="0.2">
      <c r="B2624" s="142">
        <v>78</v>
      </c>
      <c r="C2624" s="143" t="s">
        <v>73</v>
      </c>
      <c r="D2624" s="142">
        <v>90738189</v>
      </c>
      <c r="E2624" s="143" t="s">
        <v>2475</v>
      </c>
      <c r="F2624" s="143" t="s">
        <v>716</v>
      </c>
      <c r="G2624" s="143" t="s">
        <v>717</v>
      </c>
      <c r="H2624" s="144">
        <v>-52680.07</v>
      </c>
      <c r="I2624" s="143"/>
    </row>
    <row r="2625" spans="2:9" s="140" customFormat="1" ht="19.7" customHeight="1" x14ac:dyDescent="0.2">
      <c r="B2625" s="142">
        <v>78</v>
      </c>
      <c r="C2625" s="143" t="s">
        <v>73</v>
      </c>
      <c r="D2625" s="142">
        <v>90738189</v>
      </c>
      <c r="E2625" s="143" t="s">
        <v>2476</v>
      </c>
      <c r="F2625" s="143" t="s">
        <v>716</v>
      </c>
      <c r="G2625" s="143" t="s">
        <v>717</v>
      </c>
      <c r="H2625" s="144">
        <v>-10419.290000000001</v>
      </c>
      <c r="I2625" s="143"/>
    </row>
    <row r="2626" spans="2:9" s="140" customFormat="1" ht="19.7" customHeight="1" x14ac:dyDescent="0.2">
      <c r="B2626" s="142">
        <v>78</v>
      </c>
      <c r="C2626" s="143" t="s">
        <v>73</v>
      </c>
      <c r="D2626" s="142">
        <v>90745566</v>
      </c>
      <c r="E2626" s="143" t="s">
        <v>2477</v>
      </c>
      <c r="F2626" s="143" t="s">
        <v>700</v>
      </c>
      <c r="G2626" s="143" t="s">
        <v>701</v>
      </c>
      <c r="H2626" s="144">
        <v>500</v>
      </c>
      <c r="I2626" s="143"/>
    </row>
    <row r="2627" spans="2:9" s="140" customFormat="1" ht="19.7" customHeight="1" x14ac:dyDescent="0.2">
      <c r="B2627" s="142">
        <v>78</v>
      </c>
      <c r="C2627" s="143" t="s">
        <v>73</v>
      </c>
      <c r="D2627" s="142">
        <v>90745566</v>
      </c>
      <c r="E2627" s="143" t="s">
        <v>2477</v>
      </c>
      <c r="F2627" s="143" t="s">
        <v>700</v>
      </c>
      <c r="G2627" s="143" t="s">
        <v>701</v>
      </c>
      <c r="H2627" s="144">
        <v>100</v>
      </c>
      <c r="I2627" s="143"/>
    </row>
    <row r="2628" spans="2:9" s="140" customFormat="1" ht="19.7" customHeight="1" x14ac:dyDescent="0.2">
      <c r="B2628" s="142">
        <v>78</v>
      </c>
      <c r="C2628" s="143" t="s">
        <v>73</v>
      </c>
      <c r="D2628" s="142">
        <v>90824659</v>
      </c>
      <c r="E2628" s="143" t="s">
        <v>2478</v>
      </c>
      <c r="F2628" s="143" t="s">
        <v>700</v>
      </c>
      <c r="G2628" s="143" t="s">
        <v>701</v>
      </c>
      <c r="H2628" s="144">
        <v>-5428.15</v>
      </c>
      <c r="I2628" s="143"/>
    </row>
    <row r="2629" spans="2:9" s="140" customFormat="1" ht="19.7" customHeight="1" x14ac:dyDescent="0.2">
      <c r="B2629" s="142">
        <v>78</v>
      </c>
      <c r="C2629" s="143" t="s">
        <v>73</v>
      </c>
      <c r="D2629" s="142">
        <v>90827236</v>
      </c>
      <c r="E2629" s="143" t="s">
        <v>2479</v>
      </c>
      <c r="F2629" s="143" t="s">
        <v>700</v>
      </c>
      <c r="G2629" s="143" t="s">
        <v>701</v>
      </c>
      <c r="H2629" s="144">
        <v>5000</v>
      </c>
      <c r="I2629" s="143"/>
    </row>
    <row r="2630" spans="2:9" s="140" customFormat="1" ht="19.7" customHeight="1" x14ac:dyDescent="0.2">
      <c r="B2630" s="142">
        <v>78</v>
      </c>
      <c r="C2630" s="143" t="s">
        <v>73</v>
      </c>
      <c r="D2630" s="142">
        <v>90828300</v>
      </c>
      <c r="E2630" s="143" t="s">
        <v>2480</v>
      </c>
      <c r="F2630" s="143" t="s">
        <v>716</v>
      </c>
      <c r="G2630" s="143" t="s">
        <v>717</v>
      </c>
      <c r="H2630" s="144">
        <v>-52680.07</v>
      </c>
      <c r="I2630" s="143"/>
    </row>
    <row r="2631" spans="2:9" s="140" customFormat="1" ht="19.7" customHeight="1" x14ac:dyDescent="0.2">
      <c r="B2631" s="142">
        <v>78</v>
      </c>
      <c r="C2631" s="143" t="s">
        <v>73</v>
      </c>
      <c r="D2631" s="142">
        <v>90828300</v>
      </c>
      <c r="E2631" s="143" t="s">
        <v>2481</v>
      </c>
      <c r="F2631" s="143" t="s">
        <v>697</v>
      </c>
      <c r="G2631" s="143" t="s">
        <v>698</v>
      </c>
      <c r="H2631" s="144">
        <v>15000</v>
      </c>
      <c r="I2631" s="143"/>
    </row>
    <row r="2632" spans="2:9" s="140" customFormat="1" ht="19.7" customHeight="1" x14ac:dyDescent="0.2">
      <c r="B2632" s="142">
        <v>78</v>
      </c>
      <c r="C2632" s="143" t="s">
        <v>73</v>
      </c>
      <c r="D2632" s="142">
        <v>90831312</v>
      </c>
      <c r="E2632" s="143" t="s">
        <v>2482</v>
      </c>
      <c r="F2632" s="143" t="s">
        <v>700</v>
      </c>
      <c r="G2632" s="143" t="s">
        <v>701</v>
      </c>
      <c r="H2632" s="144">
        <v>1500</v>
      </c>
      <c r="I2632" s="143"/>
    </row>
    <row r="2633" spans="2:9" s="140" customFormat="1" ht="19.7" customHeight="1" x14ac:dyDescent="0.2">
      <c r="B2633" s="142">
        <v>78</v>
      </c>
      <c r="C2633" s="143" t="s">
        <v>73</v>
      </c>
      <c r="D2633" s="142">
        <v>90831312</v>
      </c>
      <c r="E2633" s="143" t="s">
        <v>2482</v>
      </c>
      <c r="F2633" s="143" t="s">
        <v>700</v>
      </c>
      <c r="G2633" s="143" t="s">
        <v>701</v>
      </c>
      <c r="H2633" s="144">
        <v>300</v>
      </c>
      <c r="I2633" s="143"/>
    </row>
    <row r="2634" spans="2:9" s="140" customFormat="1" ht="19.7" customHeight="1" x14ac:dyDescent="0.2">
      <c r="B2634" s="142">
        <v>78</v>
      </c>
      <c r="C2634" s="143" t="s">
        <v>73</v>
      </c>
      <c r="D2634" s="142">
        <v>90839760</v>
      </c>
      <c r="E2634" s="143" t="s">
        <v>2483</v>
      </c>
      <c r="F2634" s="143" t="s">
        <v>700</v>
      </c>
      <c r="G2634" s="143" t="s">
        <v>701</v>
      </c>
      <c r="H2634" s="144">
        <v>25000</v>
      </c>
      <c r="I2634" s="143"/>
    </row>
    <row r="2635" spans="2:9" s="140" customFormat="1" ht="19.7" customHeight="1" x14ac:dyDescent="0.2">
      <c r="B2635" s="142">
        <v>78</v>
      </c>
      <c r="C2635" s="143" t="s">
        <v>73</v>
      </c>
      <c r="D2635" s="142">
        <v>90839760</v>
      </c>
      <c r="E2635" s="143" t="s">
        <v>2484</v>
      </c>
      <c r="F2635" s="143" t="s">
        <v>700</v>
      </c>
      <c r="G2635" s="143" t="s">
        <v>701</v>
      </c>
      <c r="H2635" s="144">
        <v>40000</v>
      </c>
      <c r="I2635" s="143"/>
    </row>
    <row r="2636" spans="2:9" s="140" customFormat="1" ht="19.7" customHeight="1" x14ac:dyDescent="0.2">
      <c r="B2636" s="142">
        <v>78</v>
      </c>
      <c r="C2636" s="143" t="s">
        <v>73</v>
      </c>
      <c r="D2636" s="142">
        <v>90839760</v>
      </c>
      <c r="E2636" s="143" t="s">
        <v>9763</v>
      </c>
      <c r="F2636" s="143" t="s">
        <v>1675</v>
      </c>
      <c r="G2636" s="143" t="s">
        <v>1676</v>
      </c>
      <c r="H2636" s="144">
        <v>899</v>
      </c>
      <c r="I2636" s="143"/>
    </row>
    <row r="2637" spans="2:9" s="140" customFormat="1" ht="19.7" customHeight="1" x14ac:dyDescent="0.2">
      <c r="B2637" s="142">
        <v>78</v>
      </c>
      <c r="C2637" s="143" t="s">
        <v>73</v>
      </c>
      <c r="D2637" s="142">
        <v>90839788</v>
      </c>
      <c r="E2637" s="143" t="s">
        <v>2485</v>
      </c>
      <c r="F2637" s="143" t="s">
        <v>700</v>
      </c>
      <c r="G2637" s="143" t="s">
        <v>701</v>
      </c>
      <c r="H2637" s="144">
        <v>18000</v>
      </c>
      <c r="I2637" s="143"/>
    </row>
    <row r="2638" spans="2:9" s="140" customFormat="1" ht="19.7" customHeight="1" x14ac:dyDescent="0.2">
      <c r="B2638" s="142">
        <v>78</v>
      </c>
      <c r="C2638" s="143" t="s">
        <v>73</v>
      </c>
      <c r="D2638" s="142">
        <v>90839788</v>
      </c>
      <c r="E2638" s="143" t="s">
        <v>2486</v>
      </c>
      <c r="F2638" s="143" t="s">
        <v>700</v>
      </c>
      <c r="G2638" s="143" t="s">
        <v>701</v>
      </c>
      <c r="H2638" s="144">
        <v>500</v>
      </c>
      <c r="I2638" s="143"/>
    </row>
    <row r="2639" spans="2:9" s="140" customFormat="1" ht="19.7" customHeight="1" x14ac:dyDescent="0.2">
      <c r="B2639" s="142">
        <v>78</v>
      </c>
      <c r="C2639" s="143" t="s">
        <v>73</v>
      </c>
      <c r="D2639" s="142">
        <v>90839788</v>
      </c>
      <c r="E2639" s="143" t="s">
        <v>2486</v>
      </c>
      <c r="F2639" s="143" t="s">
        <v>700</v>
      </c>
      <c r="G2639" s="143" t="s">
        <v>701</v>
      </c>
      <c r="H2639" s="144">
        <v>100</v>
      </c>
      <c r="I2639" s="143"/>
    </row>
    <row r="2640" spans="2:9" s="140" customFormat="1" ht="19.7" customHeight="1" x14ac:dyDescent="0.2">
      <c r="B2640" s="142">
        <v>78</v>
      </c>
      <c r="C2640" s="143" t="s">
        <v>73</v>
      </c>
      <c r="D2640" s="142">
        <v>90839819</v>
      </c>
      <c r="E2640" s="143" t="s">
        <v>2487</v>
      </c>
      <c r="F2640" s="143" t="s">
        <v>729</v>
      </c>
      <c r="G2640" s="143" t="s">
        <v>730</v>
      </c>
      <c r="H2640" s="144">
        <v>311.49</v>
      </c>
      <c r="I2640" s="143"/>
    </row>
    <row r="2641" spans="2:9" s="140" customFormat="1" ht="19.7" customHeight="1" x14ac:dyDescent="0.2">
      <c r="B2641" s="142">
        <v>78</v>
      </c>
      <c r="C2641" s="143" t="s">
        <v>73</v>
      </c>
      <c r="D2641" s="142">
        <v>90839819</v>
      </c>
      <c r="E2641" s="143" t="s">
        <v>2487</v>
      </c>
      <c r="F2641" s="143" t="s">
        <v>729</v>
      </c>
      <c r="G2641" s="143" t="s">
        <v>730</v>
      </c>
      <c r="H2641" s="144">
        <v>31.21</v>
      </c>
      <c r="I2641" s="143"/>
    </row>
    <row r="2642" spans="2:9" s="140" customFormat="1" ht="19.7" customHeight="1" x14ac:dyDescent="0.2">
      <c r="B2642" s="142">
        <v>78</v>
      </c>
      <c r="C2642" s="143" t="s">
        <v>73</v>
      </c>
      <c r="D2642" s="142">
        <v>90839819</v>
      </c>
      <c r="E2642" s="143" t="s">
        <v>2488</v>
      </c>
      <c r="F2642" s="143" t="s">
        <v>700</v>
      </c>
      <c r="G2642" s="143" t="s">
        <v>701</v>
      </c>
      <c r="H2642" s="144">
        <v>5500</v>
      </c>
      <c r="I2642" s="143"/>
    </row>
    <row r="2643" spans="2:9" s="140" customFormat="1" ht="19.7" customHeight="1" x14ac:dyDescent="0.2">
      <c r="B2643" s="142">
        <v>78</v>
      </c>
      <c r="C2643" s="143" t="s">
        <v>73</v>
      </c>
      <c r="D2643" s="142">
        <v>90839819</v>
      </c>
      <c r="E2643" s="143" t="s">
        <v>2488</v>
      </c>
      <c r="F2643" s="143" t="s">
        <v>700</v>
      </c>
      <c r="G2643" s="143" t="s">
        <v>701</v>
      </c>
      <c r="H2643" s="144">
        <v>1100</v>
      </c>
      <c r="I2643" s="143"/>
    </row>
    <row r="2644" spans="2:9" s="140" customFormat="1" ht="19.7" customHeight="1" x14ac:dyDescent="0.2">
      <c r="B2644" s="142">
        <v>78</v>
      </c>
      <c r="C2644" s="143" t="s">
        <v>73</v>
      </c>
      <c r="D2644" s="142">
        <v>90840212</v>
      </c>
      <c r="E2644" s="143" t="s">
        <v>2489</v>
      </c>
      <c r="F2644" s="143" t="s">
        <v>700</v>
      </c>
      <c r="G2644" s="143" t="s">
        <v>701</v>
      </c>
      <c r="H2644" s="144">
        <v>1000</v>
      </c>
      <c r="I2644" s="143"/>
    </row>
    <row r="2645" spans="2:9" s="140" customFormat="1" ht="19.7" customHeight="1" x14ac:dyDescent="0.2">
      <c r="B2645" s="142">
        <v>78</v>
      </c>
      <c r="C2645" s="143" t="s">
        <v>73</v>
      </c>
      <c r="D2645" s="142">
        <v>90840212</v>
      </c>
      <c r="E2645" s="143" t="s">
        <v>2489</v>
      </c>
      <c r="F2645" s="143" t="s">
        <v>700</v>
      </c>
      <c r="G2645" s="143" t="s">
        <v>701</v>
      </c>
      <c r="H2645" s="144">
        <v>200</v>
      </c>
      <c r="I2645" s="143"/>
    </row>
    <row r="2646" spans="2:9" s="140" customFormat="1" ht="19.7" customHeight="1" x14ac:dyDescent="0.2">
      <c r="B2646" s="142">
        <v>78</v>
      </c>
      <c r="C2646" s="143" t="s">
        <v>73</v>
      </c>
      <c r="D2646" s="142">
        <v>90855864</v>
      </c>
      <c r="E2646" s="143" t="s">
        <v>2490</v>
      </c>
      <c r="F2646" s="143" t="s">
        <v>700</v>
      </c>
      <c r="G2646" s="143" t="s">
        <v>701</v>
      </c>
      <c r="H2646" s="144">
        <v>100000</v>
      </c>
      <c r="I2646" s="143"/>
    </row>
    <row r="2647" spans="2:9" s="140" customFormat="1" ht="19.7" customHeight="1" x14ac:dyDescent="0.2">
      <c r="B2647" s="142">
        <v>78</v>
      </c>
      <c r="C2647" s="143" t="s">
        <v>73</v>
      </c>
      <c r="D2647" s="142">
        <v>90856112</v>
      </c>
      <c r="E2647" s="143" t="s">
        <v>2491</v>
      </c>
      <c r="F2647" s="143" t="s">
        <v>713</v>
      </c>
      <c r="G2647" s="143" t="s">
        <v>714</v>
      </c>
      <c r="H2647" s="144">
        <v>100000</v>
      </c>
      <c r="I2647" s="143"/>
    </row>
    <row r="2648" spans="2:9" s="140" customFormat="1" ht="19.7" customHeight="1" x14ac:dyDescent="0.2">
      <c r="B2648" s="142">
        <v>78</v>
      </c>
      <c r="C2648" s="143" t="s">
        <v>73</v>
      </c>
      <c r="D2648" s="142">
        <v>90871884</v>
      </c>
      <c r="E2648" s="143" t="s">
        <v>2492</v>
      </c>
      <c r="F2648" s="143" t="s">
        <v>697</v>
      </c>
      <c r="G2648" s="143" t="s">
        <v>698</v>
      </c>
      <c r="H2648" s="144">
        <v>3000</v>
      </c>
      <c r="I2648" s="143"/>
    </row>
    <row r="2649" spans="2:9" s="140" customFormat="1" ht="19.7" customHeight="1" x14ac:dyDescent="0.2">
      <c r="B2649" s="142">
        <v>78</v>
      </c>
      <c r="C2649" s="143" t="s">
        <v>73</v>
      </c>
      <c r="D2649" s="142">
        <v>90871884</v>
      </c>
      <c r="E2649" s="143" t="s">
        <v>2492</v>
      </c>
      <c r="F2649" s="143" t="s">
        <v>697</v>
      </c>
      <c r="G2649" s="143" t="s">
        <v>698</v>
      </c>
      <c r="H2649" s="144">
        <v>300</v>
      </c>
      <c r="I2649" s="143"/>
    </row>
    <row r="2650" spans="2:9" s="140" customFormat="1" ht="19.7" customHeight="1" x14ac:dyDescent="0.2">
      <c r="B2650" s="142">
        <v>78</v>
      </c>
      <c r="C2650" s="143" t="s">
        <v>73</v>
      </c>
      <c r="D2650" s="142">
        <v>90871884</v>
      </c>
      <c r="E2650" s="143" t="s">
        <v>2492</v>
      </c>
      <c r="F2650" s="143" t="s">
        <v>697</v>
      </c>
      <c r="G2650" s="143" t="s">
        <v>698</v>
      </c>
      <c r="H2650" s="144">
        <v>300</v>
      </c>
      <c r="I2650" s="143"/>
    </row>
    <row r="2651" spans="2:9" s="140" customFormat="1" ht="19.7" customHeight="1" x14ac:dyDescent="0.2">
      <c r="B2651" s="142">
        <v>78</v>
      </c>
      <c r="C2651" s="143" t="s">
        <v>73</v>
      </c>
      <c r="D2651" s="142">
        <v>90968322</v>
      </c>
      <c r="E2651" s="143" t="s">
        <v>2493</v>
      </c>
      <c r="F2651" s="143" t="s">
        <v>700</v>
      </c>
      <c r="G2651" s="143" t="s">
        <v>701</v>
      </c>
      <c r="H2651" s="144">
        <v>40000</v>
      </c>
      <c r="I2651" s="143"/>
    </row>
    <row r="2652" spans="2:9" s="140" customFormat="1" ht="19.7" customHeight="1" x14ac:dyDescent="0.2">
      <c r="B2652" s="142">
        <v>78</v>
      </c>
      <c r="C2652" s="143" t="s">
        <v>73</v>
      </c>
      <c r="D2652" s="142">
        <v>91006960</v>
      </c>
      <c r="E2652" s="143" t="s">
        <v>2494</v>
      </c>
      <c r="F2652" s="143" t="s">
        <v>700</v>
      </c>
      <c r="G2652" s="143" t="s">
        <v>701</v>
      </c>
      <c r="H2652" s="144">
        <v>450</v>
      </c>
      <c r="I2652" s="143"/>
    </row>
    <row r="2653" spans="2:9" s="140" customFormat="1" ht="19.7" customHeight="1" x14ac:dyDescent="0.2">
      <c r="B2653" s="142">
        <v>78</v>
      </c>
      <c r="C2653" s="143" t="s">
        <v>73</v>
      </c>
      <c r="D2653" s="142">
        <v>91006960</v>
      </c>
      <c r="E2653" s="143" t="s">
        <v>2495</v>
      </c>
      <c r="F2653" s="143" t="s">
        <v>700</v>
      </c>
      <c r="G2653" s="143" t="s">
        <v>701</v>
      </c>
      <c r="H2653" s="144">
        <v>-4000</v>
      </c>
      <c r="I2653" s="143"/>
    </row>
    <row r="2654" spans="2:9" s="140" customFormat="1" ht="19.7" customHeight="1" x14ac:dyDescent="0.2">
      <c r="B2654" s="142">
        <v>78</v>
      </c>
      <c r="C2654" s="143" t="s">
        <v>73</v>
      </c>
      <c r="D2654" s="142">
        <v>91006960</v>
      </c>
      <c r="E2654" s="143" t="s">
        <v>2496</v>
      </c>
      <c r="F2654" s="143" t="s">
        <v>700</v>
      </c>
      <c r="G2654" s="143" t="s">
        <v>701</v>
      </c>
      <c r="H2654" s="144">
        <v>250</v>
      </c>
      <c r="I2654" s="143"/>
    </row>
    <row r="2655" spans="2:9" s="140" customFormat="1" ht="19.7" customHeight="1" x14ac:dyDescent="0.2">
      <c r="B2655" s="142">
        <v>78</v>
      </c>
      <c r="C2655" s="143" t="s">
        <v>73</v>
      </c>
      <c r="D2655" s="142">
        <v>91010835</v>
      </c>
      <c r="E2655" s="143" t="s">
        <v>2497</v>
      </c>
      <c r="F2655" s="143" t="s">
        <v>700</v>
      </c>
      <c r="G2655" s="143" t="s">
        <v>701</v>
      </c>
      <c r="H2655" s="144">
        <v>1800</v>
      </c>
      <c r="I2655" s="143"/>
    </row>
    <row r="2656" spans="2:9" s="140" customFormat="1" ht="19.7" customHeight="1" x14ac:dyDescent="0.2">
      <c r="B2656" s="142">
        <v>78</v>
      </c>
      <c r="C2656" s="143" t="s">
        <v>73</v>
      </c>
      <c r="D2656" s="142">
        <v>91018170</v>
      </c>
      <c r="E2656" s="143" t="s">
        <v>2498</v>
      </c>
      <c r="F2656" s="143" t="s">
        <v>700</v>
      </c>
      <c r="G2656" s="143" t="s">
        <v>701</v>
      </c>
      <c r="H2656" s="144">
        <v>1800</v>
      </c>
      <c r="I2656" s="143"/>
    </row>
    <row r="2657" spans="2:9" s="140" customFormat="1" ht="19.7" customHeight="1" x14ac:dyDescent="0.2">
      <c r="B2657" s="142">
        <v>78</v>
      </c>
      <c r="C2657" s="143" t="s">
        <v>73</v>
      </c>
      <c r="D2657" s="142">
        <v>91125512</v>
      </c>
      <c r="E2657" s="143" t="s">
        <v>2499</v>
      </c>
      <c r="F2657" s="143" t="s">
        <v>769</v>
      </c>
      <c r="G2657" s="143" t="s">
        <v>770</v>
      </c>
      <c r="H2657" s="144">
        <v>-16066.28</v>
      </c>
      <c r="I2657" s="143"/>
    </row>
    <row r="2658" spans="2:9" s="140" customFormat="1" ht="19.7" customHeight="1" x14ac:dyDescent="0.2">
      <c r="B2658" s="142">
        <v>78</v>
      </c>
      <c r="C2658" s="143" t="s">
        <v>73</v>
      </c>
      <c r="D2658" s="142">
        <v>91125512</v>
      </c>
      <c r="E2658" s="143" t="s">
        <v>2500</v>
      </c>
      <c r="F2658" s="143" t="s">
        <v>700</v>
      </c>
      <c r="G2658" s="143" t="s">
        <v>701</v>
      </c>
      <c r="H2658" s="144">
        <v>16066.28</v>
      </c>
      <c r="I2658" s="143"/>
    </row>
    <row r="2659" spans="2:9" s="140" customFormat="1" ht="19.7" customHeight="1" x14ac:dyDescent="0.2">
      <c r="B2659" s="142">
        <v>78</v>
      </c>
      <c r="C2659" s="143" t="s">
        <v>73</v>
      </c>
      <c r="D2659" s="142">
        <v>91125512</v>
      </c>
      <c r="E2659" s="143" t="s">
        <v>2501</v>
      </c>
      <c r="F2659" s="143" t="s">
        <v>697</v>
      </c>
      <c r="G2659" s="143" t="s">
        <v>698</v>
      </c>
      <c r="H2659" s="144">
        <v>7150</v>
      </c>
      <c r="I2659" s="143"/>
    </row>
    <row r="2660" spans="2:9" s="140" customFormat="1" ht="19.7" customHeight="1" x14ac:dyDescent="0.2">
      <c r="B2660" s="142">
        <v>78</v>
      </c>
      <c r="C2660" s="143" t="s">
        <v>73</v>
      </c>
      <c r="D2660" s="142">
        <v>91125512</v>
      </c>
      <c r="E2660" s="143" t="s">
        <v>2501</v>
      </c>
      <c r="F2660" s="143" t="s">
        <v>697</v>
      </c>
      <c r="G2660" s="143" t="s">
        <v>698</v>
      </c>
      <c r="H2660" s="144">
        <v>250</v>
      </c>
      <c r="I2660" s="143"/>
    </row>
    <row r="2661" spans="2:9" s="140" customFormat="1" ht="19.7" customHeight="1" x14ac:dyDescent="0.2">
      <c r="B2661" s="142">
        <v>78</v>
      </c>
      <c r="C2661" s="143" t="s">
        <v>73</v>
      </c>
      <c r="D2661" s="142">
        <v>91125512</v>
      </c>
      <c r="E2661" s="143" t="s">
        <v>2501</v>
      </c>
      <c r="F2661" s="143" t="s">
        <v>697</v>
      </c>
      <c r="G2661" s="143" t="s">
        <v>698</v>
      </c>
      <c r="H2661" s="144">
        <v>250</v>
      </c>
      <c r="I2661" s="143"/>
    </row>
    <row r="2662" spans="2:9" s="140" customFormat="1" ht="19.7" customHeight="1" x14ac:dyDescent="0.2">
      <c r="B2662" s="142">
        <v>79</v>
      </c>
      <c r="C2662" s="143" t="s">
        <v>411</v>
      </c>
      <c r="D2662" s="142">
        <v>90372391</v>
      </c>
      <c r="E2662" s="143" t="s">
        <v>2502</v>
      </c>
      <c r="F2662" s="143" t="s">
        <v>700</v>
      </c>
      <c r="G2662" s="143" t="s">
        <v>701</v>
      </c>
      <c r="H2662" s="144">
        <v>-2400</v>
      </c>
      <c r="I2662" s="143"/>
    </row>
    <row r="2663" spans="2:9" s="140" customFormat="1" ht="19.7" customHeight="1" x14ac:dyDescent="0.2">
      <c r="B2663" s="142">
        <v>79</v>
      </c>
      <c r="C2663" s="143" t="s">
        <v>411</v>
      </c>
      <c r="D2663" s="142">
        <v>90461347</v>
      </c>
      <c r="E2663" s="143" t="s">
        <v>2503</v>
      </c>
      <c r="F2663" s="143" t="s">
        <v>700</v>
      </c>
      <c r="G2663" s="143" t="s">
        <v>701</v>
      </c>
      <c r="H2663" s="144">
        <v>840</v>
      </c>
      <c r="I2663" s="143"/>
    </row>
    <row r="2664" spans="2:9" s="140" customFormat="1" ht="19.7" customHeight="1" x14ac:dyDescent="0.2">
      <c r="B2664" s="142">
        <v>79</v>
      </c>
      <c r="C2664" s="143" t="s">
        <v>411</v>
      </c>
      <c r="D2664" s="142">
        <v>90461347</v>
      </c>
      <c r="E2664" s="143" t="s">
        <v>2504</v>
      </c>
      <c r="F2664" s="143" t="s">
        <v>778</v>
      </c>
      <c r="G2664" s="143" t="s">
        <v>779</v>
      </c>
      <c r="H2664" s="144">
        <v>336</v>
      </c>
      <c r="I2664" s="143"/>
    </row>
    <row r="2665" spans="2:9" s="140" customFormat="1" ht="19.7" customHeight="1" x14ac:dyDescent="0.2">
      <c r="B2665" s="142">
        <v>79</v>
      </c>
      <c r="C2665" s="143" t="s">
        <v>411</v>
      </c>
      <c r="D2665" s="142">
        <v>90461347</v>
      </c>
      <c r="E2665" s="143" t="s">
        <v>2505</v>
      </c>
      <c r="F2665" s="143" t="s">
        <v>700</v>
      </c>
      <c r="G2665" s="143" t="s">
        <v>701</v>
      </c>
      <c r="H2665" s="144">
        <v>-24012.14</v>
      </c>
      <c r="I2665" s="143"/>
    </row>
    <row r="2666" spans="2:9" s="140" customFormat="1" ht="19.7" customHeight="1" x14ac:dyDescent="0.2">
      <c r="B2666" s="142">
        <v>79</v>
      </c>
      <c r="C2666" s="143" t="s">
        <v>411</v>
      </c>
      <c r="D2666" s="142">
        <v>90472607</v>
      </c>
      <c r="E2666" s="143" t="s">
        <v>2506</v>
      </c>
      <c r="F2666" s="143" t="s">
        <v>713</v>
      </c>
      <c r="G2666" s="143" t="s">
        <v>714</v>
      </c>
      <c r="H2666" s="144">
        <v>-600</v>
      </c>
      <c r="I2666" s="143"/>
    </row>
    <row r="2667" spans="2:9" s="140" customFormat="1" ht="19.7" customHeight="1" x14ac:dyDescent="0.2">
      <c r="B2667" s="142">
        <v>79</v>
      </c>
      <c r="C2667" s="143" t="s">
        <v>411</v>
      </c>
      <c r="D2667" s="142">
        <v>90472607</v>
      </c>
      <c r="E2667" s="143" t="s">
        <v>2506</v>
      </c>
      <c r="F2667" s="143" t="s">
        <v>713</v>
      </c>
      <c r="G2667" s="143" t="s">
        <v>714</v>
      </c>
      <c r="H2667" s="144">
        <v>100000</v>
      </c>
      <c r="I2667" s="143"/>
    </row>
    <row r="2668" spans="2:9" s="140" customFormat="1" ht="19.7" customHeight="1" x14ac:dyDescent="0.2">
      <c r="B2668" s="142">
        <v>79</v>
      </c>
      <c r="C2668" s="143" t="s">
        <v>411</v>
      </c>
      <c r="D2668" s="142">
        <v>90472607</v>
      </c>
      <c r="E2668" s="143" t="s">
        <v>2506</v>
      </c>
      <c r="F2668" s="143" t="s">
        <v>713</v>
      </c>
      <c r="G2668" s="143" t="s">
        <v>714</v>
      </c>
      <c r="H2668" s="144">
        <v>-1800</v>
      </c>
      <c r="I2668" s="143"/>
    </row>
    <row r="2669" spans="2:9" s="140" customFormat="1" ht="19.7" customHeight="1" x14ac:dyDescent="0.2">
      <c r="B2669" s="142">
        <v>79</v>
      </c>
      <c r="C2669" s="143" t="s">
        <v>411</v>
      </c>
      <c r="D2669" s="142">
        <v>90472607</v>
      </c>
      <c r="E2669" s="143" t="s">
        <v>2506</v>
      </c>
      <c r="F2669" s="143" t="s">
        <v>713</v>
      </c>
      <c r="G2669" s="143" t="s">
        <v>714</v>
      </c>
      <c r="H2669" s="144">
        <v>-600</v>
      </c>
      <c r="I2669" s="143"/>
    </row>
    <row r="2670" spans="2:9" s="140" customFormat="1" ht="19.7" customHeight="1" x14ac:dyDescent="0.2">
      <c r="B2670" s="142">
        <v>79</v>
      </c>
      <c r="C2670" s="143" t="s">
        <v>411</v>
      </c>
      <c r="D2670" s="142">
        <v>90472607</v>
      </c>
      <c r="E2670" s="143" t="s">
        <v>2506</v>
      </c>
      <c r="F2670" s="143" t="s">
        <v>713</v>
      </c>
      <c r="G2670" s="143" t="s">
        <v>714</v>
      </c>
      <c r="H2670" s="144">
        <v>-1800</v>
      </c>
      <c r="I2670" s="143"/>
    </row>
    <row r="2671" spans="2:9" s="140" customFormat="1" ht="19.7" customHeight="1" x14ac:dyDescent="0.2">
      <c r="B2671" s="142">
        <v>79</v>
      </c>
      <c r="C2671" s="143" t="s">
        <v>411</v>
      </c>
      <c r="D2671" s="142">
        <v>90609317</v>
      </c>
      <c r="E2671" s="143" t="s">
        <v>2507</v>
      </c>
      <c r="F2671" s="143" t="s">
        <v>792</v>
      </c>
      <c r="G2671" s="143" t="s">
        <v>793</v>
      </c>
      <c r="H2671" s="144">
        <v>0</v>
      </c>
      <c r="I2671" s="143"/>
    </row>
    <row r="2672" spans="2:9" s="140" customFormat="1" ht="19.7" customHeight="1" x14ac:dyDescent="0.2">
      <c r="B2672" s="142">
        <v>79</v>
      </c>
      <c r="C2672" s="143" t="s">
        <v>411</v>
      </c>
      <c r="D2672" s="142">
        <v>90825369</v>
      </c>
      <c r="E2672" s="143" t="s">
        <v>2508</v>
      </c>
      <c r="F2672" s="143" t="s">
        <v>697</v>
      </c>
      <c r="G2672" s="143" t="s">
        <v>698</v>
      </c>
      <c r="H2672" s="144">
        <v>60000</v>
      </c>
      <c r="I2672" s="143"/>
    </row>
    <row r="2673" spans="2:9" s="140" customFormat="1" ht="19.7" customHeight="1" x14ac:dyDescent="0.2">
      <c r="B2673" s="142">
        <v>79</v>
      </c>
      <c r="C2673" s="143" t="s">
        <v>411</v>
      </c>
      <c r="D2673" s="142">
        <v>90825545</v>
      </c>
      <c r="E2673" s="143" t="s">
        <v>2509</v>
      </c>
      <c r="F2673" s="143" t="s">
        <v>700</v>
      </c>
      <c r="G2673" s="143" t="s">
        <v>701</v>
      </c>
      <c r="H2673" s="144">
        <v>-944.76</v>
      </c>
      <c r="I2673" s="143"/>
    </row>
    <row r="2674" spans="2:9" s="140" customFormat="1" ht="19.7" customHeight="1" x14ac:dyDescent="0.2">
      <c r="B2674" s="142">
        <v>79</v>
      </c>
      <c r="C2674" s="143" t="s">
        <v>411</v>
      </c>
      <c r="D2674" s="142">
        <v>90829280</v>
      </c>
      <c r="E2674" s="143" t="s">
        <v>2510</v>
      </c>
      <c r="F2674" s="143" t="s">
        <v>700</v>
      </c>
      <c r="G2674" s="143" t="s">
        <v>701</v>
      </c>
      <c r="H2674" s="144">
        <v>-20000</v>
      </c>
      <c r="I2674" s="143"/>
    </row>
    <row r="2675" spans="2:9" s="140" customFormat="1" ht="19.7" customHeight="1" x14ac:dyDescent="0.2">
      <c r="B2675" s="142">
        <v>79</v>
      </c>
      <c r="C2675" s="143" t="s">
        <v>411</v>
      </c>
      <c r="D2675" s="142">
        <v>90834781</v>
      </c>
      <c r="E2675" s="143" t="s">
        <v>2511</v>
      </c>
      <c r="F2675" s="143" t="s">
        <v>700</v>
      </c>
      <c r="G2675" s="143" t="s">
        <v>701</v>
      </c>
      <c r="H2675" s="144">
        <v>2400</v>
      </c>
      <c r="I2675" s="143"/>
    </row>
    <row r="2676" spans="2:9" s="140" customFormat="1" ht="19.7" customHeight="1" x14ac:dyDescent="0.2">
      <c r="B2676" s="142">
        <v>79</v>
      </c>
      <c r="C2676" s="143" t="s">
        <v>411</v>
      </c>
      <c r="D2676" s="142">
        <v>90835670</v>
      </c>
      <c r="E2676" s="143" t="s">
        <v>2512</v>
      </c>
      <c r="F2676" s="143" t="s">
        <v>700</v>
      </c>
      <c r="G2676" s="143" t="s">
        <v>701</v>
      </c>
      <c r="H2676" s="144">
        <v>1800</v>
      </c>
      <c r="I2676" s="143"/>
    </row>
    <row r="2677" spans="2:9" s="140" customFormat="1" ht="19.7" customHeight="1" x14ac:dyDescent="0.2">
      <c r="B2677" s="142">
        <v>79</v>
      </c>
      <c r="C2677" s="143" t="s">
        <v>411</v>
      </c>
      <c r="D2677" s="142">
        <v>90835670</v>
      </c>
      <c r="E2677" s="143" t="s">
        <v>2513</v>
      </c>
      <c r="F2677" s="143" t="s">
        <v>787</v>
      </c>
      <c r="G2677" s="143" t="s">
        <v>788</v>
      </c>
      <c r="H2677" s="144">
        <v>660</v>
      </c>
      <c r="I2677" s="143"/>
    </row>
    <row r="2678" spans="2:9" s="140" customFormat="1" ht="19.7" customHeight="1" x14ac:dyDescent="0.2">
      <c r="B2678" s="142">
        <v>79</v>
      </c>
      <c r="C2678" s="143" t="s">
        <v>411</v>
      </c>
      <c r="D2678" s="142">
        <v>90835670</v>
      </c>
      <c r="E2678" s="143" t="s">
        <v>2514</v>
      </c>
      <c r="F2678" s="143" t="s">
        <v>700</v>
      </c>
      <c r="G2678" s="143" t="s">
        <v>701</v>
      </c>
      <c r="H2678" s="144">
        <v>24500</v>
      </c>
      <c r="I2678" s="143"/>
    </row>
    <row r="2679" spans="2:9" s="140" customFormat="1" ht="19.7" customHeight="1" x14ac:dyDescent="0.2">
      <c r="B2679" s="142">
        <v>79</v>
      </c>
      <c r="C2679" s="143" t="s">
        <v>411</v>
      </c>
      <c r="D2679" s="142">
        <v>90835670</v>
      </c>
      <c r="E2679" s="143" t="s">
        <v>2515</v>
      </c>
      <c r="F2679" s="143" t="s">
        <v>737</v>
      </c>
      <c r="G2679" s="143" t="s">
        <v>738</v>
      </c>
      <c r="H2679" s="144">
        <v>360</v>
      </c>
      <c r="I2679" s="143"/>
    </row>
    <row r="2680" spans="2:9" s="140" customFormat="1" ht="19.7" customHeight="1" x14ac:dyDescent="0.2">
      <c r="B2680" s="142">
        <v>79</v>
      </c>
      <c r="C2680" s="143" t="s">
        <v>411</v>
      </c>
      <c r="D2680" s="142">
        <v>90835670</v>
      </c>
      <c r="E2680" s="143" t="s">
        <v>2516</v>
      </c>
      <c r="F2680" s="143" t="s">
        <v>778</v>
      </c>
      <c r="G2680" s="143" t="s">
        <v>779</v>
      </c>
      <c r="H2680" s="144">
        <v>258</v>
      </c>
      <c r="I2680" s="143"/>
    </row>
    <row r="2681" spans="2:9" s="140" customFormat="1" ht="19.7" customHeight="1" x14ac:dyDescent="0.2">
      <c r="B2681" s="142">
        <v>79</v>
      </c>
      <c r="C2681" s="143" t="s">
        <v>411</v>
      </c>
      <c r="D2681" s="142">
        <v>90836625</v>
      </c>
      <c r="E2681" s="143" t="s">
        <v>2517</v>
      </c>
      <c r="F2681" s="143" t="s">
        <v>700</v>
      </c>
      <c r="G2681" s="143" t="s">
        <v>701</v>
      </c>
      <c r="H2681" s="144">
        <v>135</v>
      </c>
      <c r="I2681" s="143"/>
    </row>
    <row r="2682" spans="2:9" s="140" customFormat="1" ht="19.7" customHeight="1" x14ac:dyDescent="0.2">
      <c r="B2682" s="142">
        <v>79</v>
      </c>
      <c r="C2682" s="143" t="s">
        <v>411</v>
      </c>
      <c r="D2682" s="142">
        <v>90947083</v>
      </c>
      <c r="E2682" s="143" t="s">
        <v>2518</v>
      </c>
      <c r="F2682" s="143" t="s">
        <v>700</v>
      </c>
      <c r="G2682" s="143" t="s">
        <v>701</v>
      </c>
      <c r="H2682" s="144">
        <v>2400</v>
      </c>
      <c r="I2682" s="143"/>
    </row>
    <row r="2683" spans="2:9" s="140" customFormat="1" ht="19.7" customHeight="1" x14ac:dyDescent="0.2">
      <c r="B2683" s="142">
        <v>79</v>
      </c>
      <c r="C2683" s="143" t="s">
        <v>411</v>
      </c>
      <c r="D2683" s="142">
        <v>91045839</v>
      </c>
      <c r="E2683" s="143" t="s">
        <v>2519</v>
      </c>
      <c r="F2683" s="143" t="s">
        <v>700</v>
      </c>
      <c r="G2683" s="143" t="s">
        <v>701</v>
      </c>
      <c r="H2683" s="144">
        <v>360</v>
      </c>
      <c r="I2683" s="143"/>
    </row>
    <row r="2684" spans="2:9" s="140" customFormat="1" ht="19.7" customHeight="1" x14ac:dyDescent="0.2">
      <c r="B2684" s="142">
        <v>79</v>
      </c>
      <c r="C2684" s="143" t="s">
        <v>411</v>
      </c>
      <c r="D2684" s="142">
        <v>91114571</v>
      </c>
      <c r="E2684" s="143" t="s">
        <v>2520</v>
      </c>
      <c r="F2684" s="143" t="s">
        <v>697</v>
      </c>
      <c r="G2684" s="143" t="s">
        <v>698</v>
      </c>
      <c r="H2684" s="144">
        <v>30000</v>
      </c>
      <c r="I2684" s="143"/>
    </row>
    <row r="2685" spans="2:9" s="140" customFormat="1" ht="19.7" customHeight="1" x14ac:dyDescent="0.2">
      <c r="B2685" s="142">
        <v>79</v>
      </c>
      <c r="C2685" s="143" t="s">
        <v>411</v>
      </c>
      <c r="D2685" s="142">
        <v>99887860</v>
      </c>
      <c r="E2685" s="143" t="s">
        <v>2521</v>
      </c>
      <c r="F2685" s="143" t="s">
        <v>700</v>
      </c>
      <c r="G2685" s="143" t="s">
        <v>701</v>
      </c>
      <c r="H2685" s="144">
        <v>-10123.26</v>
      </c>
      <c r="I2685" s="143"/>
    </row>
    <row r="2686" spans="2:9" s="140" customFormat="1" ht="19.7" customHeight="1" x14ac:dyDescent="0.2">
      <c r="B2686" s="142">
        <v>80</v>
      </c>
      <c r="C2686" s="143" t="s">
        <v>413</v>
      </c>
      <c r="D2686" s="142">
        <v>90745356</v>
      </c>
      <c r="E2686" s="143" t="s">
        <v>2522</v>
      </c>
      <c r="F2686" s="143" t="s">
        <v>700</v>
      </c>
      <c r="G2686" s="143" t="s">
        <v>701</v>
      </c>
      <c r="H2686" s="144">
        <v>1800</v>
      </c>
      <c r="I2686" s="143"/>
    </row>
    <row r="2687" spans="2:9" s="140" customFormat="1" ht="19.7" customHeight="1" x14ac:dyDescent="0.2">
      <c r="B2687" s="142">
        <v>80</v>
      </c>
      <c r="C2687" s="143" t="s">
        <v>413</v>
      </c>
      <c r="D2687" s="142">
        <v>90745989</v>
      </c>
      <c r="E2687" s="143" t="s">
        <v>2523</v>
      </c>
      <c r="F2687" s="143" t="s">
        <v>729</v>
      </c>
      <c r="G2687" s="143" t="s">
        <v>730</v>
      </c>
      <c r="H2687" s="144">
        <v>1200</v>
      </c>
      <c r="I2687" s="143"/>
    </row>
    <row r="2688" spans="2:9" s="140" customFormat="1" ht="19.7" customHeight="1" x14ac:dyDescent="0.2">
      <c r="B2688" s="142">
        <v>80</v>
      </c>
      <c r="C2688" s="143" t="s">
        <v>413</v>
      </c>
      <c r="D2688" s="142">
        <v>90746114</v>
      </c>
      <c r="E2688" s="143" t="s">
        <v>2524</v>
      </c>
      <c r="F2688" s="143" t="s">
        <v>899</v>
      </c>
      <c r="G2688" s="143" t="s">
        <v>900</v>
      </c>
      <c r="H2688" s="144">
        <v>495</v>
      </c>
      <c r="I2688" s="143"/>
    </row>
    <row r="2689" spans="2:9" s="140" customFormat="1" ht="19.7" customHeight="1" x14ac:dyDescent="0.2">
      <c r="B2689" s="142">
        <v>80</v>
      </c>
      <c r="C2689" s="143" t="s">
        <v>413</v>
      </c>
      <c r="D2689" s="142">
        <v>90823586</v>
      </c>
      <c r="E2689" s="143" t="s">
        <v>2525</v>
      </c>
      <c r="F2689" s="143" t="s">
        <v>700</v>
      </c>
      <c r="G2689" s="143" t="s">
        <v>701</v>
      </c>
      <c r="H2689" s="144">
        <v>606</v>
      </c>
      <c r="I2689" s="143"/>
    </row>
    <row r="2690" spans="2:9" s="140" customFormat="1" ht="19.7" customHeight="1" x14ac:dyDescent="0.2">
      <c r="B2690" s="142">
        <v>80</v>
      </c>
      <c r="C2690" s="143" t="s">
        <v>413</v>
      </c>
      <c r="D2690" s="142">
        <v>90823586</v>
      </c>
      <c r="E2690" s="143" t="s">
        <v>2526</v>
      </c>
      <c r="F2690" s="143" t="s">
        <v>697</v>
      </c>
      <c r="G2690" s="143" t="s">
        <v>698</v>
      </c>
      <c r="H2690" s="144">
        <v>11713.6</v>
      </c>
      <c r="I2690" s="143"/>
    </row>
    <row r="2691" spans="2:9" s="140" customFormat="1" ht="19.7" customHeight="1" x14ac:dyDescent="0.2">
      <c r="B2691" s="142">
        <v>80</v>
      </c>
      <c r="C2691" s="143" t="s">
        <v>413</v>
      </c>
      <c r="D2691" s="142">
        <v>90835541</v>
      </c>
      <c r="E2691" s="143" t="s">
        <v>2527</v>
      </c>
      <c r="F2691" s="143" t="s">
        <v>899</v>
      </c>
      <c r="G2691" s="143" t="s">
        <v>900</v>
      </c>
      <c r="H2691" s="144">
        <v>720</v>
      </c>
      <c r="I2691" s="143"/>
    </row>
    <row r="2692" spans="2:9" s="140" customFormat="1" ht="19.7" customHeight="1" x14ac:dyDescent="0.2">
      <c r="B2692" s="142">
        <v>80</v>
      </c>
      <c r="C2692" s="143" t="s">
        <v>413</v>
      </c>
      <c r="D2692" s="142">
        <v>90836838</v>
      </c>
      <c r="E2692" s="143" t="s">
        <v>2528</v>
      </c>
      <c r="F2692" s="143" t="s">
        <v>697</v>
      </c>
      <c r="G2692" s="143" t="s">
        <v>698</v>
      </c>
      <c r="H2692" s="144">
        <v>5200</v>
      </c>
      <c r="I2692" s="143"/>
    </row>
    <row r="2693" spans="2:9" s="140" customFormat="1" ht="19.7" customHeight="1" x14ac:dyDescent="0.2">
      <c r="B2693" s="142">
        <v>80</v>
      </c>
      <c r="C2693" s="143" t="s">
        <v>413</v>
      </c>
      <c r="D2693" s="142">
        <v>90836838</v>
      </c>
      <c r="E2693" s="143" t="s">
        <v>2528</v>
      </c>
      <c r="F2693" s="143" t="s">
        <v>697</v>
      </c>
      <c r="G2693" s="143" t="s">
        <v>698</v>
      </c>
      <c r="H2693" s="144">
        <v>600</v>
      </c>
      <c r="I2693" s="143"/>
    </row>
    <row r="2694" spans="2:9" s="140" customFormat="1" ht="19.7" customHeight="1" x14ac:dyDescent="0.2">
      <c r="B2694" s="142">
        <v>80</v>
      </c>
      <c r="C2694" s="143" t="s">
        <v>413</v>
      </c>
      <c r="D2694" s="142">
        <v>90837778</v>
      </c>
      <c r="E2694" s="143" t="s">
        <v>2529</v>
      </c>
      <c r="F2694" s="143" t="s">
        <v>729</v>
      </c>
      <c r="G2694" s="143" t="s">
        <v>730</v>
      </c>
      <c r="H2694" s="144">
        <v>1200</v>
      </c>
      <c r="I2694" s="143"/>
    </row>
    <row r="2695" spans="2:9" s="140" customFormat="1" ht="19.7" customHeight="1" x14ac:dyDescent="0.2">
      <c r="B2695" s="142">
        <v>80</v>
      </c>
      <c r="C2695" s="143" t="s">
        <v>413</v>
      </c>
      <c r="D2695" s="142">
        <v>90838283</v>
      </c>
      <c r="E2695" s="143" t="s">
        <v>2530</v>
      </c>
      <c r="F2695" s="143" t="s">
        <v>700</v>
      </c>
      <c r="G2695" s="143" t="s">
        <v>701</v>
      </c>
      <c r="H2695" s="144">
        <v>-7200</v>
      </c>
      <c r="I2695" s="143"/>
    </row>
    <row r="2696" spans="2:9" s="140" customFormat="1" ht="19.7" customHeight="1" x14ac:dyDescent="0.2">
      <c r="B2696" s="142">
        <v>80</v>
      </c>
      <c r="C2696" s="143" t="s">
        <v>413</v>
      </c>
      <c r="D2696" s="142">
        <v>90838283</v>
      </c>
      <c r="E2696" s="143" t="s">
        <v>2531</v>
      </c>
      <c r="F2696" s="143" t="s">
        <v>778</v>
      </c>
      <c r="G2696" s="143" t="s">
        <v>779</v>
      </c>
      <c r="H2696" s="144">
        <v>351.6</v>
      </c>
      <c r="I2696" s="143"/>
    </row>
    <row r="2697" spans="2:9" s="140" customFormat="1" ht="19.7" customHeight="1" x14ac:dyDescent="0.2">
      <c r="B2697" s="142">
        <v>80</v>
      </c>
      <c r="C2697" s="143" t="s">
        <v>413</v>
      </c>
      <c r="D2697" s="142">
        <v>90838283</v>
      </c>
      <c r="E2697" s="143" t="s">
        <v>2532</v>
      </c>
      <c r="F2697" s="143" t="s">
        <v>1226</v>
      </c>
      <c r="G2697" s="143" t="s">
        <v>1227</v>
      </c>
      <c r="H2697" s="144">
        <v>-193</v>
      </c>
      <c r="I2697" s="143"/>
    </row>
    <row r="2698" spans="2:9" s="140" customFormat="1" ht="19.7" customHeight="1" x14ac:dyDescent="0.2">
      <c r="B2698" s="142">
        <v>80</v>
      </c>
      <c r="C2698" s="143" t="s">
        <v>413</v>
      </c>
      <c r="D2698" s="142">
        <v>100691780</v>
      </c>
      <c r="E2698" s="143" t="s">
        <v>2533</v>
      </c>
      <c r="F2698" s="143" t="s">
        <v>1226</v>
      </c>
      <c r="G2698" s="143" t="s">
        <v>1227</v>
      </c>
      <c r="H2698" s="144">
        <v>20000</v>
      </c>
      <c r="I2698" s="143"/>
    </row>
    <row r="2699" spans="2:9" s="140" customFormat="1" ht="19.7" customHeight="1" x14ac:dyDescent="0.2">
      <c r="B2699" s="142">
        <v>80</v>
      </c>
      <c r="C2699" s="143" t="s">
        <v>413</v>
      </c>
      <c r="D2699" s="142">
        <v>100691780</v>
      </c>
      <c r="E2699" s="143" t="s">
        <v>2534</v>
      </c>
      <c r="F2699" s="143" t="s">
        <v>713</v>
      </c>
      <c r="G2699" s="143" t="s">
        <v>714</v>
      </c>
      <c r="H2699" s="144">
        <v>180000</v>
      </c>
      <c r="I2699" s="143"/>
    </row>
    <row r="2700" spans="2:9" s="140" customFormat="1" ht="19.7" customHeight="1" x14ac:dyDescent="0.2">
      <c r="B2700" s="142">
        <v>80</v>
      </c>
      <c r="C2700" s="143" t="s">
        <v>413</v>
      </c>
      <c r="D2700" s="142">
        <v>100691780</v>
      </c>
      <c r="E2700" s="143" t="s">
        <v>2535</v>
      </c>
      <c r="F2700" s="143" t="s">
        <v>697</v>
      </c>
      <c r="G2700" s="143" t="s">
        <v>698</v>
      </c>
      <c r="H2700" s="144">
        <v>60000</v>
      </c>
      <c r="I2700" s="143"/>
    </row>
    <row r="2701" spans="2:9" s="140" customFormat="1" ht="19.7" customHeight="1" x14ac:dyDescent="0.2">
      <c r="B2701" s="142">
        <v>82</v>
      </c>
      <c r="C2701" s="143" t="s">
        <v>401</v>
      </c>
      <c r="D2701" s="142">
        <v>90707034</v>
      </c>
      <c r="E2701" s="143" t="s">
        <v>9764</v>
      </c>
      <c r="F2701" s="143" t="s">
        <v>713</v>
      </c>
      <c r="G2701" s="143" t="s">
        <v>714</v>
      </c>
      <c r="H2701" s="144">
        <v>100000</v>
      </c>
      <c r="I2701" s="143"/>
    </row>
    <row r="2702" spans="2:9" s="140" customFormat="1" ht="19.7" customHeight="1" x14ac:dyDescent="0.2">
      <c r="B2702" s="142">
        <v>82</v>
      </c>
      <c r="C2702" s="143" t="s">
        <v>401</v>
      </c>
      <c r="D2702" s="142">
        <v>90763848</v>
      </c>
      <c r="E2702" s="143" t="s">
        <v>2536</v>
      </c>
      <c r="F2702" s="143" t="s">
        <v>700</v>
      </c>
      <c r="G2702" s="143" t="s">
        <v>701</v>
      </c>
      <c r="H2702" s="144">
        <v>-52205.98</v>
      </c>
      <c r="I2702" s="143"/>
    </row>
    <row r="2703" spans="2:9" s="140" customFormat="1" ht="19.7" customHeight="1" x14ac:dyDescent="0.2">
      <c r="B2703" s="142">
        <v>82</v>
      </c>
      <c r="C2703" s="143" t="s">
        <v>401</v>
      </c>
      <c r="D2703" s="142">
        <v>90773944</v>
      </c>
      <c r="E2703" s="143" t="s">
        <v>2538</v>
      </c>
      <c r="F2703" s="143" t="s">
        <v>700</v>
      </c>
      <c r="G2703" s="143" t="s">
        <v>701</v>
      </c>
      <c r="H2703" s="144">
        <v>-74765.440000000002</v>
      </c>
      <c r="I2703" s="143"/>
    </row>
    <row r="2704" spans="2:9" s="140" customFormat="1" ht="19.7" customHeight="1" x14ac:dyDescent="0.2">
      <c r="B2704" s="142">
        <v>82</v>
      </c>
      <c r="C2704" s="143" t="s">
        <v>401</v>
      </c>
      <c r="D2704" s="142">
        <v>90773944</v>
      </c>
      <c r="E2704" s="143" t="s">
        <v>2538</v>
      </c>
      <c r="F2704" s="143" t="s">
        <v>700</v>
      </c>
      <c r="G2704" s="143" t="s">
        <v>701</v>
      </c>
      <c r="H2704" s="144">
        <v>300</v>
      </c>
      <c r="I2704" s="143"/>
    </row>
    <row r="2705" spans="2:9" s="140" customFormat="1" ht="19.7" customHeight="1" x14ac:dyDescent="0.2">
      <c r="B2705" s="142">
        <v>82</v>
      </c>
      <c r="C2705" s="143" t="s">
        <v>401</v>
      </c>
      <c r="D2705" s="142">
        <v>90773944</v>
      </c>
      <c r="E2705" s="143" t="s">
        <v>2538</v>
      </c>
      <c r="F2705" s="143" t="s">
        <v>700</v>
      </c>
      <c r="G2705" s="143" t="s">
        <v>701</v>
      </c>
      <c r="H2705" s="144">
        <v>46350</v>
      </c>
      <c r="I2705" s="143"/>
    </row>
    <row r="2706" spans="2:9" s="140" customFormat="1" ht="19.7" customHeight="1" x14ac:dyDescent="0.2">
      <c r="B2706" s="142">
        <v>82</v>
      </c>
      <c r="C2706" s="143" t="s">
        <v>401</v>
      </c>
      <c r="D2706" s="142">
        <v>90774090</v>
      </c>
      <c r="E2706" s="143" t="s">
        <v>2537</v>
      </c>
      <c r="F2706" s="143" t="s">
        <v>700</v>
      </c>
      <c r="G2706" s="143" t="s">
        <v>701</v>
      </c>
      <c r="H2706" s="144">
        <v>20000</v>
      </c>
      <c r="I2706" s="143"/>
    </row>
    <row r="2707" spans="2:9" s="140" customFormat="1" ht="19.7" customHeight="1" x14ac:dyDescent="0.2">
      <c r="B2707" s="142">
        <v>82</v>
      </c>
      <c r="C2707" s="143" t="s">
        <v>401</v>
      </c>
      <c r="D2707" s="142">
        <v>90774645</v>
      </c>
      <c r="E2707" s="143" t="s">
        <v>2539</v>
      </c>
      <c r="F2707" s="143" t="s">
        <v>700</v>
      </c>
      <c r="G2707" s="143" t="s">
        <v>701</v>
      </c>
      <c r="H2707" s="144">
        <v>100</v>
      </c>
      <c r="I2707" s="143"/>
    </row>
    <row r="2708" spans="2:9" s="140" customFormat="1" ht="19.7" customHeight="1" x14ac:dyDescent="0.2">
      <c r="B2708" s="142">
        <v>82</v>
      </c>
      <c r="C2708" s="143" t="s">
        <v>401</v>
      </c>
      <c r="D2708" s="142">
        <v>90774645</v>
      </c>
      <c r="E2708" s="143" t="s">
        <v>2539</v>
      </c>
      <c r="F2708" s="143" t="s">
        <v>700</v>
      </c>
      <c r="G2708" s="143" t="s">
        <v>701</v>
      </c>
      <c r="H2708" s="144">
        <v>200</v>
      </c>
      <c r="I2708" s="143"/>
    </row>
    <row r="2709" spans="2:9" s="140" customFormat="1" ht="19.7" customHeight="1" x14ac:dyDescent="0.2">
      <c r="B2709" s="142">
        <v>82</v>
      </c>
      <c r="C2709" s="143" t="s">
        <v>401</v>
      </c>
      <c r="D2709" s="142">
        <v>90774645</v>
      </c>
      <c r="E2709" s="143" t="s">
        <v>2539</v>
      </c>
      <c r="F2709" s="143" t="s">
        <v>700</v>
      </c>
      <c r="G2709" s="143" t="s">
        <v>701</v>
      </c>
      <c r="H2709" s="144">
        <v>900</v>
      </c>
      <c r="I2709" s="143"/>
    </row>
    <row r="2710" spans="2:9" s="140" customFormat="1" ht="19.7" customHeight="1" x14ac:dyDescent="0.2">
      <c r="B2710" s="142">
        <v>82</v>
      </c>
      <c r="C2710" s="143" t="s">
        <v>401</v>
      </c>
      <c r="D2710" s="142">
        <v>90806749</v>
      </c>
      <c r="E2710" s="143" t="s">
        <v>2540</v>
      </c>
      <c r="F2710" s="143" t="s">
        <v>700</v>
      </c>
      <c r="G2710" s="143" t="s">
        <v>701</v>
      </c>
      <c r="H2710" s="144">
        <v>30</v>
      </c>
      <c r="I2710" s="143"/>
    </row>
    <row r="2711" spans="2:9" s="140" customFormat="1" ht="19.7" customHeight="1" x14ac:dyDescent="0.2">
      <c r="B2711" s="142">
        <v>82</v>
      </c>
      <c r="C2711" s="143" t="s">
        <v>401</v>
      </c>
      <c r="D2711" s="142">
        <v>90806749</v>
      </c>
      <c r="E2711" s="143" t="s">
        <v>2540</v>
      </c>
      <c r="F2711" s="143" t="s">
        <v>700</v>
      </c>
      <c r="G2711" s="143" t="s">
        <v>701</v>
      </c>
      <c r="H2711" s="144">
        <v>60</v>
      </c>
      <c r="I2711" s="143"/>
    </row>
    <row r="2712" spans="2:9" s="140" customFormat="1" ht="19.7" customHeight="1" x14ac:dyDescent="0.2">
      <c r="B2712" s="142">
        <v>82</v>
      </c>
      <c r="C2712" s="143" t="s">
        <v>401</v>
      </c>
      <c r="D2712" s="142">
        <v>90844187</v>
      </c>
      <c r="E2712" s="143" t="s">
        <v>2541</v>
      </c>
      <c r="F2712" s="143" t="s">
        <v>700</v>
      </c>
      <c r="G2712" s="143" t="s">
        <v>701</v>
      </c>
      <c r="H2712" s="144">
        <v>-20000</v>
      </c>
      <c r="I2712" s="143"/>
    </row>
    <row r="2713" spans="2:9" s="140" customFormat="1" ht="19.7" customHeight="1" x14ac:dyDescent="0.2">
      <c r="B2713" s="142">
        <v>82</v>
      </c>
      <c r="C2713" s="143" t="s">
        <v>401</v>
      </c>
      <c r="D2713" s="142">
        <v>90935983</v>
      </c>
      <c r="E2713" s="143" t="s">
        <v>2542</v>
      </c>
      <c r="F2713" s="143" t="s">
        <v>697</v>
      </c>
      <c r="G2713" s="143" t="s">
        <v>698</v>
      </c>
      <c r="H2713" s="144">
        <v>42200</v>
      </c>
      <c r="I2713" s="143"/>
    </row>
    <row r="2714" spans="2:9" s="140" customFormat="1" ht="19.7" customHeight="1" x14ac:dyDescent="0.2">
      <c r="B2714" s="142">
        <v>82</v>
      </c>
      <c r="C2714" s="143" t="s">
        <v>401</v>
      </c>
      <c r="D2714" s="142">
        <v>90935983</v>
      </c>
      <c r="E2714" s="143" t="s">
        <v>2542</v>
      </c>
      <c r="F2714" s="143" t="s">
        <v>697</v>
      </c>
      <c r="G2714" s="143" t="s">
        <v>698</v>
      </c>
      <c r="H2714" s="144">
        <v>7000</v>
      </c>
      <c r="I2714" s="143"/>
    </row>
    <row r="2715" spans="2:9" s="140" customFormat="1" ht="19.7" customHeight="1" x14ac:dyDescent="0.2">
      <c r="B2715" s="142">
        <v>85</v>
      </c>
      <c r="C2715" s="143" t="s">
        <v>406</v>
      </c>
      <c r="D2715" s="142">
        <v>90367615</v>
      </c>
      <c r="E2715" s="143" t="s">
        <v>2544</v>
      </c>
      <c r="F2715" s="143" t="s">
        <v>723</v>
      </c>
      <c r="G2715" s="143" t="s">
        <v>724</v>
      </c>
      <c r="H2715" s="144">
        <v>-60000</v>
      </c>
      <c r="I2715" s="143"/>
    </row>
    <row r="2716" spans="2:9" s="140" customFormat="1" ht="19.7" customHeight="1" x14ac:dyDescent="0.2">
      <c r="B2716" s="142">
        <v>85</v>
      </c>
      <c r="C2716" s="143" t="s">
        <v>406</v>
      </c>
      <c r="D2716" s="142">
        <v>90593348</v>
      </c>
      <c r="E2716" s="143" t="s">
        <v>2545</v>
      </c>
      <c r="F2716" s="143" t="s">
        <v>700</v>
      </c>
      <c r="G2716" s="143" t="s">
        <v>701</v>
      </c>
      <c r="H2716" s="144">
        <v>100000</v>
      </c>
      <c r="I2716" s="143"/>
    </row>
    <row r="2717" spans="2:9" s="140" customFormat="1" ht="19.7" customHeight="1" x14ac:dyDescent="0.2">
      <c r="B2717" s="142">
        <v>85</v>
      </c>
      <c r="C2717" s="143" t="s">
        <v>406</v>
      </c>
      <c r="D2717" s="142">
        <v>90593546</v>
      </c>
      <c r="E2717" s="143" t="s">
        <v>2546</v>
      </c>
      <c r="F2717" s="143" t="s">
        <v>713</v>
      </c>
      <c r="G2717" s="143" t="s">
        <v>714</v>
      </c>
      <c r="H2717" s="144">
        <v>19000</v>
      </c>
      <c r="I2717" s="143"/>
    </row>
    <row r="2718" spans="2:9" s="140" customFormat="1" ht="19.7" customHeight="1" x14ac:dyDescent="0.2">
      <c r="B2718" s="142">
        <v>85</v>
      </c>
      <c r="C2718" s="143" t="s">
        <v>406</v>
      </c>
      <c r="D2718" s="142">
        <v>90774057</v>
      </c>
      <c r="E2718" s="143" t="s">
        <v>2318</v>
      </c>
      <c r="F2718" s="143" t="s">
        <v>729</v>
      </c>
      <c r="G2718" s="143" t="s">
        <v>730</v>
      </c>
      <c r="H2718" s="144">
        <v>400</v>
      </c>
      <c r="I2718" s="143"/>
    </row>
    <row r="2719" spans="2:9" s="140" customFormat="1" ht="19.7" customHeight="1" x14ac:dyDescent="0.2">
      <c r="B2719" s="142">
        <v>85</v>
      </c>
      <c r="C2719" s="143" t="s">
        <v>406</v>
      </c>
      <c r="D2719" s="142">
        <v>90792135</v>
      </c>
      <c r="E2719" s="143" t="s">
        <v>2547</v>
      </c>
      <c r="F2719" s="143" t="s">
        <v>700</v>
      </c>
      <c r="G2719" s="143" t="s">
        <v>701</v>
      </c>
      <c r="H2719" s="144">
        <v>70000</v>
      </c>
      <c r="I2719" s="143"/>
    </row>
    <row r="2720" spans="2:9" s="140" customFormat="1" ht="19.7" customHeight="1" x14ac:dyDescent="0.2">
      <c r="B2720" s="142">
        <v>85</v>
      </c>
      <c r="C2720" s="143" t="s">
        <v>406</v>
      </c>
      <c r="D2720" s="142">
        <v>90794070</v>
      </c>
      <c r="E2720" s="143" t="s">
        <v>2548</v>
      </c>
      <c r="F2720" s="143" t="s">
        <v>899</v>
      </c>
      <c r="G2720" s="143" t="s">
        <v>900</v>
      </c>
      <c r="H2720" s="144">
        <v>640.28</v>
      </c>
      <c r="I2720" s="143"/>
    </row>
    <row r="2721" spans="2:9" s="140" customFormat="1" ht="19.7" customHeight="1" x14ac:dyDescent="0.2">
      <c r="B2721" s="142">
        <v>85</v>
      </c>
      <c r="C2721" s="143" t="s">
        <v>406</v>
      </c>
      <c r="D2721" s="142">
        <v>90794070</v>
      </c>
      <c r="E2721" s="143" t="s">
        <v>2549</v>
      </c>
      <c r="F2721" s="143" t="s">
        <v>700</v>
      </c>
      <c r="G2721" s="143" t="s">
        <v>701</v>
      </c>
      <c r="H2721" s="144">
        <v>60000</v>
      </c>
      <c r="I2721" s="143"/>
    </row>
    <row r="2722" spans="2:9" s="140" customFormat="1" ht="19.7" customHeight="1" x14ac:dyDescent="0.2">
      <c r="B2722" s="142">
        <v>85</v>
      </c>
      <c r="C2722" s="143" t="s">
        <v>406</v>
      </c>
      <c r="D2722" s="142">
        <v>90794132</v>
      </c>
      <c r="E2722" s="143" t="s">
        <v>9022</v>
      </c>
      <c r="F2722" s="143" t="s">
        <v>700</v>
      </c>
      <c r="G2722" s="143" t="s">
        <v>701</v>
      </c>
      <c r="H2722" s="144">
        <v>30000</v>
      </c>
      <c r="I2722" s="143"/>
    </row>
    <row r="2723" spans="2:9" s="140" customFormat="1" ht="19.7" customHeight="1" x14ac:dyDescent="0.2">
      <c r="B2723" s="142">
        <v>85</v>
      </c>
      <c r="C2723" s="143" t="s">
        <v>406</v>
      </c>
      <c r="D2723" s="142">
        <v>90794132</v>
      </c>
      <c r="E2723" s="143" t="s">
        <v>2550</v>
      </c>
      <c r="F2723" s="143" t="s">
        <v>899</v>
      </c>
      <c r="G2723" s="143" t="s">
        <v>900</v>
      </c>
      <c r="H2723" s="144">
        <v>586.96</v>
      </c>
      <c r="I2723" s="143"/>
    </row>
    <row r="2724" spans="2:9" s="140" customFormat="1" ht="19.7" customHeight="1" x14ac:dyDescent="0.2">
      <c r="B2724" s="142">
        <v>85</v>
      </c>
      <c r="C2724" s="143" t="s">
        <v>406</v>
      </c>
      <c r="D2724" s="142">
        <v>90796077</v>
      </c>
      <c r="E2724" s="143" t="s">
        <v>2551</v>
      </c>
      <c r="F2724" s="143" t="s">
        <v>729</v>
      </c>
      <c r="G2724" s="143" t="s">
        <v>730</v>
      </c>
      <c r="H2724" s="144">
        <v>28571.200000000001</v>
      </c>
      <c r="I2724" s="143"/>
    </row>
    <row r="2725" spans="2:9" s="140" customFormat="1" ht="19.7" customHeight="1" x14ac:dyDescent="0.2">
      <c r="B2725" s="142">
        <v>85</v>
      </c>
      <c r="C2725" s="143" t="s">
        <v>406</v>
      </c>
      <c r="D2725" s="142">
        <v>90796077</v>
      </c>
      <c r="E2725" s="143" t="s">
        <v>2551</v>
      </c>
      <c r="F2725" s="143" t="s">
        <v>729</v>
      </c>
      <c r="G2725" s="143" t="s">
        <v>730</v>
      </c>
      <c r="H2725" s="144">
        <v>51</v>
      </c>
      <c r="I2725" s="143"/>
    </row>
    <row r="2726" spans="2:9" s="140" customFormat="1" ht="19.7" customHeight="1" x14ac:dyDescent="0.2">
      <c r="B2726" s="142">
        <v>85</v>
      </c>
      <c r="C2726" s="143" t="s">
        <v>406</v>
      </c>
      <c r="D2726" s="142">
        <v>90796077</v>
      </c>
      <c r="E2726" s="143" t="s">
        <v>2552</v>
      </c>
      <c r="F2726" s="143" t="s">
        <v>737</v>
      </c>
      <c r="G2726" s="143" t="s">
        <v>738</v>
      </c>
      <c r="H2726" s="144">
        <v>30</v>
      </c>
      <c r="I2726" s="143"/>
    </row>
    <row r="2727" spans="2:9" s="140" customFormat="1" ht="19.7" customHeight="1" x14ac:dyDescent="0.2">
      <c r="B2727" s="142">
        <v>85</v>
      </c>
      <c r="C2727" s="143" t="s">
        <v>406</v>
      </c>
      <c r="D2727" s="142">
        <v>90796077</v>
      </c>
      <c r="E2727" s="143" t="s">
        <v>2552</v>
      </c>
      <c r="F2727" s="143" t="s">
        <v>737</v>
      </c>
      <c r="G2727" s="143" t="s">
        <v>738</v>
      </c>
      <c r="H2727" s="144">
        <v>1830</v>
      </c>
      <c r="I2727" s="143"/>
    </row>
    <row r="2728" spans="2:9" s="140" customFormat="1" ht="19.7" customHeight="1" x14ac:dyDescent="0.2">
      <c r="B2728" s="142">
        <v>85</v>
      </c>
      <c r="C2728" s="143" t="s">
        <v>406</v>
      </c>
      <c r="D2728" s="142">
        <v>90797954</v>
      </c>
      <c r="E2728" s="143" t="s">
        <v>2553</v>
      </c>
      <c r="F2728" s="143" t="s">
        <v>700</v>
      </c>
      <c r="G2728" s="143" t="s">
        <v>701</v>
      </c>
      <c r="H2728" s="144">
        <v>150000</v>
      </c>
      <c r="I2728" s="143"/>
    </row>
    <row r="2729" spans="2:9" s="140" customFormat="1" ht="19.7" customHeight="1" x14ac:dyDescent="0.2">
      <c r="B2729" s="142">
        <v>85</v>
      </c>
      <c r="C2729" s="143" t="s">
        <v>406</v>
      </c>
      <c r="D2729" s="142">
        <v>90797954</v>
      </c>
      <c r="E2729" s="143" t="s">
        <v>2554</v>
      </c>
      <c r="F2729" s="143" t="s">
        <v>700</v>
      </c>
      <c r="G2729" s="143" t="s">
        <v>701</v>
      </c>
      <c r="H2729" s="144">
        <v>-1268.3599999999999</v>
      </c>
      <c r="I2729" s="143"/>
    </row>
    <row r="2730" spans="2:9" s="140" customFormat="1" ht="19.7" customHeight="1" x14ac:dyDescent="0.2">
      <c r="B2730" s="142">
        <v>85</v>
      </c>
      <c r="C2730" s="143" t="s">
        <v>406</v>
      </c>
      <c r="D2730" s="142">
        <v>90841757</v>
      </c>
      <c r="E2730" s="143" t="s">
        <v>2555</v>
      </c>
      <c r="F2730" s="143" t="s">
        <v>792</v>
      </c>
      <c r="G2730" s="143" t="s">
        <v>793</v>
      </c>
      <c r="H2730" s="144">
        <v>0</v>
      </c>
      <c r="I2730" s="143"/>
    </row>
    <row r="2731" spans="2:9" s="140" customFormat="1" ht="19.7" customHeight="1" x14ac:dyDescent="0.2">
      <c r="B2731" s="142">
        <v>85</v>
      </c>
      <c r="C2731" s="143" t="s">
        <v>406</v>
      </c>
      <c r="D2731" s="142">
        <v>90841757</v>
      </c>
      <c r="E2731" s="143" t="s">
        <v>2556</v>
      </c>
      <c r="F2731" s="143" t="s">
        <v>697</v>
      </c>
      <c r="G2731" s="143" t="s">
        <v>698</v>
      </c>
      <c r="H2731" s="144">
        <v>39700</v>
      </c>
      <c r="I2731" s="143"/>
    </row>
    <row r="2732" spans="2:9" s="140" customFormat="1" ht="19.7" customHeight="1" x14ac:dyDescent="0.2">
      <c r="B2732" s="142">
        <v>85</v>
      </c>
      <c r="C2732" s="143" t="s">
        <v>406</v>
      </c>
      <c r="D2732" s="142">
        <v>91050945</v>
      </c>
      <c r="E2732" s="143" t="s">
        <v>2543</v>
      </c>
      <c r="F2732" s="143" t="s">
        <v>700</v>
      </c>
      <c r="G2732" s="143" t="s">
        <v>701</v>
      </c>
      <c r="H2732" s="144">
        <v>-25000</v>
      </c>
      <c r="I2732" s="143"/>
    </row>
    <row r="2733" spans="2:9" s="140" customFormat="1" ht="19.7" customHeight="1" x14ac:dyDescent="0.2">
      <c r="B2733" s="142">
        <v>85</v>
      </c>
      <c r="C2733" s="143" t="s">
        <v>406</v>
      </c>
      <c r="D2733" s="142">
        <v>98274577</v>
      </c>
      <c r="E2733" s="143" t="s">
        <v>2557</v>
      </c>
      <c r="F2733" s="143" t="s">
        <v>700</v>
      </c>
      <c r="G2733" s="143" t="s">
        <v>701</v>
      </c>
      <c r="H2733" s="144">
        <v>-2600</v>
      </c>
      <c r="I2733" s="143"/>
    </row>
    <row r="2734" spans="2:9" s="140" customFormat="1" ht="19.7" customHeight="1" x14ac:dyDescent="0.2">
      <c r="B2734" s="142">
        <v>86</v>
      </c>
      <c r="C2734" s="143" t="s">
        <v>477</v>
      </c>
      <c r="D2734" s="142">
        <v>90897045</v>
      </c>
      <c r="E2734" s="143" t="s">
        <v>2558</v>
      </c>
      <c r="F2734" s="143" t="s">
        <v>700</v>
      </c>
      <c r="G2734" s="143" t="s">
        <v>701</v>
      </c>
      <c r="H2734" s="144">
        <v>-12073.88</v>
      </c>
      <c r="I2734" s="143"/>
    </row>
    <row r="2735" spans="2:9" s="140" customFormat="1" ht="19.7" customHeight="1" x14ac:dyDescent="0.2">
      <c r="B2735" s="142">
        <v>87</v>
      </c>
      <c r="C2735" s="143" t="s">
        <v>65</v>
      </c>
      <c r="D2735" s="142">
        <v>90385635</v>
      </c>
      <c r="E2735" s="143" t="s">
        <v>2559</v>
      </c>
      <c r="F2735" s="143" t="s">
        <v>700</v>
      </c>
      <c r="G2735" s="143" t="s">
        <v>701</v>
      </c>
      <c r="H2735" s="144">
        <v>59000</v>
      </c>
      <c r="I2735" s="143"/>
    </row>
    <row r="2736" spans="2:9" s="140" customFormat="1" ht="19.7" customHeight="1" x14ac:dyDescent="0.2">
      <c r="B2736" s="142">
        <v>87</v>
      </c>
      <c r="C2736" s="143" t="s">
        <v>65</v>
      </c>
      <c r="D2736" s="142">
        <v>90435193</v>
      </c>
      <c r="E2736" s="143" t="s">
        <v>2560</v>
      </c>
      <c r="F2736" s="143" t="s">
        <v>700</v>
      </c>
      <c r="G2736" s="143" t="s">
        <v>701</v>
      </c>
      <c r="H2736" s="144">
        <v>1650</v>
      </c>
      <c r="I2736" s="143"/>
    </row>
    <row r="2737" spans="2:9" s="140" customFormat="1" ht="19.7" customHeight="1" x14ac:dyDescent="0.2">
      <c r="B2737" s="142">
        <v>87</v>
      </c>
      <c r="C2737" s="143" t="s">
        <v>65</v>
      </c>
      <c r="D2737" s="142">
        <v>90435193</v>
      </c>
      <c r="E2737" s="143" t="s">
        <v>2560</v>
      </c>
      <c r="F2737" s="143" t="s">
        <v>700</v>
      </c>
      <c r="G2737" s="143" t="s">
        <v>701</v>
      </c>
      <c r="H2737" s="144">
        <v>150</v>
      </c>
      <c r="I2737" s="143"/>
    </row>
    <row r="2738" spans="2:9" s="140" customFormat="1" ht="19.7" customHeight="1" x14ac:dyDescent="0.2">
      <c r="B2738" s="142">
        <v>87</v>
      </c>
      <c r="C2738" s="143" t="s">
        <v>65</v>
      </c>
      <c r="D2738" s="142">
        <v>90464778</v>
      </c>
      <c r="E2738" s="143" t="s">
        <v>2561</v>
      </c>
      <c r="F2738" s="143" t="s">
        <v>700</v>
      </c>
      <c r="G2738" s="143" t="s">
        <v>701</v>
      </c>
      <c r="H2738" s="144">
        <v>260000</v>
      </c>
      <c r="I2738" s="143"/>
    </row>
    <row r="2739" spans="2:9" s="140" customFormat="1" ht="19.7" customHeight="1" x14ac:dyDescent="0.2">
      <c r="B2739" s="142">
        <v>87</v>
      </c>
      <c r="C2739" s="143" t="s">
        <v>65</v>
      </c>
      <c r="D2739" s="142">
        <v>90748740</v>
      </c>
      <c r="E2739" s="143" t="s">
        <v>2562</v>
      </c>
      <c r="F2739" s="143" t="s">
        <v>700</v>
      </c>
      <c r="G2739" s="143" t="s">
        <v>701</v>
      </c>
      <c r="H2739" s="144">
        <v>760</v>
      </c>
      <c r="I2739" s="143"/>
    </row>
    <row r="2740" spans="2:9" s="140" customFormat="1" ht="19.7" customHeight="1" x14ac:dyDescent="0.2">
      <c r="B2740" s="142">
        <v>87</v>
      </c>
      <c r="C2740" s="143" t="s">
        <v>65</v>
      </c>
      <c r="D2740" s="142">
        <v>90748740</v>
      </c>
      <c r="E2740" s="143" t="s">
        <v>2563</v>
      </c>
      <c r="F2740" s="143" t="s">
        <v>1675</v>
      </c>
      <c r="G2740" s="143" t="s">
        <v>1676</v>
      </c>
      <c r="H2740" s="144">
        <v>84000</v>
      </c>
      <c r="I2740" s="143"/>
    </row>
    <row r="2741" spans="2:9" s="140" customFormat="1" ht="19.7" customHeight="1" x14ac:dyDescent="0.2">
      <c r="B2741" s="142">
        <v>87</v>
      </c>
      <c r="C2741" s="143" t="s">
        <v>65</v>
      </c>
      <c r="D2741" s="142">
        <v>90748746</v>
      </c>
      <c r="E2741" s="143" t="s">
        <v>9023</v>
      </c>
      <c r="F2741" s="143" t="s">
        <v>700</v>
      </c>
      <c r="G2741" s="143" t="s">
        <v>701</v>
      </c>
      <c r="H2741" s="144">
        <v>7000</v>
      </c>
      <c r="I2741" s="143"/>
    </row>
    <row r="2742" spans="2:9" s="140" customFormat="1" ht="19.7" customHeight="1" x14ac:dyDescent="0.2">
      <c r="B2742" s="142">
        <v>87</v>
      </c>
      <c r="C2742" s="143" t="s">
        <v>65</v>
      </c>
      <c r="D2742" s="142">
        <v>90796830</v>
      </c>
      <c r="E2742" s="143" t="s">
        <v>2564</v>
      </c>
      <c r="F2742" s="143" t="s">
        <v>700</v>
      </c>
      <c r="G2742" s="143" t="s">
        <v>701</v>
      </c>
      <c r="H2742" s="144">
        <v>1400</v>
      </c>
      <c r="I2742" s="143"/>
    </row>
    <row r="2743" spans="2:9" s="140" customFormat="1" ht="19.7" customHeight="1" x14ac:dyDescent="0.2">
      <c r="B2743" s="142">
        <v>87</v>
      </c>
      <c r="C2743" s="143" t="s">
        <v>65</v>
      </c>
      <c r="D2743" s="142">
        <v>90796830</v>
      </c>
      <c r="E2743" s="143" t="s">
        <v>2564</v>
      </c>
      <c r="F2743" s="143" t="s">
        <v>700</v>
      </c>
      <c r="G2743" s="143" t="s">
        <v>701</v>
      </c>
      <c r="H2743" s="144">
        <v>600</v>
      </c>
      <c r="I2743" s="143"/>
    </row>
    <row r="2744" spans="2:9" s="140" customFormat="1" ht="19.7" customHeight="1" x14ac:dyDescent="0.2">
      <c r="B2744" s="142">
        <v>87</v>
      </c>
      <c r="C2744" s="143" t="s">
        <v>65</v>
      </c>
      <c r="D2744" s="142">
        <v>90796830</v>
      </c>
      <c r="E2744" s="143" t="s">
        <v>2564</v>
      </c>
      <c r="F2744" s="143" t="s">
        <v>700</v>
      </c>
      <c r="G2744" s="143" t="s">
        <v>701</v>
      </c>
      <c r="H2744" s="144">
        <v>400</v>
      </c>
      <c r="I2744" s="143"/>
    </row>
    <row r="2745" spans="2:9" s="140" customFormat="1" ht="19.7" customHeight="1" x14ac:dyDescent="0.2">
      <c r="B2745" s="142">
        <v>87</v>
      </c>
      <c r="C2745" s="143" t="s">
        <v>65</v>
      </c>
      <c r="D2745" s="142">
        <v>90798056</v>
      </c>
      <c r="E2745" s="143" t="s">
        <v>2565</v>
      </c>
      <c r="F2745" s="143" t="s">
        <v>700</v>
      </c>
      <c r="G2745" s="143" t="s">
        <v>701</v>
      </c>
      <c r="H2745" s="144">
        <v>13000</v>
      </c>
      <c r="I2745" s="143"/>
    </row>
    <row r="2746" spans="2:9" s="140" customFormat="1" ht="19.7" customHeight="1" x14ac:dyDescent="0.2">
      <c r="B2746" s="142">
        <v>87</v>
      </c>
      <c r="C2746" s="143" t="s">
        <v>65</v>
      </c>
      <c r="D2746" s="142">
        <v>90798349</v>
      </c>
      <c r="E2746" s="143" t="s">
        <v>8714</v>
      </c>
      <c r="F2746" s="143" t="s">
        <v>700</v>
      </c>
      <c r="G2746" s="143" t="s">
        <v>701</v>
      </c>
      <c r="H2746" s="144">
        <v>57757</v>
      </c>
      <c r="I2746" s="143"/>
    </row>
    <row r="2747" spans="2:9" s="140" customFormat="1" ht="19.7" customHeight="1" x14ac:dyDescent="0.2">
      <c r="B2747" s="142">
        <v>87</v>
      </c>
      <c r="C2747" s="143" t="s">
        <v>65</v>
      </c>
      <c r="D2747" s="142">
        <v>90800130</v>
      </c>
      <c r="E2747" s="143" t="s">
        <v>2566</v>
      </c>
      <c r="F2747" s="143" t="s">
        <v>700</v>
      </c>
      <c r="G2747" s="143" t="s">
        <v>701</v>
      </c>
      <c r="H2747" s="144">
        <v>1050</v>
      </c>
      <c r="I2747" s="143"/>
    </row>
    <row r="2748" spans="2:9" s="140" customFormat="1" ht="19.7" customHeight="1" x14ac:dyDescent="0.2">
      <c r="B2748" s="142">
        <v>87</v>
      </c>
      <c r="C2748" s="143" t="s">
        <v>65</v>
      </c>
      <c r="D2748" s="142">
        <v>90800130</v>
      </c>
      <c r="E2748" s="143" t="s">
        <v>2566</v>
      </c>
      <c r="F2748" s="143" t="s">
        <v>700</v>
      </c>
      <c r="G2748" s="143" t="s">
        <v>701</v>
      </c>
      <c r="H2748" s="144">
        <v>450</v>
      </c>
      <c r="I2748" s="143"/>
    </row>
    <row r="2749" spans="2:9" s="140" customFormat="1" ht="19.7" customHeight="1" x14ac:dyDescent="0.2">
      <c r="B2749" s="142">
        <v>87</v>
      </c>
      <c r="C2749" s="143" t="s">
        <v>65</v>
      </c>
      <c r="D2749" s="142">
        <v>90800130</v>
      </c>
      <c r="E2749" s="143" t="s">
        <v>2566</v>
      </c>
      <c r="F2749" s="143" t="s">
        <v>700</v>
      </c>
      <c r="G2749" s="143" t="s">
        <v>701</v>
      </c>
      <c r="H2749" s="144">
        <v>300</v>
      </c>
      <c r="I2749" s="143"/>
    </row>
    <row r="2750" spans="2:9" s="140" customFormat="1" ht="19.7" customHeight="1" x14ac:dyDescent="0.2">
      <c r="B2750" s="142">
        <v>87</v>
      </c>
      <c r="C2750" s="143" t="s">
        <v>65</v>
      </c>
      <c r="D2750" s="142">
        <v>90800775</v>
      </c>
      <c r="E2750" s="143" t="s">
        <v>2567</v>
      </c>
      <c r="F2750" s="143" t="s">
        <v>899</v>
      </c>
      <c r="G2750" s="143" t="s">
        <v>900</v>
      </c>
      <c r="H2750" s="144">
        <v>914.68</v>
      </c>
      <c r="I2750" s="143"/>
    </row>
    <row r="2751" spans="2:9" s="140" customFormat="1" ht="19.7" customHeight="1" x14ac:dyDescent="0.2">
      <c r="B2751" s="142">
        <v>87</v>
      </c>
      <c r="C2751" s="143" t="s">
        <v>65</v>
      </c>
      <c r="D2751" s="142">
        <v>90800854</v>
      </c>
      <c r="E2751" s="143" t="s">
        <v>2568</v>
      </c>
      <c r="F2751" s="143" t="s">
        <v>700</v>
      </c>
      <c r="G2751" s="143" t="s">
        <v>701</v>
      </c>
      <c r="H2751" s="144">
        <v>145000</v>
      </c>
      <c r="I2751" s="143"/>
    </row>
    <row r="2752" spans="2:9" s="140" customFormat="1" ht="19.7" customHeight="1" x14ac:dyDescent="0.2">
      <c r="B2752" s="142">
        <v>87</v>
      </c>
      <c r="C2752" s="143" t="s">
        <v>65</v>
      </c>
      <c r="D2752" s="142">
        <v>90803819</v>
      </c>
      <c r="E2752" s="143" t="s">
        <v>2569</v>
      </c>
      <c r="F2752" s="143" t="s">
        <v>700</v>
      </c>
      <c r="G2752" s="143" t="s">
        <v>701</v>
      </c>
      <c r="H2752" s="144">
        <v>95000</v>
      </c>
      <c r="I2752" s="143"/>
    </row>
    <row r="2753" spans="2:9" s="140" customFormat="1" ht="19.7" customHeight="1" x14ac:dyDescent="0.2">
      <c r="B2753" s="142">
        <v>87</v>
      </c>
      <c r="C2753" s="143" t="s">
        <v>65</v>
      </c>
      <c r="D2753" s="142">
        <v>90805363</v>
      </c>
      <c r="E2753" s="143" t="s">
        <v>2570</v>
      </c>
      <c r="F2753" s="143" t="s">
        <v>700</v>
      </c>
      <c r="G2753" s="143" t="s">
        <v>701</v>
      </c>
      <c r="H2753" s="144">
        <v>210</v>
      </c>
      <c r="I2753" s="143"/>
    </row>
    <row r="2754" spans="2:9" s="140" customFormat="1" ht="19.7" customHeight="1" x14ac:dyDescent="0.2">
      <c r="B2754" s="142">
        <v>87</v>
      </c>
      <c r="C2754" s="143" t="s">
        <v>65</v>
      </c>
      <c r="D2754" s="142">
        <v>90805363</v>
      </c>
      <c r="E2754" s="143" t="s">
        <v>2570</v>
      </c>
      <c r="F2754" s="143" t="s">
        <v>700</v>
      </c>
      <c r="G2754" s="143" t="s">
        <v>701</v>
      </c>
      <c r="H2754" s="144">
        <v>90</v>
      </c>
      <c r="I2754" s="143"/>
    </row>
    <row r="2755" spans="2:9" s="140" customFormat="1" ht="19.7" customHeight="1" x14ac:dyDescent="0.2">
      <c r="B2755" s="142">
        <v>87</v>
      </c>
      <c r="C2755" s="143" t="s">
        <v>65</v>
      </c>
      <c r="D2755" s="142">
        <v>90805363</v>
      </c>
      <c r="E2755" s="143" t="s">
        <v>2570</v>
      </c>
      <c r="F2755" s="143" t="s">
        <v>700</v>
      </c>
      <c r="G2755" s="143" t="s">
        <v>701</v>
      </c>
      <c r="H2755" s="144">
        <v>60</v>
      </c>
      <c r="I2755" s="143"/>
    </row>
    <row r="2756" spans="2:9" s="140" customFormat="1" ht="19.7" customHeight="1" x14ac:dyDescent="0.2">
      <c r="B2756" s="142">
        <v>87</v>
      </c>
      <c r="C2756" s="143" t="s">
        <v>65</v>
      </c>
      <c r="D2756" s="142">
        <v>90807824</v>
      </c>
      <c r="E2756" s="143" t="s">
        <v>2571</v>
      </c>
      <c r="F2756" s="143" t="s">
        <v>700</v>
      </c>
      <c r="G2756" s="143" t="s">
        <v>701</v>
      </c>
      <c r="H2756" s="144">
        <v>21800</v>
      </c>
      <c r="I2756" s="143"/>
    </row>
    <row r="2757" spans="2:9" s="140" customFormat="1" ht="19.7" customHeight="1" x14ac:dyDescent="0.2">
      <c r="B2757" s="142">
        <v>87</v>
      </c>
      <c r="C2757" s="143" t="s">
        <v>65</v>
      </c>
      <c r="D2757" s="142">
        <v>90807824</v>
      </c>
      <c r="E2757" s="143" t="s">
        <v>2572</v>
      </c>
      <c r="F2757" s="143" t="s">
        <v>737</v>
      </c>
      <c r="G2757" s="143" t="s">
        <v>738</v>
      </c>
      <c r="H2757" s="144">
        <v>360</v>
      </c>
      <c r="I2757" s="143"/>
    </row>
    <row r="2758" spans="2:9" s="140" customFormat="1" ht="19.7" customHeight="1" x14ac:dyDescent="0.2">
      <c r="B2758" s="142">
        <v>87</v>
      </c>
      <c r="C2758" s="143" t="s">
        <v>65</v>
      </c>
      <c r="D2758" s="142">
        <v>90807824</v>
      </c>
      <c r="E2758" s="143" t="s">
        <v>2573</v>
      </c>
      <c r="F2758" s="143" t="s">
        <v>700</v>
      </c>
      <c r="G2758" s="143" t="s">
        <v>701</v>
      </c>
      <c r="H2758" s="144">
        <v>10000</v>
      </c>
      <c r="I2758" s="143"/>
    </row>
    <row r="2759" spans="2:9" s="140" customFormat="1" ht="19.7" customHeight="1" x14ac:dyDescent="0.2">
      <c r="B2759" s="142">
        <v>87</v>
      </c>
      <c r="C2759" s="143" t="s">
        <v>65</v>
      </c>
      <c r="D2759" s="142">
        <v>90807921</v>
      </c>
      <c r="E2759" s="143" t="s">
        <v>2574</v>
      </c>
      <c r="F2759" s="143" t="s">
        <v>697</v>
      </c>
      <c r="G2759" s="143" t="s">
        <v>698</v>
      </c>
      <c r="H2759" s="144">
        <v>1400</v>
      </c>
      <c r="I2759" s="143"/>
    </row>
    <row r="2760" spans="2:9" s="140" customFormat="1" ht="19.7" customHeight="1" x14ac:dyDescent="0.2">
      <c r="B2760" s="142">
        <v>87</v>
      </c>
      <c r="C2760" s="143" t="s">
        <v>65</v>
      </c>
      <c r="D2760" s="142">
        <v>90807921</v>
      </c>
      <c r="E2760" s="143" t="s">
        <v>2574</v>
      </c>
      <c r="F2760" s="143" t="s">
        <v>697</v>
      </c>
      <c r="G2760" s="143" t="s">
        <v>698</v>
      </c>
      <c r="H2760" s="144">
        <v>600</v>
      </c>
      <c r="I2760" s="143"/>
    </row>
    <row r="2761" spans="2:9" s="140" customFormat="1" ht="19.7" customHeight="1" x14ac:dyDescent="0.2">
      <c r="B2761" s="142">
        <v>87</v>
      </c>
      <c r="C2761" s="143" t="s">
        <v>65</v>
      </c>
      <c r="D2761" s="142">
        <v>90807921</v>
      </c>
      <c r="E2761" s="143" t="s">
        <v>2574</v>
      </c>
      <c r="F2761" s="143" t="s">
        <v>697</v>
      </c>
      <c r="G2761" s="143" t="s">
        <v>698</v>
      </c>
      <c r="H2761" s="144">
        <v>400</v>
      </c>
      <c r="I2761" s="143"/>
    </row>
    <row r="2762" spans="2:9" s="140" customFormat="1" ht="19.7" customHeight="1" x14ac:dyDescent="0.2">
      <c r="B2762" s="142">
        <v>87</v>
      </c>
      <c r="C2762" s="143" t="s">
        <v>65</v>
      </c>
      <c r="D2762" s="142">
        <v>90812559</v>
      </c>
      <c r="E2762" s="143" t="s">
        <v>9024</v>
      </c>
      <c r="F2762" s="143" t="s">
        <v>700</v>
      </c>
      <c r="G2762" s="143" t="s">
        <v>701</v>
      </c>
      <c r="H2762" s="144">
        <v>7000</v>
      </c>
      <c r="I2762" s="143"/>
    </row>
    <row r="2763" spans="2:9" s="140" customFormat="1" ht="19.7" customHeight="1" x14ac:dyDescent="0.2">
      <c r="B2763" s="142">
        <v>87</v>
      </c>
      <c r="C2763" s="143" t="s">
        <v>65</v>
      </c>
      <c r="D2763" s="142">
        <v>90813080</v>
      </c>
      <c r="E2763" s="143" t="s">
        <v>2575</v>
      </c>
      <c r="F2763" s="143" t="s">
        <v>700</v>
      </c>
      <c r="G2763" s="143" t="s">
        <v>701</v>
      </c>
      <c r="H2763" s="144">
        <v>-18279.14</v>
      </c>
      <c r="I2763" s="143"/>
    </row>
    <row r="2764" spans="2:9" s="140" customFormat="1" ht="19.7" customHeight="1" x14ac:dyDescent="0.2">
      <c r="B2764" s="142">
        <v>87</v>
      </c>
      <c r="C2764" s="143" t="s">
        <v>65</v>
      </c>
      <c r="D2764" s="142">
        <v>90858971</v>
      </c>
      <c r="E2764" s="143" t="s">
        <v>9025</v>
      </c>
      <c r="F2764" s="143" t="s">
        <v>697</v>
      </c>
      <c r="G2764" s="143" t="s">
        <v>698</v>
      </c>
      <c r="H2764" s="144">
        <v>20000</v>
      </c>
      <c r="I2764" s="143"/>
    </row>
    <row r="2765" spans="2:9" s="140" customFormat="1" ht="19.7" customHeight="1" x14ac:dyDescent="0.2">
      <c r="B2765" s="142">
        <v>87</v>
      </c>
      <c r="C2765" s="143" t="s">
        <v>65</v>
      </c>
      <c r="D2765" s="142">
        <v>90901778</v>
      </c>
      <c r="E2765" s="143" t="s">
        <v>2576</v>
      </c>
      <c r="F2765" s="143" t="s">
        <v>700</v>
      </c>
      <c r="G2765" s="143" t="s">
        <v>701</v>
      </c>
      <c r="H2765" s="144">
        <v>-344413.6</v>
      </c>
      <c r="I2765" s="143"/>
    </row>
    <row r="2766" spans="2:9" s="140" customFormat="1" ht="19.7" customHeight="1" x14ac:dyDescent="0.2">
      <c r="B2766" s="142">
        <v>87</v>
      </c>
      <c r="C2766" s="143" t="s">
        <v>65</v>
      </c>
      <c r="D2766" s="142">
        <v>90924252</v>
      </c>
      <c r="E2766" s="143" t="s">
        <v>9765</v>
      </c>
      <c r="F2766" s="143" t="s">
        <v>713</v>
      </c>
      <c r="G2766" s="143" t="s">
        <v>714</v>
      </c>
      <c r="H2766" s="144">
        <v>104000</v>
      </c>
      <c r="I2766" s="143"/>
    </row>
    <row r="2767" spans="2:9" s="140" customFormat="1" ht="19.7" customHeight="1" x14ac:dyDescent="0.2">
      <c r="B2767" s="142">
        <v>87</v>
      </c>
      <c r="C2767" s="143" t="s">
        <v>65</v>
      </c>
      <c r="D2767" s="142">
        <v>90945938</v>
      </c>
      <c r="E2767" s="143" t="s">
        <v>2577</v>
      </c>
      <c r="F2767" s="143" t="s">
        <v>700</v>
      </c>
      <c r="G2767" s="143" t="s">
        <v>701</v>
      </c>
      <c r="H2767" s="144">
        <v>-277238.57</v>
      </c>
      <c r="I2767" s="143"/>
    </row>
    <row r="2768" spans="2:9" s="140" customFormat="1" ht="19.7" customHeight="1" x14ac:dyDescent="0.2">
      <c r="B2768" s="142">
        <v>87</v>
      </c>
      <c r="C2768" s="143" t="s">
        <v>65</v>
      </c>
      <c r="D2768" s="142">
        <v>90945938</v>
      </c>
      <c r="E2768" s="143" t="s">
        <v>2578</v>
      </c>
      <c r="F2768" s="143" t="s">
        <v>713</v>
      </c>
      <c r="G2768" s="143" t="s">
        <v>714</v>
      </c>
      <c r="H2768" s="144">
        <v>-150000</v>
      </c>
      <c r="I2768" s="143"/>
    </row>
    <row r="2769" spans="2:9" s="140" customFormat="1" ht="19.7" customHeight="1" x14ac:dyDescent="0.2">
      <c r="B2769" s="142">
        <v>87</v>
      </c>
      <c r="C2769" s="143" t="s">
        <v>65</v>
      </c>
      <c r="D2769" s="142">
        <v>90945938</v>
      </c>
      <c r="E2769" s="143" t="s">
        <v>2579</v>
      </c>
      <c r="F2769" s="143" t="s">
        <v>737</v>
      </c>
      <c r="G2769" s="143" t="s">
        <v>738</v>
      </c>
      <c r="H2769" s="144">
        <v>2750</v>
      </c>
      <c r="I2769" s="143"/>
    </row>
    <row r="2770" spans="2:9" s="140" customFormat="1" ht="19.7" customHeight="1" x14ac:dyDescent="0.2">
      <c r="B2770" s="142">
        <v>87</v>
      </c>
      <c r="C2770" s="143" t="s">
        <v>65</v>
      </c>
      <c r="D2770" s="142">
        <v>90945938</v>
      </c>
      <c r="E2770" s="143" t="s">
        <v>2579</v>
      </c>
      <c r="F2770" s="143" t="s">
        <v>737</v>
      </c>
      <c r="G2770" s="143" t="s">
        <v>738</v>
      </c>
      <c r="H2770" s="144">
        <v>250</v>
      </c>
      <c r="I2770" s="143"/>
    </row>
    <row r="2771" spans="2:9" s="140" customFormat="1" ht="19.7" customHeight="1" x14ac:dyDescent="0.2">
      <c r="B2771" s="142">
        <v>87</v>
      </c>
      <c r="C2771" s="143" t="s">
        <v>65</v>
      </c>
      <c r="D2771" s="142">
        <v>98640817</v>
      </c>
      <c r="E2771" s="143" t="s">
        <v>2580</v>
      </c>
      <c r="F2771" s="143" t="s">
        <v>716</v>
      </c>
      <c r="G2771" s="143" t="s">
        <v>717</v>
      </c>
      <c r="H2771" s="144">
        <v>-5000</v>
      </c>
      <c r="I2771" s="143"/>
    </row>
    <row r="2772" spans="2:9" s="140" customFormat="1" ht="19.7" customHeight="1" x14ac:dyDescent="0.2">
      <c r="B2772" s="142">
        <v>87</v>
      </c>
      <c r="C2772" s="143" t="s">
        <v>65</v>
      </c>
      <c r="D2772" s="142">
        <v>98640817</v>
      </c>
      <c r="E2772" s="143" t="s">
        <v>2580</v>
      </c>
      <c r="F2772" s="143" t="s">
        <v>716</v>
      </c>
      <c r="G2772" s="143" t="s">
        <v>717</v>
      </c>
      <c r="H2772" s="144">
        <v>-20121.54</v>
      </c>
      <c r="I2772" s="143"/>
    </row>
    <row r="2773" spans="2:9" s="140" customFormat="1" ht="19.7" customHeight="1" x14ac:dyDescent="0.2">
      <c r="B2773" s="142">
        <v>87</v>
      </c>
      <c r="C2773" s="143" t="s">
        <v>65</v>
      </c>
      <c r="D2773" s="142">
        <v>98705782</v>
      </c>
      <c r="E2773" s="143" t="s">
        <v>2581</v>
      </c>
      <c r="F2773" s="143" t="s">
        <v>713</v>
      </c>
      <c r="G2773" s="143" t="s">
        <v>714</v>
      </c>
      <c r="H2773" s="144">
        <v>184000</v>
      </c>
      <c r="I2773" s="143"/>
    </row>
    <row r="2774" spans="2:9" s="140" customFormat="1" ht="19.7" customHeight="1" x14ac:dyDescent="0.2">
      <c r="B2774" s="142">
        <v>87</v>
      </c>
      <c r="C2774" s="143" t="s">
        <v>65</v>
      </c>
      <c r="D2774" s="142">
        <v>98729045</v>
      </c>
      <c r="E2774" s="143" t="s">
        <v>2582</v>
      </c>
      <c r="F2774" s="143" t="s">
        <v>778</v>
      </c>
      <c r="G2774" s="143" t="s">
        <v>779</v>
      </c>
      <c r="H2774" s="144">
        <v>450</v>
      </c>
      <c r="I2774" s="143"/>
    </row>
    <row r="2775" spans="2:9" s="140" customFormat="1" ht="19.7" customHeight="1" x14ac:dyDescent="0.2">
      <c r="B2775" s="142">
        <v>87</v>
      </c>
      <c r="C2775" s="143" t="s">
        <v>65</v>
      </c>
      <c r="D2775" s="142">
        <v>98729045</v>
      </c>
      <c r="E2775" s="143" t="s">
        <v>2582</v>
      </c>
      <c r="F2775" s="143" t="s">
        <v>778</v>
      </c>
      <c r="G2775" s="143" t="s">
        <v>779</v>
      </c>
      <c r="H2775" s="144">
        <v>90</v>
      </c>
      <c r="I2775" s="143"/>
    </row>
    <row r="2776" spans="2:9" s="140" customFormat="1" ht="19.7" customHeight="1" x14ac:dyDescent="0.2">
      <c r="B2776" s="142">
        <v>87</v>
      </c>
      <c r="C2776" s="143" t="s">
        <v>65</v>
      </c>
      <c r="D2776" s="142">
        <v>98729045</v>
      </c>
      <c r="E2776" s="143" t="s">
        <v>2583</v>
      </c>
      <c r="F2776" s="143" t="s">
        <v>700</v>
      </c>
      <c r="G2776" s="143" t="s">
        <v>701</v>
      </c>
      <c r="H2776" s="144">
        <v>1500</v>
      </c>
      <c r="I2776" s="143"/>
    </row>
    <row r="2777" spans="2:9" s="140" customFormat="1" ht="19.7" customHeight="1" x14ac:dyDescent="0.2">
      <c r="B2777" s="142">
        <v>87</v>
      </c>
      <c r="C2777" s="143" t="s">
        <v>65</v>
      </c>
      <c r="D2777" s="142">
        <v>98729045</v>
      </c>
      <c r="E2777" s="143" t="s">
        <v>2583</v>
      </c>
      <c r="F2777" s="143" t="s">
        <v>700</v>
      </c>
      <c r="G2777" s="143" t="s">
        <v>701</v>
      </c>
      <c r="H2777" s="144">
        <v>300</v>
      </c>
      <c r="I2777" s="143"/>
    </row>
    <row r="2778" spans="2:9" s="140" customFormat="1" ht="19.7" customHeight="1" x14ac:dyDescent="0.2">
      <c r="B2778" s="142">
        <v>89</v>
      </c>
      <c r="C2778" s="143" t="s">
        <v>64</v>
      </c>
      <c r="D2778" s="142">
        <v>90375478</v>
      </c>
      <c r="E2778" s="143" t="s">
        <v>2584</v>
      </c>
      <c r="F2778" s="143" t="s">
        <v>697</v>
      </c>
      <c r="G2778" s="143" t="s">
        <v>698</v>
      </c>
      <c r="H2778" s="144">
        <v>-7899.84</v>
      </c>
      <c r="I2778" s="143"/>
    </row>
    <row r="2779" spans="2:9" s="140" customFormat="1" ht="19.7" customHeight="1" x14ac:dyDescent="0.2">
      <c r="B2779" s="142">
        <v>92</v>
      </c>
      <c r="C2779" s="143" t="s">
        <v>404</v>
      </c>
      <c r="D2779" s="142">
        <v>90761245</v>
      </c>
      <c r="E2779" s="143" t="s">
        <v>2585</v>
      </c>
      <c r="F2779" s="143" t="s">
        <v>737</v>
      </c>
      <c r="G2779" s="143" t="s">
        <v>738</v>
      </c>
      <c r="H2779" s="144">
        <v>360</v>
      </c>
      <c r="I2779" s="143"/>
    </row>
    <row r="2780" spans="2:9" s="140" customFormat="1" ht="19.7" customHeight="1" x14ac:dyDescent="0.2">
      <c r="B2780" s="142">
        <v>92</v>
      </c>
      <c r="C2780" s="143" t="s">
        <v>404</v>
      </c>
      <c r="D2780" s="142">
        <v>90761245</v>
      </c>
      <c r="E2780" s="143" t="s">
        <v>2586</v>
      </c>
      <c r="F2780" s="143" t="s">
        <v>700</v>
      </c>
      <c r="G2780" s="143" t="s">
        <v>701</v>
      </c>
      <c r="H2780" s="144">
        <v>2400</v>
      </c>
      <c r="I2780" s="143"/>
    </row>
    <row r="2781" spans="2:9" s="140" customFormat="1" ht="19.7" customHeight="1" x14ac:dyDescent="0.2">
      <c r="B2781" s="142">
        <v>92</v>
      </c>
      <c r="C2781" s="143" t="s">
        <v>404</v>
      </c>
      <c r="D2781" s="142">
        <v>90775058</v>
      </c>
      <c r="E2781" s="143" t="s">
        <v>2587</v>
      </c>
      <c r="F2781" s="143" t="s">
        <v>706</v>
      </c>
      <c r="G2781" s="143" t="s">
        <v>707</v>
      </c>
      <c r="H2781" s="144">
        <v>855.25</v>
      </c>
      <c r="I2781" s="143"/>
    </row>
    <row r="2782" spans="2:9" s="140" customFormat="1" ht="19.7" customHeight="1" x14ac:dyDescent="0.2">
      <c r="B2782" s="142">
        <v>92</v>
      </c>
      <c r="C2782" s="143" t="s">
        <v>404</v>
      </c>
      <c r="D2782" s="142">
        <v>90775058</v>
      </c>
      <c r="E2782" s="143" t="s">
        <v>2588</v>
      </c>
      <c r="F2782" s="143" t="s">
        <v>737</v>
      </c>
      <c r="G2782" s="143" t="s">
        <v>738</v>
      </c>
      <c r="H2782" s="144">
        <v>360</v>
      </c>
      <c r="I2782" s="143"/>
    </row>
    <row r="2783" spans="2:9" s="140" customFormat="1" ht="19.7" customHeight="1" x14ac:dyDescent="0.2">
      <c r="B2783" s="142">
        <v>92</v>
      </c>
      <c r="C2783" s="143" t="s">
        <v>404</v>
      </c>
      <c r="D2783" s="142">
        <v>90775058</v>
      </c>
      <c r="E2783" s="143" t="s">
        <v>2589</v>
      </c>
      <c r="F2783" s="143" t="s">
        <v>700</v>
      </c>
      <c r="G2783" s="143" t="s">
        <v>701</v>
      </c>
      <c r="H2783" s="144">
        <v>2400</v>
      </c>
      <c r="I2783" s="143"/>
    </row>
    <row r="2784" spans="2:9" s="140" customFormat="1" ht="19.7" customHeight="1" x14ac:dyDescent="0.2">
      <c r="B2784" s="142">
        <v>92</v>
      </c>
      <c r="C2784" s="143" t="s">
        <v>404</v>
      </c>
      <c r="D2784" s="142">
        <v>90810384</v>
      </c>
      <c r="E2784" s="143" t="s">
        <v>2590</v>
      </c>
      <c r="F2784" s="143" t="s">
        <v>899</v>
      </c>
      <c r="G2784" s="143" t="s">
        <v>900</v>
      </c>
      <c r="H2784" s="144">
        <v>320.14</v>
      </c>
      <c r="I2784" s="143"/>
    </row>
    <row r="2785" spans="2:9" s="140" customFormat="1" ht="19.7" customHeight="1" x14ac:dyDescent="0.2">
      <c r="B2785" s="142">
        <v>92</v>
      </c>
      <c r="C2785" s="143" t="s">
        <v>404</v>
      </c>
      <c r="D2785" s="142">
        <v>100036561</v>
      </c>
      <c r="E2785" s="143" t="s">
        <v>2591</v>
      </c>
      <c r="F2785" s="143" t="s">
        <v>700</v>
      </c>
      <c r="G2785" s="143" t="s">
        <v>701</v>
      </c>
      <c r="H2785" s="144">
        <v>150</v>
      </c>
      <c r="I2785" s="143"/>
    </row>
    <row r="2786" spans="2:9" s="140" customFormat="1" ht="19.7" customHeight="1" x14ac:dyDescent="0.2">
      <c r="B2786" s="142">
        <v>92</v>
      </c>
      <c r="C2786" s="143" t="s">
        <v>404</v>
      </c>
      <c r="D2786" s="142">
        <v>100036561</v>
      </c>
      <c r="E2786" s="143" t="s">
        <v>2591</v>
      </c>
      <c r="F2786" s="143" t="s">
        <v>700</v>
      </c>
      <c r="G2786" s="143" t="s">
        <v>701</v>
      </c>
      <c r="H2786" s="144">
        <v>250</v>
      </c>
      <c r="I2786" s="143"/>
    </row>
    <row r="2787" spans="2:9" s="140" customFormat="1" ht="19.7" customHeight="1" x14ac:dyDescent="0.2">
      <c r="B2787" s="142">
        <v>92</v>
      </c>
      <c r="C2787" s="143" t="s">
        <v>404</v>
      </c>
      <c r="D2787" s="142">
        <v>100036561</v>
      </c>
      <c r="E2787" s="143" t="s">
        <v>2591</v>
      </c>
      <c r="F2787" s="143" t="s">
        <v>700</v>
      </c>
      <c r="G2787" s="143" t="s">
        <v>701</v>
      </c>
      <c r="H2787" s="144">
        <v>200</v>
      </c>
      <c r="I2787" s="143"/>
    </row>
    <row r="2788" spans="2:9" s="140" customFormat="1" ht="19.7" customHeight="1" x14ac:dyDescent="0.2">
      <c r="B2788" s="142">
        <v>92</v>
      </c>
      <c r="C2788" s="143" t="s">
        <v>404</v>
      </c>
      <c r="D2788" s="142">
        <v>100036561</v>
      </c>
      <c r="E2788" s="143" t="s">
        <v>2592</v>
      </c>
      <c r="F2788" s="143" t="s">
        <v>737</v>
      </c>
      <c r="G2788" s="143" t="s">
        <v>738</v>
      </c>
      <c r="H2788" s="144">
        <v>90</v>
      </c>
      <c r="I2788" s="143"/>
    </row>
    <row r="2789" spans="2:9" s="140" customFormat="1" ht="19.7" customHeight="1" x14ac:dyDescent="0.2">
      <c r="B2789" s="142">
        <v>92</v>
      </c>
      <c r="C2789" s="143" t="s">
        <v>404</v>
      </c>
      <c r="D2789" s="142">
        <v>100036561</v>
      </c>
      <c r="E2789" s="143" t="s">
        <v>2592</v>
      </c>
      <c r="F2789" s="143" t="s">
        <v>737</v>
      </c>
      <c r="G2789" s="143" t="s">
        <v>738</v>
      </c>
      <c r="H2789" s="144">
        <v>150</v>
      </c>
      <c r="I2789" s="143"/>
    </row>
    <row r="2790" spans="2:9" s="140" customFormat="1" ht="19.7" customHeight="1" x14ac:dyDescent="0.2">
      <c r="B2790" s="142">
        <v>92</v>
      </c>
      <c r="C2790" s="143" t="s">
        <v>404</v>
      </c>
      <c r="D2790" s="142">
        <v>100036561</v>
      </c>
      <c r="E2790" s="143" t="s">
        <v>2592</v>
      </c>
      <c r="F2790" s="143" t="s">
        <v>737</v>
      </c>
      <c r="G2790" s="143" t="s">
        <v>738</v>
      </c>
      <c r="H2790" s="144">
        <v>120</v>
      </c>
      <c r="I2790" s="143"/>
    </row>
    <row r="2791" spans="2:9" s="140" customFormat="1" ht="19.7" customHeight="1" x14ac:dyDescent="0.2">
      <c r="B2791" s="142">
        <v>93</v>
      </c>
      <c r="C2791" s="143" t="s">
        <v>478</v>
      </c>
      <c r="D2791" s="142">
        <v>90374409</v>
      </c>
      <c r="E2791" s="143" t="s">
        <v>2593</v>
      </c>
      <c r="F2791" s="143" t="s">
        <v>700</v>
      </c>
      <c r="G2791" s="143" t="s">
        <v>701</v>
      </c>
      <c r="H2791" s="144">
        <v>-10880.52</v>
      </c>
      <c r="I2791" s="143"/>
    </row>
    <row r="2792" spans="2:9" s="140" customFormat="1" ht="19.7" customHeight="1" x14ac:dyDescent="0.2">
      <c r="B2792" s="142">
        <v>93</v>
      </c>
      <c r="C2792" s="143" t="s">
        <v>478</v>
      </c>
      <c r="D2792" s="142">
        <v>90385458</v>
      </c>
      <c r="E2792" s="143" t="s">
        <v>2594</v>
      </c>
      <c r="F2792" s="143" t="s">
        <v>899</v>
      </c>
      <c r="G2792" s="143" t="s">
        <v>900</v>
      </c>
      <c r="H2792" s="144">
        <v>960.44</v>
      </c>
      <c r="I2792" s="143"/>
    </row>
    <row r="2793" spans="2:9" s="140" customFormat="1" ht="19.7" customHeight="1" x14ac:dyDescent="0.2">
      <c r="B2793" s="142">
        <v>93</v>
      </c>
      <c r="C2793" s="143" t="s">
        <v>478</v>
      </c>
      <c r="D2793" s="142">
        <v>90633510</v>
      </c>
      <c r="E2793" s="143" t="s">
        <v>8715</v>
      </c>
      <c r="F2793" s="143" t="s">
        <v>700</v>
      </c>
      <c r="G2793" s="143" t="s">
        <v>701</v>
      </c>
      <c r="H2793" s="144">
        <v>-109422.7</v>
      </c>
      <c r="I2793" s="143"/>
    </row>
    <row r="2794" spans="2:9" s="140" customFormat="1" ht="19.7" customHeight="1" x14ac:dyDescent="0.2">
      <c r="B2794" s="142">
        <v>93</v>
      </c>
      <c r="C2794" s="143" t="s">
        <v>478</v>
      </c>
      <c r="D2794" s="142">
        <v>90796704</v>
      </c>
      <c r="E2794" s="143" t="s">
        <v>2595</v>
      </c>
      <c r="F2794" s="143" t="s">
        <v>700</v>
      </c>
      <c r="G2794" s="143" t="s">
        <v>701</v>
      </c>
      <c r="H2794" s="144">
        <v>6000</v>
      </c>
      <c r="I2794" s="143"/>
    </row>
    <row r="2795" spans="2:9" s="140" customFormat="1" ht="19.7" customHeight="1" x14ac:dyDescent="0.2">
      <c r="B2795" s="142">
        <v>93</v>
      </c>
      <c r="C2795" s="143" t="s">
        <v>478</v>
      </c>
      <c r="D2795" s="142">
        <v>90796704</v>
      </c>
      <c r="E2795" s="143" t="s">
        <v>2596</v>
      </c>
      <c r="F2795" s="143" t="s">
        <v>737</v>
      </c>
      <c r="G2795" s="143" t="s">
        <v>738</v>
      </c>
      <c r="H2795" s="144">
        <v>600</v>
      </c>
      <c r="I2795" s="143"/>
    </row>
    <row r="2796" spans="2:9" s="140" customFormat="1" ht="19.7" customHeight="1" x14ac:dyDescent="0.2">
      <c r="B2796" s="142">
        <v>93</v>
      </c>
      <c r="C2796" s="143" t="s">
        <v>478</v>
      </c>
      <c r="D2796" s="142">
        <v>90804351</v>
      </c>
      <c r="E2796" s="143" t="s">
        <v>2597</v>
      </c>
      <c r="F2796" s="143" t="s">
        <v>700</v>
      </c>
      <c r="G2796" s="143" t="s">
        <v>701</v>
      </c>
      <c r="H2796" s="144">
        <v>19599.650000000001</v>
      </c>
      <c r="I2796" s="143"/>
    </row>
    <row r="2797" spans="2:9" s="140" customFormat="1" ht="19.7" customHeight="1" x14ac:dyDescent="0.2">
      <c r="B2797" s="142">
        <v>93</v>
      </c>
      <c r="C2797" s="143" t="s">
        <v>478</v>
      </c>
      <c r="D2797" s="142">
        <v>90804351</v>
      </c>
      <c r="E2797" s="143" t="s">
        <v>2598</v>
      </c>
      <c r="F2797" s="143" t="s">
        <v>700</v>
      </c>
      <c r="G2797" s="143" t="s">
        <v>701</v>
      </c>
      <c r="H2797" s="144">
        <v>19599.68</v>
      </c>
      <c r="I2797" s="143"/>
    </row>
    <row r="2798" spans="2:9" s="140" customFormat="1" ht="19.7" customHeight="1" x14ac:dyDescent="0.2">
      <c r="B2798" s="142">
        <v>95</v>
      </c>
      <c r="C2798" s="143" t="s">
        <v>63</v>
      </c>
      <c r="D2798" s="142">
        <v>90373894</v>
      </c>
      <c r="E2798" s="143" t="s">
        <v>2599</v>
      </c>
      <c r="F2798" s="143" t="s">
        <v>700</v>
      </c>
      <c r="G2798" s="143" t="s">
        <v>701</v>
      </c>
      <c r="H2798" s="144">
        <v>6100</v>
      </c>
      <c r="I2798" s="143"/>
    </row>
    <row r="2799" spans="2:9" s="140" customFormat="1" ht="19.7" customHeight="1" x14ac:dyDescent="0.2">
      <c r="B2799" s="142">
        <v>95</v>
      </c>
      <c r="C2799" s="143" t="s">
        <v>63</v>
      </c>
      <c r="D2799" s="142">
        <v>90374049</v>
      </c>
      <c r="E2799" s="143" t="s">
        <v>2600</v>
      </c>
      <c r="F2799" s="143" t="s">
        <v>700</v>
      </c>
      <c r="G2799" s="143" t="s">
        <v>701</v>
      </c>
      <c r="H2799" s="144">
        <v>4700</v>
      </c>
      <c r="I2799" s="143"/>
    </row>
    <row r="2800" spans="2:9" s="140" customFormat="1" ht="19.7" customHeight="1" x14ac:dyDescent="0.2">
      <c r="B2800" s="142">
        <v>95</v>
      </c>
      <c r="C2800" s="143" t="s">
        <v>63</v>
      </c>
      <c r="D2800" s="142">
        <v>90743754</v>
      </c>
      <c r="E2800" s="143" t="s">
        <v>8716</v>
      </c>
      <c r="F2800" s="143" t="s">
        <v>899</v>
      </c>
      <c r="G2800" s="143" t="s">
        <v>900</v>
      </c>
      <c r="H2800" s="144">
        <v>975.67</v>
      </c>
      <c r="I2800" s="143"/>
    </row>
    <row r="2801" spans="2:9" s="140" customFormat="1" ht="19.7" customHeight="1" x14ac:dyDescent="0.2">
      <c r="B2801" s="142">
        <v>95</v>
      </c>
      <c r="C2801" s="143" t="s">
        <v>63</v>
      </c>
      <c r="D2801" s="142">
        <v>90755051</v>
      </c>
      <c r="E2801" s="143" t="s">
        <v>2601</v>
      </c>
      <c r="F2801" s="143" t="s">
        <v>700</v>
      </c>
      <c r="G2801" s="143" t="s">
        <v>701</v>
      </c>
      <c r="H2801" s="144">
        <v>-26013.439999999999</v>
      </c>
      <c r="I2801" s="143"/>
    </row>
    <row r="2802" spans="2:9" s="140" customFormat="1" ht="19.7" customHeight="1" x14ac:dyDescent="0.2">
      <c r="B2802" s="142">
        <v>95</v>
      </c>
      <c r="C2802" s="143" t="s">
        <v>63</v>
      </c>
      <c r="D2802" s="142">
        <v>90755109</v>
      </c>
      <c r="E2802" s="143" t="s">
        <v>8717</v>
      </c>
      <c r="F2802" s="143" t="s">
        <v>700</v>
      </c>
      <c r="G2802" s="143" t="s">
        <v>701</v>
      </c>
      <c r="H2802" s="144">
        <v>23694.68</v>
      </c>
      <c r="I2802" s="143"/>
    </row>
    <row r="2803" spans="2:9" s="140" customFormat="1" ht="19.7" customHeight="1" x14ac:dyDescent="0.2">
      <c r="B2803" s="142">
        <v>95</v>
      </c>
      <c r="C2803" s="143" t="s">
        <v>63</v>
      </c>
      <c r="D2803" s="142">
        <v>90797333</v>
      </c>
      <c r="E2803" s="143" t="s">
        <v>9766</v>
      </c>
      <c r="F2803" s="143" t="s">
        <v>899</v>
      </c>
      <c r="G2803" s="143" t="s">
        <v>900</v>
      </c>
      <c r="H2803" s="144">
        <v>762.25</v>
      </c>
      <c r="I2803" s="143"/>
    </row>
    <row r="2804" spans="2:9" s="140" customFormat="1" ht="19.7" customHeight="1" x14ac:dyDescent="0.2">
      <c r="B2804" s="142">
        <v>95</v>
      </c>
      <c r="C2804" s="143" t="s">
        <v>63</v>
      </c>
      <c r="D2804" s="142">
        <v>90803681</v>
      </c>
      <c r="E2804" s="143" t="s">
        <v>2602</v>
      </c>
      <c r="F2804" s="143" t="s">
        <v>700</v>
      </c>
      <c r="G2804" s="143" t="s">
        <v>701</v>
      </c>
      <c r="H2804" s="144">
        <v>100</v>
      </c>
      <c r="I2804" s="143"/>
    </row>
    <row r="2805" spans="2:9" s="140" customFormat="1" ht="19.7" customHeight="1" x14ac:dyDescent="0.2">
      <c r="B2805" s="142">
        <v>95</v>
      </c>
      <c r="C2805" s="143" t="s">
        <v>63</v>
      </c>
      <c r="D2805" s="142">
        <v>90803681</v>
      </c>
      <c r="E2805" s="143" t="s">
        <v>2602</v>
      </c>
      <c r="F2805" s="143" t="s">
        <v>700</v>
      </c>
      <c r="G2805" s="143" t="s">
        <v>701</v>
      </c>
      <c r="H2805" s="144">
        <v>500</v>
      </c>
      <c r="I2805" s="143"/>
    </row>
    <row r="2806" spans="2:9" s="140" customFormat="1" ht="19.7" customHeight="1" x14ac:dyDescent="0.2">
      <c r="B2806" s="142">
        <v>95</v>
      </c>
      <c r="C2806" s="143" t="s">
        <v>63</v>
      </c>
      <c r="D2806" s="142">
        <v>90803681</v>
      </c>
      <c r="E2806" s="143" t="s">
        <v>2603</v>
      </c>
      <c r="F2806" s="143" t="s">
        <v>700</v>
      </c>
      <c r="G2806" s="143" t="s">
        <v>701</v>
      </c>
      <c r="H2806" s="144">
        <v>140</v>
      </c>
      <c r="I2806" s="143"/>
    </row>
    <row r="2807" spans="2:9" s="140" customFormat="1" ht="19.7" customHeight="1" x14ac:dyDescent="0.2">
      <c r="B2807" s="142">
        <v>95</v>
      </c>
      <c r="C2807" s="143" t="s">
        <v>63</v>
      </c>
      <c r="D2807" s="142">
        <v>90803681</v>
      </c>
      <c r="E2807" s="143" t="s">
        <v>2603</v>
      </c>
      <c r="F2807" s="143" t="s">
        <v>700</v>
      </c>
      <c r="G2807" s="143" t="s">
        <v>701</v>
      </c>
      <c r="H2807" s="144">
        <v>700</v>
      </c>
      <c r="I2807" s="143"/>
    </row>
    <row r="2808" spans="2:9" s="140" customFormat="1" ht="19.7" customHeight="1" x14ac:dyDescent="0.2">
      <c r="B2808" s="142">
        <v>95</v>
      </c>
      <c r="C2808" s="143" t="s">
        <v>63</v>
      </c>
      <c r="D2808" s="142">
        <v>90803681</v>
      </c>
      <c r="E2808" s="143" t="s">
        <v>2604</v>
      </c>
      <c r="F2808" s="143" t="s">
        <v>787</v>
      </c>
      <c r="G2808" s="143" t="s">
        <v>788</v>
      </c>
      <c r="H2808" s="144">
        <v>100</v>
      </c>
      <c r="I2808" s="143"/>
    </row>
    <row r="2809" spans="2:9" s="140" customFormat="1" ht="19.7" customHeight="1" x14ac:dyDescent="0.2">
      <c r="B2809" s="142">
        <v>95</v>
      </c>
      <c r="C2809" s="143" t="s">
        <v>63</v>
      </c>
      <c r="D2809" s="142">
        <v>90803681</v>
      </c>
      <c r="E2809" s="143" t="s">
        <v>2604</v>
      </c>
      <c r="F2809" s="143" t="s">
        <v>787</v>
      </c>
      <c r="G2809" s="143" t="s">
        <v>788</v>
      </c>
      <c r="H2809" s="144">
        <v>450</v>
      </c>
      <c r="I2809" s="143"/>
    </row>
    <row r="2810" spans="2:9" s="140" customFormat="1" ht="19.7" customHeight="1" x14ac:dyDescent="0.2">
      <c r="B2810" s="142">
        <v>95</v>
      </c>
      <c r="C2810" s="143" t="s">
        <v>63</v>
      </c>
      <c r="D2810" s="142">
        <v>90803760</v>
      </c>
      <c r="E2810" s="143" t="s">
        <v>2605</v>
      </c>
      <c r="F2810" s="143" t="s">
        <v>700</v>
      </c>
      <c r="G2810" s="143" t="s">
        <v>701</v>
      </c>
      <c r="H2810" s="144">
        <v>6300</v>
      </c>
      <c r="I2810" s="143"/>
    </row>
    <row r="2811" spans="2:9" s="140" customFormat="1" ht="19.7" customHeight="1" x14ac:dyDescent="0.2">
      <c r="B2811" s="142">
        <v>95</v>
      </c>
      <c r="C2811" s="143" t="s">
        <v>63</v>
      </c>
      <c r="D2811" s="142">
        <v>90803760</v>
      </c>
      <c r="E2811" s="143" t="s">
        <v>2605</v>
      </c>
      <c r="F2811" s="143" t="s">
        <v>700</v>
      </c>
      <c r="G2811" s="143" t="s">
        <v>701</v>
      </c>
      <c r="H2811" s="144">
        <v>4500</v>
      </c>
      <c r="I2811" s="143"/>
    </row>
    <row r="2812" spans="2:9" s="140" customFormat="1" ht="19.7" customHeight="1" x14ac:dyDescent="0.2">
      <c r="B2812" s="142">
        <v>95</v>
      </c>
      <c r="C2812" s="143" t="s">
        <v>63</v>
      </c>
      <c r="D2812" s="142">
        <v>90803760</v>
      </c>
      <c r="E2812" s="143" t="s">
        <v>2606</v>
      </c>
      <c r="F2812" s="143" t="s">
        <v>700</v>
      </c>
      <c r="G2812" s="143" t="s">
        <v>701</v>
      </c>
      <c r="H2812" s="144">
        <v>1400</v>
      </c>
      <c r="I2812" s="143"/>
    </row>
    <row r="2813" spans="2:9" s="140" customFormat="1" ht="19.7" customHeight="1" x14ac:dyDescent="0.2">
      <c r="B2813" s="142">
        <v>95</v>
      </c>
      <c r="C2813" s="143" t="s">
        <v>63</v>
      </c>
      <c r="D2813" s="142">
        <v>90803760</v>
      </c>
      <c r="E2813" s="143" t="s">
        <v>2606</v>
      </c>
      <c r="F2813" s="143" t="s">
        <v>700</v>
      </c>
      <c r="G2813" s="143" t="s">
        <v>701</v>
      </c>
      <c r="H2813" s="144">
        <v>1000</v>
      </c>
      <c r="I2813" s="143"/>
    </row>
    <row r="2814" spans="2:9" s="140" customFormat="1" ht="19.7" customHeight="1" x14ac:dyDescent="0.2">
      <c r="B2814" s="142">
        <v>95</v>
      </c>
      <c r="C2814" s="143" t="s">
        <v>63</v>
      </c>
      <c r="D2814" s="142">
        <v>90805290</v>
      </c>
      <c r="E2814" s="143" t="s">
        <v>2607</v>
      </c>
      <c r="F2814" s="143" t="s">
        <v>899</v>
      </c>
      <c r="G2814" s="143" t="s">
        <v>900</v>
      </c>
      <c r="H2814" s="144">
        <v>457.32</v>
      </c>
      <c r="I2814" s="143"/>
    </row>
    <row r="2815" spans="2:9" s="140" customFormat="1" ht="19.7" customHeight="1" x14ac:dyDescent="0.2">
      <c r="B2815" s="142">
        <v>95</v>
      </c>
      <c r="C2815" s="143" t="s">
        <v>63</v>
      </c>
      <c r="D2815" s="142">
        <v>90805290</v>
      </c>
      <c r="E2815" s="143" t="s">
        <v>2607</v>
      </c>
      <c r="F2815" s="143" t="s">
        <v>899</v>
      </c>
      <c r="G2815" s="143" t="s">
        <v>900</v>
      </c>
      <c r="H2815" s="144">
        <v>304.88</v>
      </c>
      <c r="I2815" s="143"/>
    </row>
    <row r="2816" spans="2:9" s="140" customFormat="1" ht="19.7" customHeight="1" x14ac:dyDescent="0.2">
      <c r="B2816" s="142">
        <v>95</v>
      </c>
      <c r="C2816" s="143" t="s">
        <v>63</v>
      </c>
      <c r="D2816" s="142">
        <v>90805290</v>
      </c>
      <c r="E2816" s="143" t="s">
        <v>2607</v>
      </c>
      <c r="F2816" s="143" t="s">
        <v>899</v>
      </c>
      <c r="G2816" s="143" t="s">
        <v>900</v>
      </c>
      <c r="H2816" s="144">
        <v>76.22</v>
      </c>
      <c r="I2816" s="143"/>
    </row>
    <row r="2817" spans="2:9" s="140" customFormat="1" ht="19.7" customHeight="1" x14ac:dyDescent="0.2">
      <c r="B2817" s="142">
        <v>95</v>
      </c>
      <c r="C2817" s="143" t="s">
        <v>63</v>
      </c>
      <c r="D2817" s="142">
        <v>90808069</v>
      </c>
      <c r="E2817" s="143" t="s">
        <v>2608</v>
      </c>
      <c r="F2817" s="143" t="s">
        <v>700</v>
      </c>
      <c r="G2817" s="143" t="s">
        <v>701</v>
      </c>
      <c r="H2817" s="144">
        <v>74982.89</v>
      </c>
      <c r="I2817" s="143"/>
    </row>
    <row r="2818" spans="2:9" s="140" customFormat="1" ht="19.7" customHeight="1" x14ac:dyDescent="0.2">
      <c r="B2818" s="142">
        <v>95</v>
      </c>
      <c r="C2818" s="143" t="s">
        <v>63</v>
      </c>
      <c r="D2818" s="142">
        <v>90808069</v>
      </c>
      <c r="E2818" s="143" t="s">
        <v>2609</v>
      </c>
      <c r="F2818" s="143" t="s">
        <v>723</v>
      </c>
      <c r="G2818" s="143" t="s">
        <v>724</v>
      </c>
      <c r="H2818" s="144">
        <v>-74982.89</v>
      </c>
      <c r="I2818" s="143"/>
    </row>
    <row r="2819" spans="2:9" s="140" customFormat="1" ht="19.7" customHeight="1" x14ac:dyDescent="0.2">
      <c r="B2819" s="142">
        <v>95</v>
      </c>
      <c r="C2819" s="143" t="s">
        <v>63</v>
      </c>
      <c r="D2819" s="142">
        <v>90812845</v>
      </c>
      <c r="E2819" s="143" t="s">
        <v>2610</v>
      </c>
      <c r="F2819" s="143" t="s">
        <v>737</v>
      </c>
      <c r="G2819" s="143" t="s">
        <v>738</v>
      </c>
      <c r="H2819" s="144">
        <v>60</v>
      </c>
      <c r="I2819" s="143"/>
    </row>
    <row r="2820" spans="2:9" s="140" customFormat="1" ht="19.7" customHeight="1" x14ac:dyDescent="0.2">
      <c r="B2820" s="142">
        <v>95</v>
      </c>
      <c r="C2820" s="143" t="s">
        <v>63</v>
      </c>
      <c r="D2820" s="142">
        <v>90812845</v>
      </c>
      <c r="E2820" s="143" t="s">
        <v>2610</v>
      </c>
      <c r="F2820" s="143" t="s">
        <v>737</v>
      </c>
      <c r="G2820" s="143" t="s">
        <v>738</v>
      </c>
      <c r="H2820" s="144">
        <v>300</v>
      </c>
      <c r="I2820" s="143"/>
    </row>
    <row r="2821" spans="2:9" s="140" customFormat="1" ht="19.7" customHeight="1" x14ac:dyDescent="0.2">
      <c r="B2821" s="142">
        <v>95</v>
      </c>
      <c r="C2821" s="143" t="s">
        <v>63</v>
      </c>
      <c r="D2821" s="142">
        <v>90812845</v>
      </c>
      <c r="E2821" s="143" t="s">
        <v>2611</v>
      </c>
      <c r="F2821" s="143" t="s">
        <v>700</v>
      </c>
      <c r="G2821" s="143" t="s">
        <v>701</v>
      </c>
      <c r="H2821" s="144">
        <v>60</v>
      </c>
      <c r="I2821" s="143"/>
    </row>
    <row r="2822" spans="2:9" s="140" customFormat="1" ht="19.7" customHeight="1" x14ac:dyDescent="0.2">
      <c r="B2822" s="142">
        <v>95</v>
      </c>
      <c r="C2822" s="143" t="s">
        <v>63</v>
      </c>
      <c r="D2822" s="142">
        <v>90812845</v>
      </c>
      <c r="E2822" s="143" t="s">
        <v>2611</v>
      </c>
      <c r="F2822" s="143" t="s">
        <v>700</v>
      </c>
      <c r="G2822" s="143" t="s">
        <v>701</v>
      </c>
      <c r="H2822" s="144">
        <v>300</v>
      </c>
      <c r="I2822" s="143"/>
    </row>
    <row r="2823" spans="2:9" s="140" customFormat="1" ht="19.7" customHeight="1" x14ac:dyDescent="0.2">
      <c r="B2823" s="142">
        <v>101</v>
      </c>
      <c r="C2823" s="143" t="s">
        <v>426</v>
      </c>
      <c r="D2823" s="142">
        <v>90129094</v>
      </c>
      <c r="E2823" s="143" t="s">
        <v>9026</v>
      </c>
      <c r="F2823" s="143" t="s">
        <v>700</v>
      </c>
      <c r="G2823" s="143" t="s">
        <v>701</v>
      </c>
      <c r="H2823" s="144">
        <v>-37900</v>
      </c>
      <c r="I2823" s="143"/>
    </row>
    <row r="2824" spans="2:9" s="140" customFormat="1" ht="19.7" customHeight="1" x14ac:dyDescent="0.2">
      <c r="B2824" s="142">
        <v>101</v>
      </c>
      <c r="C2824" s="143" t="s">
        <v>426</v>
      </c>
      <c r="D2824" s="142">
        <v>90141110</v>
      </c>
      <c r="E2824" s="143" t="s">
        <v>2613</v>
      </c>
      <c r="F2824" s="143" t="s">
        <v>700</v>
      </c>
      <c r="G2824" s="143" t="s">
        <v>701</v>
      </c>
      <c r="H2824" s="144">
        <v>-57602.04</v>
      </c>
      <c r="I2824" s="143"/>
    </row>
    <row r="2825" spans="2:9" s="140" customFormat="1" ht="19.7" customHeight="1" x14ac:dyDescent="0.2">
      <c r="B2825" s="142">
        <v>101</v>
      </c>
      <c r="C2825" s="143" t="s">
        <v>426</v>
      </c>
      <c r="D2825" s="142">
        <v>90177233</v>
      </c>
      <c r="E2825" s="143" t="s">
        <v>2614</v>
      </c>
      <c r="F2825" s="143" t="s">
        <v>700</v>
      </c>
      <c r="G2825" s="143" t="s">
        <v>701</v>
      </c>
      <c r="H2825" s="144">
        <v>2400</v>
      </c>
      <c r="I2825" s="143"/>
    </row>
    <row r="2826" spans="2:9" s="140" customFormat="1" ht="19.7" customHeight="1" x14ac:dyDescent="0.2">
      <c r="B2826" s="142">
        <v>101</v>
      </c>
      <c r="C2826" s="143" t="s">
        <v>426</v>
      </c>
      <c r="D2826" s="142">
        <v>90221802</v>
      </c>
      <c r="E2826" s="143" t="s">
        <v>2615</v>
      </c>
      <c r="F2826" s="143" t="s">
        <v>700</v>
      </c>
      <c r="G2826" s="143" t="s">
        <v>701</v>
      </c>
      <c r="H2826" s="144">
        <v>1800</v>
      </c>
      <c r="I2826" s="143"/>
    </row>
    <row r="2827" spans="2:9" s="140" customFormat="1" ht="19.7" customHeight="1" x14ac:dyDescent="0.2">
      <c r="B2827" s="142">
        <v>101</v>
      </c>
      <c r="C2827" s="143" t="s">
        <v>426</v>
      </c>
      <c r="D2827" s="142">
        <v>90226861</v>
      </c>
      <c r="E2827" s="143" t="s">
        <v>3397</v>
      </c>
      <c r="F2827" s="143" t="s">
        <v>697</v>
      </c>
      <c r="G2827" s="143" t="s">
        <v>698</v>
      </c>
      <c r="H2827" s="144">
        <v>22150</v>
      </c>
      <c r="I2827" s="143"/>
    </row>
    <row r="2828" spans="2:9" s="140" customFormat="1" ht="19.7" customHeight="1" x14ac:dyDescent="0.2">
      <c r="B2828" s="142">
        <v>101</v>
      </c>
      <c r="C2828" s="143" t="s">
        <v>426</v>
      </c>
      <c r="D2828" s="142">
        <v>90242727</v>
      </c>
      <c r="E2828" s="143" t="s">
        <v>2617</v>
      </c>
      <c r="F2828" s="143" t="s">
        <v>697</v>
      </c>
      <c r="G2828" s="143" t="s">
        <v>698</v>
      </c>
      <c r="H2828" s="144">
        <v>8220</v>
      </c>
      <c r="I2828" s="143"/>
    </row>
    <row r="2829" spans="2:9" s="140" customFormat="1" ht="19.7" customHeight="1" x14ac:dyDescent="0.2">
      <c r="B2829" s="142">
        <v>101</v>
      </c>
      <c r="C2829" s="143" t="s">
        <v>426</v>
      </c>
      <c r="D2829" s="142">
        <v>90244001</v>
      </c>
      <c r="E2829" s="143" t="s">
        <v>8718</v>
      </c>
      <c r="F2829" s="143" t="s">
        <v>697</v>
      </c>
      <c r="G2829" s="143" t="s">
        <v>698</v>
      </c>
      <c r="H2829" s="144">
        <v>71900</v>
      </c>
      <c r="I2829" s="143"/>
    </row>
    <row r="2830" spans="2:9" s="140" customFormat="1" ht="19.7" customHeight="1" x14ac:dyDescent="0.2">
      <c r="B2830" s="142">
        <v>101</v>
      </c>
      <c r="C2830" s="143" t="s">
        <v>426</v>
      </c>
      <c r="D2830" s="142">
        <v>90385795</v>
      </c>
      <c r="E2830" s="143" t="s">
        <v>2618</v>
      </c>
      <c r="F2830" s="143" t="s">
        <v>700</v>
      </c>
      <c r="G2830" s="143" t="s">
        <v>701</v>
      </c>
      <c r="H2830" s="144">
        <v>600</v>
      </c>
      <c r="I2830" s="143"/>
    </row>
    <row r="2831" spans="2:9" s="140" customFormat="1" ht="19.7" customHeight="1" x14ac:dyDescent="0.2">
      <c r="B2831" s="142">
        <v>101</v>
      </c>
      <c r="C2831" s="143" t="s">
        <v>426</v>
      </c>
      <c r="D2831" s="142">
        <v>90385844</v>
      </c>
      <c r="E2831" s="143" t="s">
        <v>2619</v>
      </c>
      <c r="F2831" s="143" t="s">
        <v>700</v>
      </c>
      <c r="G2831" s="143" t="s">
        <v>701</v>
      </c>
      <c r="H2831" s="144">
        <v>1740</v>
      </c>
      <c r="I2831" s="143"/>
    </row>
    <row r="2832" spans="2:9" s="140" customFormat="1" ht="19.7" customHeight="1" x14ac:dyDescent="0.2">
      <c r="B2832" s="142">
        <v>101</v>
      </c>
      <c r="C2832" s="143" t="s">
        <v>426</v>
      </c>
      <c r="D2832" s="142">
        <v>90386006</v>
      </c>
      <c r="E2832" s="143" t="s">
        <v>2714</v>
      </c>
      <c r="F2832" s="143" t="s">
        <v>713</v>
      </c>
      <c r="G2832" s="143" t="s">
        <v>714</v>
      </c>
      <c r="H2832" s="144">
        <v>-16995.34</v>
      </c>
      <c r="I2832" s="143"/>
    </row>
    <row r="2833" spans="2:9" s="140" customFormat="1" ht="19.7" customHeight="1" x14ac:dyDescent="0.2">
      <c r="B2833" s="142">
        <v>101</v>
      </c>
      <c r="C2833" s="143" t="s">
        <v>426</v>
      </c>
      <c r="D2833" s="142">
        <v>90386678</v>
      </c>
      <c r="E2833" s="143" t="s">
        <v>2620</v>
      </c>
      <c r="F2833" s="143" t="s">
        <v>700</v>
      </c>
      <c r="G2833" s="143" t="s">
        <v>701</v>
      </c>
      <c r="H2833" s="144">
        <v>-4500</v>
      </c>
      <c r="I2833" s="143"/>
    </row>
    <row r="2834" spans="2:9" s="140" customFormat="1" ht="19.7" customHeight="1" x14ac:dyDescent="0.2">
      <c r="B2834" s="142">
        <v>101</v>
      </c>
      <c r="C2834" s="143" t="s">
        <v>426</v>
      </c>
      <c r="D2834" s="142">
        <v>90386868</v>
      </c>
      <c r="E2834" s="143" t="s">
        <v>2621</v>
      </c>
      <c r="F2834" s="143" t="s">
        <v>700</v>
      </c>
      <c r="G2834" s="143" t="s">
        <v>701</v>
      </c>
      <c r="H2834" s="144">
        <v>1500</v>
      </c>
      <c r="I2834" s="143"/>
    </row>
    <row r="2835" spans="2:9" s="140" customFormat="1" ht="19.7" customHeight="1" x14ac:dyDescent="0.2">
      <c r="B2835" s="142">
        <v>101</v>
      </c>
      <c r="C2835" s="143" t="s">
        <v>426</v>
      </c>
      <c r="D2835" s="142">
        <v>90387262</v>
      </c>
      <c r="E2835" s="143" t="s">
        <v>2623</v>
      </c>
      <c r="F2835" s="143" t="s">
        <v>697</v>
      </c>
      <c r="G2835" s="143" t="s">
        <v>698</v>
      </c>
      <c r="H2835" s="144">
        <v>22157</v>
      </c>
      <c r="I2835" s="143"/>
    </row>
    <row r="2836" spans="2:9" s="140" customFormat="1" ht="19.7" customHeight="1" x14ac:dyDescent="0.2">
      <c r="B2836" s="142">
        <v>101</v>
      </c>
      <c r="C2836" s="143" t="s">
        <v>426</v>
      </c>
      <c r="D2836" s="142">
        <v>90387399</v>
      </c>
      <c r="E2836" s="143" t="s">
        <v>2624</v>
      </c>
      <c r="F2836" s="143" t="s">
        <v>700</v>
      </c>
      <c r="G2836" s="143" t="s">
        <v>701</v>
      </c>
      <c r="H2836" s="144">
        <v>-38600.339999999997</v>
      </c>
      <c r="I2836" s="143"/>
    </row>
    <row r="2837" spans="2:9" s="140" customFormat="1" ht="19.7" customHeight="1" x14ac:dyDescent="0.2">
      <c r="B2837" s="142">
        <v>101</v>
      </c>
      <c r="C2837" s="143" t="s">
        <v>426</v>
      </c>
      <c r="D2837" s="142">
        <v>90399180</v>
      </c>
      <c r="E2837" s="143" t="s">
        <v>2625</v>
      </c>
      <c r="F2837" s="143" t="s">
        <v>700</v>
      </c>
      <c r="G2837" s="143" t="s">
        <v>701</v>
      </c>
      <c r="H2837" s="144">
        <v>996</v>
      </c>
      <c r="I2837" s="143"/>
    </row>
    <row r="2838" spans="2:9" s="140" customFormat="1" ht="19.7" customHeight="1" x14ac:dyDescent="0.2">
      <c r="B2838" s="142">
        <v>101</v>
      </c>
      <c r="C2838" s="143" t="s">
        <v>426</v>
      </c>
      <c r="D2838" s="142">
        <v>90429764</v>
      </c>
      <c r="E2838" s="143" t="s">
        <v>2718</v>
      </c>
      <c r="F2838" s="143" t="s">
        <v>700</v>
      </c>
      <c r="G2838" s="143" t="s">
        <v>701</v>
      </c>
      <c r="H2838" s="144">
        <v>34000</v>
      </c>
      <c r="I2838" s="143"/>
    </row>
    <row r="2839" spans="2:9" s="140" customFormat="1" ht="19.7" customHeight="1" x14ac:dyDescent="0.2">
      <c r="B2839" s="142">
        <v>101</v>
      </c>
      <c r="C2839" s="143" t="s">
        <v>426</v>
      </c>
      <c r="D2839" s="142">
        <v>90443684</v>
      </c>
      <c r="E2839" s="143" t="s">
        <v>8719</v>
      </c>
      <c r="F2839" s="143" t="s">
        <v>700</v>
      </c>
      <c r="G2839" s="143" t="s">
        <v>701</v>
      </c>
      <c r="H2839" s="144">
        <v>-21839.71</v>
      </c>
      <c r="I2839" s="143"/>
    </row>
    <row r="2840" spans="2:9" s="140" customFormat="1" ht="19.7" customHeight="1" x14ac:dyDescent="0.2">
      <c r="B2840" s="142">
        <v>101</v>
      </c>
      <c r="C2840" s="143" t="s">
        <v>426</v>
      </c>
      <c r="D2840" s="142">
        <v>90484367</v>
      </c>
      <c r="E2840" s="143" t="s">
        <v>2626</v>
      </c>
      <c r="F2840" s="143" t="s">
        <v>697</v>
      </c>
      <c r="G2840" s="143" t="s">
        <v>698</v>
      </c>
      <c r="H2840" s="144">
        <v>39000</v>
      </c>
      <c r="I2840" s="143"/>
    </row>
    <row r="2841" spans="2:9" s="140" customFormat="1" ht="19.7" customHeight="1" x14ac:dyDescent="0.2">
      <c r="B2841" s="142">
        <v>101</v>
      </c>
      <c r="C2841" s="143" t="s">
        <v>426</v>
      </c>
      <c r="D2841" s="142">
        <v>90541403</v>
      </c>
      <c r="E2841" s="143" t="s">
        <v>2627</v>
      </c>
      <c r="F2841" s="143" t="s">
        <v>713</v>
      </c>
      <c r="G2841" s="143" t="s">
        <v>714</v>
      </c>
      <c r="H2841" s="144">
        <v>-3600</v>
      </c>
      <c r="I2841" s="143"/>
    </row>
    <row r="2842" spans="2:9" s="140" customFormat="1" ht="19.7" customHeight="1" x14ac:dyDescent="0.2">
      <c r="B2842" s="142">
        <v>101</v>
      </c>
      <c r="C2842" s="143" t="s">
        <v>426</v>
      </c>
      <c r="D2842" s="142">
        <v>90541403</v>
      </c>
      <c r="E2842" s="143" t="s">
        <v>2627</v>
      </c>
      <c r="F2842" s="143" t="s">
        <v>713</v>
      </c>
      <c r="G2842" s="143" t="s">
        <v>714</v>
      </c>
      <c r="H2842" s="144">
        <v>-1800</v>
      </c>
      <c r="I2842" s="143"/>
    </row>
    <row r="2843" spans="2:9" s="140" customFormat="1" ht="19.7" customHeight="1" x14ac:dyDescent="0.2">
      <c r="B2843" s="142">
        <v>101</v>
      </c>
      <c r="C2843" s="143" t="s">
        <v>426</v>
      </c>
      <c r="D2843" s="142">
        <v>90541945</v>
      </c>
      <c r="E2843" s="143" t="s">
        <v>2628</v>
      </c>
      <c r="F2843" s="143" t="s">
        <v>697</v>
      </c>
      <c r="G2843" s="143" t="s">
        <v>698</v>
      </c>
      <c r="H2843" s="144">
        <v>22000</v>
      </c>
      <c r="I2843" s="143"/>
    </row>
    <row r="2844" spans="2:9" s="140" customFormat="1" ht="19.7" customHeight="1" x14ac:dyDescent="0.2">
      <c r="B2844" s="142">
        <v>101</v>
      </c>
      <c r="C2844" s="143" t="s">
        <v>426</v>
      </c>
      <c r="D2844" s="142">
        <v>90542034</v>
      </c>
      <c r="E2844" s="143" t="s">
        <v>2629</v>
      </c>
      <c r="F2844" s="143" t="s">
        <v>700</v>
      </c>
      <c r="G2844" s="143" t="s">
        <v>701</v>
      </c>
      <c r="H2844" s="144">
        <v>600</v>
      </c>
      <c r="I2844" s="143"/>
    </row>
    <row r="2845" spans="2:9" s="140" customFormat="1" ht="19.7" customHeight="1" x14ac:dyDescent="0.2">
      <c r="B2845" s="142">
        <v>101</v>
      </c>
      <c r="C2845" s="143" t="s">
        <v>426</v>
      </c>
      <c r="D2845" s="142">
        <v>90542931</v>
      </c>
      <c r="E2845" s="143" t="s">
        <v>2630</v>
      </c>
      <c r="F2845" s="143" t="s">
        <v>700</v>
      </c>
      <c r="G2845" s="143" t="s">
        <v>701</v>
      </c>
      <c r="H2845" s="144">
        <v>200</v>
      </c>
      <c r="I2845" s="143"/>
    </row>
    <row r="2846" spans="2:9" s="140" customFormat="1" ht="19.7" customHeight="1" x14ac:dyDescent="0.2">
      <c r="B2846" s="142">
        <v>101</v>
      </c>
      <c r="C2846" s="143" t="s">
        <v>426</v>
      </c>
      <c r="D2846" s="142">
        <v>90542934</v>
      </c>
      <c r="E2846" s="143" t="s">
        <v>9027</v>
      </c>
      <c r="F2846" s="143" t="s">
        <v>700</v>
      </c>
      <c r="G2846" s="143" t="s">
        <v>701</v>
      </c>
      <c r="H2846" s="144">
        <v>-9000</v>
      </c>
      <c r="I2846" s="143"/>
    </row>
    <row r="2847" spans="2:9" s="140" customFormat="1" ht="19.7" customHeight="1" x14ac:dyDescent="0.2">
      <c r="B2847" s="142">
        <v>101</v>
      </c>
      <c r="C2847" s="143" t="s">
        <v>426</v>
      </c>
      <c r="D2847" s="142">
        <v>90542951</v>
      </c>
      <c r="E2847" s="143" t="s">
        <v>2631</v>
      </c>
      <c r="F2847" s="143" t="s">
        <v>700</v>
      </c>
      <c r="G2847" s="143" t="s">
        <v>701</v>
      </c>
      <c r="H2847" s="144">
        <v>250</v>
      </c>
      <c r="I2847" s="143"/>
    </row>
    <row r="2848" spans="2:9" s="140" customFormat="1" ht="19.7" customHeight="1" x14ac:dyDescent="0.2">
      <c r="B2848" s="142">
        <v>101</v>
      </c>
      <c r="C2848" s="143" t="s">
        <v>426</v>
      </c>
      <c r="D2848" s="142">
        <v>90542951</v>
      </c>
      <c r="E2848" s="143" t="s">
        <v>2631</v>
      </c>
      <c r="F2848" s="143" t="s">
        <v>700</v>
      </c>
      <c r="G2848" s="143" t="s">
        <v>701</v>
      </c>
      <c r="H2848" s="144">
        <v>300</v>
      </c>
      <c r="I2848" s="143"/>
    </row>
    <row r="2849" spans="2:9" s="140" customFormat="1" ht="19.7" customHeight="1" x14ac:dyDescent="0.2">
      <c r="B2849" s="142">
        <v>101</v>
      </c>
      <c r="C2849" s="143" t="s">
        <v>426</v>
      </c>
      <c r="D2849" s="142">
        <v>90542951</v>
      </c>
      <c r="E2849" s="143" t="s">
        <v>2631</v>
      </c>
      <c r="F2849" s="143" t="s">
        <v>700</v>
      </c>
      <c r="G2849" s="143" t="s">
        <v>701</v>
      </c>
      <c r="H2849" s="144">
        <v>50</v>
      </c>
      <c r="I2849" s="143"/>
    </row>
    <row r="2850" spans="2:9" s="140" customFormat="1" ht="19.7" customHeight="1" x14ac:dyDescent="0.2">
      <c r="B2850" s="142">
        <v>101</v>
      </c>
      <c r="C2850" s="143" t="s">
        <v>426</v>
      </c>
      <c r="D2850" s="142">
        <v>90543324</v>
      </c>
      <c r="E2850" s="143" t="s">
        <v>2632</v>
      </c>
      <c r="F2850" s="143" t="s">
        <v>700</v>
      </c>
      <c r="G2850" s="143" t="s">
        <v>701</v>
      </c>
      <c r="H2850" s="144">
        <v>45800</v>
      </c>
      <c r="I2850" s="143"/>
    </row>
    <row r="2851" spans="2:9" s="140" customFormat="1" ht="19.7" customHeight="1" x14ac:dyDescent="0.2">
      <c r="B2851" s="142">
        <v>101</v>
      </c>
      <c r="C2851" s="143" t="s">
        <v>426</v>
      </c>
      <c r="D2851" s="142">
        <v>90543476</v>
      </c>
      <c r="E2851" s="143" t="s">
        <v>2633</v>
      </c>
      <c r="F2851" s="143" t="s">
        <v>700</v>
      </c>
      <c r="G2851" s="143" t="s">
        <v>701</v>
      </c>
      <c r="H2851" s="144">
        <v>600</v>
      </c>
      <c r="I2851" s="143"/>
    </row>
    <row r="2852" spans="2:9" s="140" customFormat="1" ht="19.7" customHeight="1" x14ac:dyDescent="0.2">
      <c r="B2852" s="142">
        <v>101</v>
      </c>
      <c r="C2852" s="143" t="s">
        <v>426</v>
      </c>
      <c r="D2852" s="142">
        <v>90543497</v>
      </c>
      <c r="E2852" s="143" t="s">
        <v>2634</v>
      </c>
      <c r="F2852" s="143" t="s">
        <v>697</v>
      </c>
      <c r="G2852" s="143" t="s">
        <v>698</v>
      </c>
      <c r="H2852" s="144">
        <v>60000</v>
      </c>
      <c r="I2852" s="143"/>
    </row>
    <row r="2853" spans="2:9" s="140" customFormat="1" ht="19.7" customHeight="1" x14ac:dyDescent="0.2">
      <c r="B2853" s="142">
        <v>101</v>
      </c>
      <c r="C2853" s="143" t="s">
        <v>426</v>
      </c>
      <c r="D2853" s="142">
        <v>90543549</v>
      </c>
      <c r="E2853" s="143" t="s">
        <v>2635</v>
      </c>
      <c r="F2853" s="143" t="s">
        <v>700</v>
      </c>
      <c r="G2853" s="143" t="s">
        <v>701</v>
      </c>
      <c r="H2853" s="144">
        <v>90</v>
      </c>
      <c r="I2853" s="143"/>
    </row>
    <row r="2854" spans="2:9" s="140" customFormat="1" ht="19.7" customHeight="1" x14ac:dyDescent="0.2">
      <c r="B2854" s="142">
        <v>101</v>
      </c>
      <c r="C2854" s="143" t="s">
        <v>426</v>
      </c>
      <c r="D2854" s="142">
        <v>90543549</v>
      </c>
      <c r="E2854" s="143" t="s">
        <v>2635</v>
      </c>
      <c r="F2854" s="143" t="s">
        <v>700</v>
      </c>
      <c r="G2854" s="143" t="s">
        <v>701</v>
      </c>
      <c r="H2854" s="144">
        <v>240</v>
      </c>
      <c r="I2854" s="143"/>
    </row>
    <row r="2855" spans="2:9" s="140" customFormat="1" ht="19.7" customHeight="1" x14ac:dyDescent="0.2">
      <c r="B2855" s="142">
        <v>101</v>
      </c>
      <c r="C2855" s="143" t="s">
        <v>426</v>
      </c>
      <c r="D2855" s="142">
        <v>90543549</v>
      </c>
      <c r="E2855" s="143" t="s">
        <v>2635</v>
      </c>
      <c r="F2855" s="143" t="s">
        <v>700</v>
      </c>
      <c r="G2855" s="143" t="s">
        <v>701</v>
      </c>
      <c r="H2855" s="144">
        <v>30</v>
      </c>
      <c r="I2855" s="143"/>
    </row>
    <row r="2856" spans="2:9" s="140" customFormat="1" ht="19.7" customHeight="1" x14ac:dyDescent="0.2">
      <c r="B2856" s="142">
        <v>101</v>
      </c>
      <c r="C2856" s="143" t="s">
        <v>426</v>
      </c>
      <c r="D2856" s="142">
        <v>90543781</v>
      </c>
      <c r="E2856" s="143" t="s">
        <v>9028</v>
      </c>
      <c r="F2856" s="143" t="s">
        <v>697</v>
      </c>
      <c r="G2856" s="143" t="s">
        <v>698</v>
      </c>
      <c r="H2856" s="144">
        <v>-2000</v>
      </c>
      <c r="I2856" s="143"/>
    </row>
    <row r="2857" spans="2:9" s="140" customFormat="1" ht="19.7" customHeight="1" x14ac:dyDescent="0.2">
      <c r="B2857" s="142">
        <v>101</v>
      </c>
      <c r="C2857" s="143" t="s">
        <v>426</v>
      </c>
      <c r="D2857" s="142">
        <v>90544108</v>
      </c>
      <c r="E2857" s="143" t="s">
        <v>2636</v>
      </c>
      <c r="F2857" s="143" t="s">
        <v>729</v>
      </c>
      <c r="G2857" s="143" t="s">
        <v>730</v>
      </c>
      <c r="H2857" s="144">
        <v>156.05000000000001</v>
      </c>
      <c r="I2857" s="143"/>
    </row>
    <row r="2858" spans="2:9" s="140" customFormat="1" ht="19.7" customHeight="1" x14ac:dyDescent="0.2">
      <c r="B2858" s="142">
        <v>101</v>
      </c>
      <c r="C2858" s="143" t="s">
        <v>426</v>
      </c>
      <c r="D2858" s="142">
        <v>90544108</v>
      </c>
      <c r="E2858" s="143" t="s">
        <v>2636</v>
      </c>
      <c r="F2858" s="143" t="s">
        <v>729</v>
      </c>
      <c r="G2858" s="143" t="s">
        <v>730</v>
      </c>
      <c r="H2858" s="144">
        <v>186.65</v>
      </c>
      <c r="I2858" s="143"/>
    </row>
    <row r="2859" spans="2:9" s="140" customFormat="1" ht="19.7" customHeight="1" x14ac:dyDescent="0.2">
      <c r="B2859" s="142">
        <v>101</v>
      </c>
      <c r="C2859" s="143" t="s">
        <v>426</v>
      </c>
      <c r="D2859" s="142">
        <v>90544108</v>
      </c>
      <c r="E2859" s="143" t="s">
        <v>2636</v>
      </c>
      <c r="F2859" s="143" t="s">
        <v>729</v>
      </c>
      <c r="G2859" s="143" t="s">
        <v>730</v>
      </c>
      <c r="H2859" s="144">
        <v>31.21</v>
      </c>
      <c r="I2859" s="143"/>
    </row>
    <row r="2860" spans="2:9" s="140" customFormat="1" ht="19.7" customHeight="1" x14ac:dyDescent="0.2">
      <c r="B2860" s="142">
        <v>101</v>
      </c>
      <c r="C2860" s="143" t="s">
        <v>426</v>
      </c>
      <c r="D2860" s="142">
        <v>90544108</v>
      </c>
      <c r="E2860" s="143" t="s">
        <v>2637</v>
      </c>
      <c r="F2860" s="143" t="s">
        <v>700</v>
      </c>
      <c r="G2860" s="143" t="s">
        <v>701</v>
      </c>
      <c r="H2860" s="144">
        <v>250</v>
      </c>
      <c r="I2860" s="143"/>
    </row>
    <row r="2861" spans="2:9" s="140" customFormat="1" ht="19.7" customHeight="1" x14ac:dyDescent="0.2">
      <c r="B2861" s="142">
        <v>101</v>
      </c>
      <c r="C2861" s="143" t="s">
        <v>426</v>
      </c>
      <c r="D2861" s="142">
        <v>90544108</v>
      </c>
      <c r="E2861" s="143" t="s">
        <v>2637</v>
      </c>
      <c r="F2861" s="143" t="s">
        <v>700</v>
      </c>
      <c r="G2861" s="143" t="s">
        <v>701</v>
      </c>
      <c r="H2861" s="144">
        <v>300</v>
      </c>
      <c r="I2861" s="143"/>
    </row>
    <row r="2862" spans="2:9" s="140" customFormat="1" ht="19.7" customHeight="1" x14ac:dyDescent="0.2">
      <c r="B2862" s="142">
        <v>101</v>
      </c>
      <c r="C2862" s="143" t="s">
        <v>426</v>
      </c>
      <c r="D2862" s="142">
        <v>90544108</v>
      </c>
      <c r="E2862" s="143" t="s">
        <v>2637</v>
      </c>
      <c r="F2862" s="143" t="s">
        <v>700</v>
      </c>
      <c r="G2862" s="143" t="s">
        <v>701</v>
      </c>
      <c r="H2862" s="144">
        <v>50</v>
      </c>
      <c r="I2862" s="143"/>
    </row>
    <row r="2863" spans="2:9" s="140" customFormat="1" ht="19.7" customHeight="1" x14ac:dyDescent="0.2">
      <c r="B2863" s="142">
        <v>101</v>
      </c>
      <c r="C2863" s="143" t="s">
        <v>426</v>
      </c>
      <c r="D2863" s="142">
        <v>90544172</v>
      </c>
      <c r="E2863" s="143" t="s">
        <v>2638</v>
      </c>
      <c r="F2863" s="143" t="s">
        <v>700</v>
      </c>
      <c r="G2863" s="143" t="s">
        <v>701</v>
      </c>
      <c r="H2863" s="144">
        <v>3720</v>
      </c>
      <c r="I2863" s="143"/>
    </row>
    <row r="2864" spans="2:9" s="140" customFormat="1" ht="19.7" customHeight="1" x14ac:dyDescent="0.2">
      <c r="B2864" s="142">
        <v>101</v>
      </c>
      <c r="C2864" s="143" t="s">
        <v>426</v>
      </c>
      <c r="D2864" s="142">
        <v>90544205</v>
      </c>
      <c r="E2864" s="143" t="s">
        <v>2639</v>
      </c>
      <c r="F2864" s="143" t="s">
        <v>778</v>
      </c>
      <c r="G2864" s="143" t="s">
        <v>779</v>
      </c>
      <c r="H2864" s="144">
        <v>312</v>
      </c>
      <c r="I2864" s="143"/>
    </row>
    <row r="2865" spans="2:9" s="140" customFormat="1" ht="19.7" customHeight="1" x14ac:dyDescent="0.2">
      <c r="B2865" s="142">
        <v>101</v>
      </c>
      <c r="C2865" s="143" t="s">
        <v>426</v>
      </c>
      <c r="D2865" s="142">
        <v>90544368</v>
      </c>
      <c r="E2865" s="143" t="s">
        <v>2640</v>
      </c>
      <c r="F2865" s="143" t="s">
        <v>700</v>
      </c>
      <c r="G2865" s="143" t="s">
        <v>701</v>
      </c>
      <c r="H2865" s="144">
        <v>-900</v>
      </c>
      <c r="I2865" s="143"/>
    </row>
    <row r="2866" spans="2:9" s="140" customFormat="1" ht="19.7" customHeight="1" x14ac:dyDescent="0.2">
      <c r="B2866" s="142">
        <v>101</v>
      </c>
      <c r="C2866" s="143" t="s">
        <v>426</v>
      </c>
      <c r="D2866" s="142">
        <v>90544881</v>
      </c>
      <c r="E2866" s="143" t="s">
        <v>2641</v>
      </c>
      <c r="F2866" s="143" t="s">
        <v>700</v>
      </c>
      <c r="G2866" s="143" t="s">
        <v>701</v>
      </c>
      <c r="H2866" s="144">
        <v>-20000</v>
      </c>
      <c r="I2866" s="143"/>
    </row>
    <row r="2867" spans="2:9" s="140" customFormat="1" ht="19.7" customHeight="1" x14ac:dyDescent="0.2">
      <c r="B2867" s="142">
        <v>101</v>
      </c>
      <c r="C2867" s="143" t="s">
        <v>426</v>
      </c>
      <c r="D2867" s="142">
        <v>90544881</v>
      </c>
      <c r="E2867" s="143" t="s">
        <v>2642</v>
      </c>
      <c r="F2867" s="143" t="s">
        <v>700</v>
      </c>
      <c r="G2867" s="143" t="s">
        <v>701</v>
      </c>
      <c r="H2867" s="144">
        <v>10800</v>
      </c>
      <c r="I2867" s="143"/>
    </row>
    <row r="2868" spans="2:9" s="140" customFormat="1" ht="19.7" customHeight="1" x14ac:dyDescent="0.2">
      <c r="B2868" s="142">
        <v>101</v>
      </c>
      <c r="C2868" s="143" t="s">
        <v>426</v>
      </c>
      <c r="D2868" s="142">
        <v>90545454</v>
      </c>
      <c r="E2868" s="143" t="s">
        <v>2643</v>
      </c>
      <c r="F2868" s="143" t="s">
        <v>700</v>
      </c>
      <c r="G2868" s="143" t="s">
        <v>701</v>
      </c>
      <c r="H2868" s="144">
        <v>-2000</v>
      </c>
      <c r="I2868" s="143"/>
    </row>
    <row r="2869" spans="2:9" s="140" customFormat="1" ht="19.7" customHeight="1" x14ac:dyDescent="0.2">
      <c r="B2869" s="142">
        <v>101</v>
      </c>
      <c r="C2869" s="143" t="s">
        <v>426</v>
      </c>
      <c r="D2869" s="142">
        <v>90545454</v>
      </c>
      <c r="E2869" s="143" t="s">
        <v>2644</v>
      </c>
      <c r="F2869" s="143" t="s">
        <v>700</v>
      </c>
      <c r="G2869" s="143" t="s">
        <v>701</v>
      </c>
      <c r="H2869" s="144">
        <v>-8000</v>
      </c>
      <c r="I2869" s="143"/>
    </row>
    <row r="2870" spans="2:9" s="140" customFormat="1" ht="19.7" customHeight="1" x14ac:dyDescent="0.2">
      <c r="B2870" s="142">
        <v>101</v>
      </c>
      <c r="C2870" s="143" t="s">
        <v>426</v>
      </c>
      <c r="D2870" s="142">
        <v>90545454</v>
      </c>
      <c r="E2870" s="143" t="s">
        <v>2645</v>
      </c>
      <c r="F2870" s="143" t="s">
        <v>697</v>
      </c>
      <c r="G2870" s="143" t="s">
        <v>698</v>
      </c>
      <c r="H2870" s="144">
        <v>6800</v>
      </c>
      <c r="I2870" s="143"/>
    </row>
    <row r="2871" spans="2:9" s="140" customFormat="1" ht="19.7" customHeight="1" x14ac:dyDescent="0.2">
      <c r="B2871" s="142">
        <v>101</v>
      </c>
      <c r="C2871" s="143" t="s">
        <v>426</v>
      </c>
      <c r="D2871" s="142">
        <v>90545469</v>
      </c>
      <c r="E2871" s="143" t="s">
        <v>2646</v>
      </c>
      <c r="F2871" s="143" t="s">
        <v>697</v>
      </c>
      <c r="G2871" s="143" t="s">
        <v>698</v>
      </c>
      <c r="H2871" s="144">
        <v>19819</v>
      </c>
      <c r="I2871" s="143"/>
    </row>
    <row r="2872" spans="2:9" s="140" customFormat="1" ht="19.7" customHeight="1" x14ac:dyDescent="0.2">
      <c r="B2872" s="142">
        <v>101</v>
      </c>
      <c r="C2872" s="143" t="s">
        <v>426</v>
      </c>
      <c r="D2872" s="142">
        <v>90545758</v>
      </c>
      <c r="E2872" s="143" t="s">
        <v>2622</v>
      </c>
      <c r="F2872" s="143" t="s">
        <v>700</v>
      </c>
      <c r="G2872" s="143" t="s">
        <v>701</v>
      </c>
      <c r="H2872" s="144">
        <v>-4800</v>
      </c>
      <c r="I2872" s="143"/>
    </row>
    <row r="2873" spans="2:9" s="140" customFormat="1" ht="19.7" customHeight="1" x14ac:dyDescent="0.2">
      <c r="B2873" s="142">
        <v>101</v>
      </c>
      <c r="C2873" s="143" t="s">
        <v>426</v>
      </c>
      <c r="D2873" s="142">
        <v>90545796</v>
      </c>
      <c r="E2873" s="143" t="s">
        <v>2647</v>
      </c>
      <c r="F2873" s="143" t="s">
        <v>737</v>
      </c>
      <c r="G2873" s="143" t="s">
        <v>738</v>
      </c>
      <c r="H2873" s="144">
        <v>1200</v>
      </c>
      <c r="I2873" s="143"/>
    </row>
    <row r="2874" spans="2:9" s="140" customFormat="1" ht="19.7" customHeight="1" x14ac:dyDescent="0.2">
      <c r="B2874" s="142">
        <v>101</v>
      </c>
      <c r="C2874" s="143" t="s">
        <v>426</v>
      </c>
      <c r="D2874" s="142">
        <v>90545796</v>
      </c>
      <c r="E2874" s="143" t="s">
        <v>2648</v>
      </c>
      <c r="F2874" s="143" t="s">
        <v>700</v>
      </c>
      <c r="G2874" s="143" t="s">
        <v>701</v>
      </c>
      <c r="H2874" s="144">
        <v>600</v>
      </c>
      <c r="I2874" s="143"/>
    </row>
    <row r="2875" spans="2:9" s="140" customFormat="1" ht="19.7" customHeight="1" x14ac:dyDescent="0.2">
      <c r="B2875" s="142">
        <v>101</v>
      </c>
      <c r="C2875" s="143" t="s">
        <v>426</v>
      </c>
      <c r="D2875" s="142">
        <v>90545796</v>
      </c>
      <c r="E2875" s="143" t="s">
        <v>2649</v>
      </c>
      <c r="F2875" s="143" t="s">
        <v>700</v>
      </c>
      <c r="G2875" s="143" t="s">
        <v>701</v>
      </c>
      <c r="H2875" s="144">
        <v>600</v>
      </c>
      <c r="I2875" s="143"/>
    </row>
    <row r="2876" spans="2:9" s="140" customFormat="1" ht="19.7" customHeight="1" x14ac:dyDescent="0.2">
      <c r="B2876" s="142">
        <v>101</v>
      </c>
      <c r="C2876" s="143" t="s">
        <v>426</v>
      </c>
      <c r="D2876" s="142">
        <v>90545796</v>
      </c>
      <c r="E2876" s="143" t="s">
        <v>2650</v>
      </c>
      <c r="F2876" s="143" t="s">
        <v>697</v>
      </c>
      <c r="G2876" s="143" t="s">
        <v>698</v>
      </c>
      <c r="H2876" s="144">
        <v>24000</v>
      </c>
      <c r="I2876" s="143"/>
    </row>
    <row r="2877" spans="2:9" s="140" customFormat="1" ht="19.7" customHeight="1" x14ac:dyDescent="0.2">
      <c r="B2877" s="142">
        <v>101</v>
      </c>
      <c r="C2877" s="143" t="s">
        <v>426</v>
      </c>
      <c r="D2877" s="142">
        <v>90545796</v>
      </c>
      <c r="E2877" s="143" t="s">
        <v>9767</v>
      </c>
      <c r="F2877" s="143" t="s">
        <v>700</v>
      </c>
      <c r="G2877" s="143" t="s">
        <v>701</v>
      </c>
      <c r="H2877" s="144">
        <v>35000</v>
      </c>
      <c r="I2877" s="143"/>
    </row>
    <row r="2878" spans="2:9" s="140" customFormat="1" ht="19.7" customHeight="1" x14ac:dyDescent="0.2">
      <c r="B2878" s="142">
        <v>101</v>
      </c>
      <c r="C2878" s="143" t="s">
        <v>426</v>
      </c>
      <c r="D2878" s="142">
        <v>90545881</v>
      </c>
      <c r="E2878" s="143" t="s">
        <v>2651</v>
      </c>
      <c r="F2878" s="143" t="s">
        <v>700</v>
      </c>
      <c r="G2878" s="143" t="s">
        <v>701</v>
      </c>
      <c r="H2878" s="144">
        <v>506</v>
      </c>
      <c r="I2878" s="143"/>
    </row>
    <row r="2879" spans="2:9" s="140" customFormat="1" ht="19.7" customHeight="1" x14ac:dyDescent="0.2">
      <c r="B2879" s="142">
        <v>101</v>
      </c>
      <c r="C2879" s="143" t="s">
        <v>426</v>
      </c>
      <c r="D2879" s="142">
        <v>90546670</v>
      </c>
      <c r="E2879" s="143" t="s">
        <v>2653</v>
      </c>
      <c r="F2879" s="143" t="s">
        <v>700</v>
      </c>
      <c r="G2879" s="143" t="s">
        <v>701</v>
      </c>
      <c r="H2879" s="144">
        <v>600</v>
      </c>
      <c r="I2879" s="143"/>
    </row>
    <row r="2880" spans="2:9" s="140" customFormat="1" ht="19.7" customHeight="1" x14ac:dyDescent="0.2">
      <c r="B2880" s="142">
        <v>101</v>
      </c>
      <c r="C2880" s="143" t="s">
        <v>426</v>
      </c>
      <c r="D2880" s="142">
        <v>90546670</v>
      </c>
      <c r="E2880" s="143" t="s">
        <v>2654</v>
      </c>
      <c r="F2880" s="143" t="s">
        <v>700</v>
      </c>
      <c r="G2880" s="143" t="s">
        <v>701</v>
      </c>
      <c r="H2880" s="144">
        <v>600</v>
      </c>
      <c r="I2880" s="143"/>
    </row>
    <row r="2881" spans="2:9" s="140" customFormat="1" ht="19.7" customHeight="1" x14ac:dyDescent="0.2">
      <c r="B2881" s="142">
        <v>101</v>
      </c>
      <c r="C2881" s="143" t="s">
        <v>426</v>
      </c>
      <c r="D2881" s="142">
        <v>90546670</v>
      </c>
      <c r="E2881" s="143" t="s">
        <v>2655</v>
      </c>
      <c r="F2881" s="143" t="s">
        <v>778</v>
      </c>
      <c r="G2881" s="143" t="s">
        <v>779</v>
      </c>
      <c r="H2881" s="144">
        <v>742.8</v>
      </c>
      <c r="I2881" s="143"/>
    </row>
    <row r="2882" spans="2:9" s="140" customFormat="1" ht="19.7" customHeight="1" x14ac:dyDescent="0.2">
      <c r="B2882" s="142">
        <v>101</v>
      </c>
      <c r="C2882" s="143" t="s">
        <v>426</v>
      </c>
      <c r="D2882" s="142">
        <v>90546675</v>
      </c>
      <c r="E2882" s="143" t="s">
        <v>2656</v>
      </c>
      <c r="F2882" s="143" t="s">
        <v>700</v>
      </c>
      <c r="G2882" s="143" t="s">
        <v>701</v>
      </c>
      <c r="H2882" s="144">
        <v>600</v>
      </c>
      <c r="I2882" s="143"/>
    </row>
    <row r="2883" spans="2:9" s="140" customFormat="1" ht="19.7" customHeight="1" x14ac:dyDescent="0.2">
      <c r="B2883" s="142">
        <v>101</v>
      </c>
      <c r="C2883" s="143" t="s">
        <v>426</v>
      </c>
      <c r="D2883" s="142">
        <v>90546710</v>
      </c>
      <c r="E2883" s="143" t="s">
        <v>9029</v>
      </c>
      <c r="F2883" s="143" t="s">
        <v>700</v>
      </c>
      <c r="G2883" s="143" t="s">
        <v>701</v>
      </c>
      <c r="H2883" s="144">
        <v>-22524.44</v>
      </c>
      <c r="I2883" s="143"/>
    </row>
    <row r="2884" spans="2:9" s="140" customFormat="1" ht="19.7" customHeight="1" x14ac:dyDescent="0.2">
      <c r="B2884" s="142">
        <v>101</v>
      </c>
      <c r="C2884" s="143" t="s">
        <v>426</v>
      </c>
      <c r="D2884" s="142">
        <v>90546710</v>
      </c>
      <c r="E2884" s="143" t="s">
        <v>2657</v>
      </c>
      <c r="F2884" s="143" t="s">
        <v>697</v>
      </c>
      <c r="G2884" s="143" t="s">
        <v>698</v>
      </c>
      <c r="H2884" s="144">
        <v>20010.12</v>
      </c>
      <c r="I2884" s="143"/>
    </row>
    <row r="2885" spans="2:9" s="140" customFormat="1" ht="19.7" customHeight="1" x14ac:dyDescent="0.2">
      <c r="B2885" s="142">
        <v>101</v>
      </c>
      <c r="C2885" s="143" t="s">
        <v>426</v>
      </c>
      <c r="D2885" s="142">
        <v>90546753</v>
      </c>
      <c r="E2885" s="143" t="s">
        <v>2658</v>
      </c>
      <c r="F2885" s="143" t="s">
        <v>723</v>
      </c>
      <c r="G2885" s="143" t="s">
        <v>724</v>
      </c>
      <c r="H2885" s="144">
        <v>-12102.56</v>
      </c>
      <c r="I2885" s="143"/>
    </row>
    <row r="2886" spans="2:9" s="140" customFormat="1" ht="19.7" customHeight="1" x14ac:dyDescent="0.2">
      <c r="B2886" s="142">
        <v>101</v>
      </c>
      <c r="C2886" s="143" t="s">
        <v>426</v>
      </c>
      <c r="D2886" s="142">
        <v>90546768</v>
      </c>
      <c r="E2886" s="143" t="s">
        <v>2659</v>
      </c>
      <c r="F2886" s="143" t="s">
        <v>697</v>
      </c>
      <c r="G2886" s="143" t="s">
        <v>698</v>
      </c>
      <c r="H2886" s="144">
        <v>20000</v>
      </c>
      <c r="I2886" s="143"/>
    </row>
    <row r="2887" spans="2:9" s="140" customFormat="1" ht="19.7" customHeight="1" x14ac:dyDescent="0.2">
      <c r="B2887" s="142">
        <v>101</v>
      </c>
      <c r="C2887" s="143" t="s">
        <v>426</v>
      </c>
      <c r="D2887" s="142">
        <v>90546768</v>
      </c>
      <c r="E2887" s="143" t="s">
        <v>2660</v>
      </c>
      <c r="F2887" s="143" t="s">
        <v>700</v>
      </c>
      <c r="G2887" s="143" t="s">
        <v>701</v>
      </c>
      <c r="H2887" s="144">
        <v>-5044.12</v>
      </c>
      <c r="I2887" s="143"/>
    </row>
    <row r="2888" spans="2:9" s="140" customFormat="1" ht="19.7" customHeight="1" x14ac:dyDescent="0.2">
      <c r="B2888" s="142">
        <v>101</v>
      </c>
      <c r="C2888" s="143" t="s">
        <v>426</v>
      </c>
      <c r="D2888" s="142">
        <v>90546775</v>
      </c>
      <c r="E2888" s="143" t="s">
        <v>2661</v>
      </c>
      <c r="F2888" s="143" t="s">
        <v>700</v>
      </c>
      <c r="G2888" s="143" t="s">
        <v>701</v>
      </c>
      <c r="H2888" s="144">
        <v>1200</v>
      </c>
      <c r="I2888" s="143"/>
    </row>
    <row r="2889" spans="2:9" s="140" customFormat="1" ht="19.7" customHeight="1" x14ac:dyDescent="0.2">
      <c r="B2889" s="142">
        <v>101</v>
      </c>
      <c r="C2889" s="143" t="s">
        <v>426</v>
      </c>
      <c r="D2889" s="142">
        <v>90547267</v>
      </c>
      <c r="E2889" s="143" t="s">
        <v>2662</v>
      </c>
      <c r="F2889" s="143" t="s">
        <v>697</v>
      </c>
      <c r="G2889" s="143" t="s">
        <v>698</v>
      </c>
      <c r="H2889" s="144">
        <v>30000</v>
      </c>
      <c r="I2889" s="143"/>
    </row>
    <row r="2890" spans="2:9" s="140" customFormat="1" ht="19.7" customHeight="1" x14ac:dyDescent="0.2">
      <c r="B2890" s="142">
        <v>101</v>
      </c>
      <c r="C2890" s="143" t="s">
        <v>426</v>
      </c>
      <c r="D2890" s="142">
        <v>90547656</v>
      </c>
      <c r="E2890" s="143" t="s">
        <v>2663</v>
      </c>
      <c r="F2890" s="143" t="s">
        <v>700</v>
      </c>
      <c r="G2890" s="143" t="s">
        <v>701</v>
      </c>
      <c r="H2890" s="144">
        <v>1200</v>
      </c>
      <c r="I2890" s="143"/>
    </row>
    <row r="2891" spans="2:9" s="140" customFormat="1" ht="19.7" customHeight="1" x14ac:dyDescent="0.2">
      <c r="B2891" s="142">
        <v>101</v>
      </c>
      <c r="C2891" s="143" t="s">
        <v>426</v>
      </c>
      <c r="D2891" s="142">
        <v>90547658</v>
      </c>
      <c r="E2891" s="143" t="s">
        <v>2664</v>
      </c>
      <c r="F2891" s="143" t="s">
        <v>700</v>
      </c>
      <c r="G2891" s="143" t="s">
        <v>701</v>
      </c>
      <c r="H2891" s="144">
        <v>-58244.85</v>
      </c>
      <c r="I2891" s="143"/>
    </row>
    <row r="2892" spans="2:9" s="140" customFormat="1" ht="19.7" customHeight="1" x14ac:dyDescent="0.2">
      <c r="B2892" s="142">
        <v>101</v>
      </c>
      <c r="C2892" s="143" t="s">
        <v>426</v>
      </c>
      <c r="D2892" s="142">
        <v>90547722</v>
      </c>
      <c r="E2892" s="143" t="s">
        <v>2714</v>
      </c>
      <c r="F2892" s="143" t="s">
        <v>713</v>
      </c>
      <c r="G2892" s="143" t="s">
        <v>714</v>
      </c>
      <c r="H2892" s="144">
        <v>120000</v>
      </c>
      <c r="I2892" s="143"/>
    </row>
    <row r="2893" spans="2:9" s="140" customFormat="1" ht="19.7" customHeight="1" x14ac:dyDescent="0.2">
      <c r="B2893" s="142">
        <v>101</v>
      </c>
      <c r="C2893" s="143" t="s">
        <v>426</v>
      </c>
      <c r="D2893" s="142">
        <v>90548121</v>
      </c>
      <c r="E2893" s="143" t="s">
        <v>2665</v>
      </c>
      <c r="F2893" s="143" t="s">
        <v>700</v>
      </c>
      <c r="G2893" s="143" t="s">
        <v>701</v>
      </c>
      <c r="H2893" s="144">
        <v>2700</v>
      </c>
      <c r="I2893" s="143"/>
    </row>
    <row r="2894" spans="2:9" s="140" customFormat="1" ht="19.7" customHeight="1" x14ac:dyDescent="0.2">
      <c r="B2894" s="142">
        <v>101</v>
      </c>
      <c r="C2894" s="143" t="s">
        <v>426</v>
      </c>
      <c r="D2894" s="142">
        <v>90548243</v>
      </c>
      <c r="E2894" s="143" t="s">
        <v>2666</v>
      </c>
      <c r="F2894" s="143" t="s">
        <v>700</v>
      </c>
      <c r="G2894" s="143" t="s">
        <v>701</v>
      </c>
      <c r="H2894" s="144">
        <v>60</v>
      </c>
      <c r="I2894" s="143"/>
    </row>
    <row r="2895" spans="2:9" s="140" customFormat="1" ht="19.7" customHeight="1" x14ac:dyDescent="0.2">
      <c r="B2895" s="142">
        <v>101</v>
      </c>
      <c r="C2895" s="143" t="s">
        <v>426</v>
      </c>
      <c r="D2895" s="142">
        <v>90548243</v>
      </c>
      <c r="E2895" s="143" t="s">
        <v>2666</v>
      </c>
      <c r="F2895" s="143" t="s">
        <v>700</v>
      </c>
      <c r="G2895" s="143" t="s">
        <v>701</v>
      </c>
      <c r="H2895" s="144">
        <v>60</v>
      </c>
      <c r="I2895" s="143"/>
    </row>
    <row r="2896" spans="2:9" s="140" customFormat="1" ht="19.7" customHeight="1" x14ac:dyDescent="0.2">
      <c r="B2896" s="142">
        <v>101</v>
      </c>
      <c r="C2896" s="143" t="s">
        <v>426</v>
      </c>
      <c r="D2896" s="142">
        <v>90548243</v>
      </c>
      <c r="E2896" s="143" t="s">
        <v>2666</v>
      </c>
      <c r="F2896" s="143" t="s">
        <v>700</v>
      </c>
      <c r="G2896" s="143" t="s">
        <v>701</v>
      </c>
      <c r="H2896" s="144">
        <v>120</v>
      </c>
      <c r="I2896" s="143"/>
    </row>
    <row r="2897" spans="2:9" s="140" customFormat="1" ht="19.7" customHeight="1" x14ac:dyDescent="0.2">
      <c r="B2897" s="142">
        <v>101</v>
      </c>
      <c r="C2897" s="143" t="s">
        <v>426</v>
      </c>
      <c r="D2897" s="142">
        <v>90548243</v>
      </c>
      <c r="E2897" s="143" t="s">
        <v>2666</v>
      </c>
      <c r="F2897" s="143" t="s">
        <v>700</v>
      </c>
      <c r="G2897" s="143" t="s">
        <v>701</v>
      </c>
      <c r="H2897" s="144">
        <v>120</v>
      </c>
      <c r="I2897" s="143"/>
    </row>
    <row r="2898" spans="2:9" s="140" customFormat="1" ht="19.7" customHeight="1" x14ac:dyDescent="0.2">
      <c r="B2898" s="142">
        <v>101</v>
      </c>
      <c r="C2898" s="143" t="s">
        <v>426</v>
      </c>
      <c r="D2898" s="142">
        <v>90548332</v>
      </c>
      <c r="E2898" s="143" t="s">
        <v>2667</v>
      </c>
      <c r="F2898" s="143" t="s">
        <v>737</v>
      </c>
      <c r="G2898" s="143" t="s">
        <v>738</v>
      </c>
      <c r="H2898" s="144">
        <v>360</v>
      </c>
      <c r="I2898" s="143"/>
    </row>
    <row r="2899" spans="2:9" s="140" customFormat="1" ht="19.7" customHeight="1" x14ac:dyDescent="0.2">
      <c r="B2899" s="142">
        <v>101</v>
      </c>
      <c r="C2899" s="143" t="s">
        <v>426</v>
      </c>
      <c r="D2899" s="142">
        <v>90548333</v>
      </c>
      <c r="E2899" s="143" t="s">
        <v>2668</v>
      </c>
      <c r="F2899" s="143" t="s">
        <v>700</v>
      </c>
      <c r="G2899" s="143" t="s">
        <v>701</v>
      </c>
      <c r="H2899" s="144">
        <v>5000</v>
      </c>
      <c r="I2899" s="143"/>
    </row>
    <row r="2900" spans="2:9" s="140" customFormat="1" ht="19.7" customHeight="1" x14ac:dyDescent="0.2">
      <c r="B2900" s="142">
        <v>101</v>
      </c>
      <c r="C2900" s="143" t="s">
        <v>426</v>
      </c>
      <c r="D2900" s="142">
        <v>90548833</v>
      </c>
      <c r="E2900" s="143" t="s">
        <v>2669</v>
      </c>
      <c r="F2900" s="143" t="s">
        <v>729</v>
      </c>
      <c r="G2900" s="143" t="s">
        <v>730</v>
      </c>
      <c r="H2900" s="144">
        <v>250</v>
      </c>
      <c r="I2900" s="143"/>
    </row>
    <row r="2901" spans="2:9" s="140" customFormat="1" ht="19.7" customHeight="1" x14ac:dyDescent="0.2">
      <c r="B2901" s="142">
        <v>101</v>
      </c>
      <c r="C2901" s="143" t="s">
        <v>426</v>
      </c>
      <c r="D2901" s="142">
        <v>90548859</v>
      </c>
      <c r="E2901" s="143" t="s">
        <v>2670</v>
      </c>
      <c r="F2901" s="143" t="s">
        <v>697</v>
      </c>
      <c r="G2901" s="143" t="s">
        <v>698</v>
      </c>
      <c r="H2901" s="144">
        <v>11800</v>
      </c>
      <c r="I2901" s="143"/>
    </row>
    <row r="2902" spans="2:9" s="140" customFormat="1" ht="19.7" customHeight="1" x14ac:dyDescent="0.2">
      <c r="B2902" s="142">
        <v>101</v>
      </c>
      <c r="C2902" s="143" t="s">
        <v>426</v>
      </c>
      <c r="D2902" s="142">
        <v>90549275</v>
      </c>
      <c r="E2902" s="143" t="s">
        <v>2672</v>
      </c>
      <c r="F2902" s="143" t="s">
        <v>700</v>
      </c>
      <c r="G2902" s="143" t="s">
        <v>701</v>
      </c>
      <c r="H2902" s="144">
        <v>816</v>
      </c>
      <c r="I2902" s="143"/>
    </row>
    <row r="2903" spans="2:9" s="140" customFormat="1" ht="19.7" customHeight="1" x14ac:dyDescent="0.2">
      <c r="B2903" s="142">
        <v>101</v>
      </c>
      <c r="C2903" s="143" t="s">
        <v>426</v>
      </c>
      <c r="D2903" s="142">
        <v>90551098</v>
      </c>
      <c r="E2903" s="143" t="s">
        <v>2673</v>
      </c>
      <c r="F2903" s="143" t="s">
        <v>700</v>
      </c>
      <c r="G2903" s="143" t="s">
        <v>701</v>
      </c>
      <c r="H2903" s="144">
        <v>250</v>
      </c>
      <c r="I2903" s="143"/>
    </row>
    <row r="2904" spans="2:9" s="140" customFormat="1" ht="19.7" customHeight="1" x14ac:dyDescent="0.2">
      <c r="B2904" s="142">
        <v>101</v>
      </c>
      <c r="C2904" s="143" t="s">
        <v>426</v>
      </c>
      <c r="D2904" s="142">
        <v>90551098</v>
      </c>
      <c r="E2904" s="143" t="s">
        <v>2673</v>
      </c>
      <c r="F2904" s="143" t="s">
        <v>700</v>
      </c>
      <c r="G2904" s="143" t="s">
        <v>701</v>
      </c>
      <c r="H2904" s="144">
        <v>300</v>
      </c>
      <c r="I2904" s="143"/>
    </row>
    <row r="2905" spans="2:9" s="140" customFormat="1" ht="19.7" customHeight="1" x14ac:dyDescent="0.2">
      <c r="B2905" s="142">
        <v>101</v>
      </c>
      <c r="C2905" s="143" t="s">
        <v>426</v>
      </c>
      <c r="D2905" s="142">
        <v>90551098</v>
      </c>
      <c r="E2905" s="143" t="s">
        <v>2673</v>
      </c>
      <c r="F2905" s="143" t="s">
        <v>700</v>
      </c>
      <c r="G2905" s="143" t="s">
        <v>701</v>
      </c>
      <c r="H2905" s="144">
        <v>50</v>
      </c>
      <c r="I2905" s="143"/>
    </row>
    <row r="2906" spans="2:9" s="140" customFormat="1" ht="19.7" customHeight="1" x14ac:dyDescent="0.2">
      <c r="B2906" s="142">
        <v>101</v>
      </c>
      <c r="C2906" s="143" t="s">
        <v>426</v>
      </c>
      <c r="D2906" s="142">
        <v>90551245</v>
      </c>
      <c r="E2906" s="143" t="s">
        <v>2674</v>
      </c>
      <c r="F2906" s="143" t="s">
        <v>700</v>
      </c>
      <c r="G2906" s="143" t="s">
        <v>701</v>
      </c>
      <c r="H2906" s="144">
        <v>1104</v>
      </c>
      <c r="I2906" s="143"/>
    </row>
    <row r="2907" spans="2:9" s="140" customFormat="1" ht="19.7" customHeight="1" x14ac:dyDescent="0.2">
      <c r="B2907" s="142">
        <v>101</v>
      </c>
      <c r="C2907" s="143" t="s">
        <v>426</v>
      </c>
      <c r="D2907" s="142">
        <v>90551245</v>
      </c>
      <c r="E2907" s="143" t="s">
        <v>2675</v>
      </c>
      <c r="F2907" s="143" t="s">
        <v>737</v>
      </c>
      <c r="G2907" s="143" t="s">
        <v>738</v>
      </c>
      <c r="H2907" s="144">
        <v>360</v>
      </c>
      <c r="I2907" s="143"/>
    </row>
    <row r="2908" spans="2:9" s="140" customFormat="1" ht="19.7" customHeight="1" x14ac:dyDescent="0.2">
      <c r="B2908" s="142">
        <v>101</v>
      </c>
      <c r="C2908" s="143" t="s">
        <v>426</v>
      </c>
      <c r="D2908" s="142">
        <v>90551438</v>
      </c>
      <c r="E2908" s="143" t="s">
        <v>2676</v>
      </c>
      <c r="F2908" s="143" t="s">
        <v>713</v>
      </c>
      <c r="G2908" s="143" t="s">
        <v>714</v>
      </c>
      <c r="H2908" s="144">
        <v>145000</v>
      </c>
      <c r="I2908" s="143"/>
    </row>
    <row r="2909" spans="2:9" s="140" customFormat="1" ht="19.7" customHeight="1" x14ac:dyDescent="0.2">
      <c r="B2909" s="142">
        <v>101</v>
      </c>
      <c r="C2909" s="143" t="s">
        <v>426</v>
      </c>
      <c r="D2909" s="142">
        <v>90552585</v>
      </c>
      <c r="E2909" s="143" t="s">
        <v>9030</v>
      </c>
      <c r="F2909" s="143" t="s">
        <v>697</v>
      </c>
      <c r="G2909" s="143" t="s">
        <v>698</v>
      </c>
      <c r="H2909" s="144">
        <v>10000</v>
      </c>
      <c r="I2909" s="143"/>
    </row>
    <row r="2910" spans="2:9" s="140" customFormat="1" ht="19.7" customHeight="1" x14ac:dyDescent="0.2">
      <c r="B2910" s="142">
        <v>101</v>
      </c>
      <c r="C2910" s="143" t="s">
        <v>426</v>
      </c>
      <c r="D2910" s="142">
        <v>90552615</v>
      </c>
      <c r="E2910" s="143" t="s">
        <v>2677</v>
      </c>
      <c r="F2910" s="143" t="s">
        <v>700</v>
      </c>
      <c r="G2910" s="143" t="s">
        <v>701</v>
      </c>
      <c r="H2910" s="144">
        <v>-62459.05</v>
      </c>
      <c r="I2910" s="143"/>
    </row>
    <row r="2911" spans="2:9" s="140" customFormat="1" ht="19.7" customHeight="1" x14ac:dyDescent="0.2">
      <c r="B2911" s="142">
        <v>101</v>
      </c>
      <c r="C2911" s="143" t="s">
        <v>426</v>
      </c>
      <c r="D2911" s="142">
        <v>90552615</v>
      </c>
      <c r="E2911" s="143" t="s">
        <v>2678</v>
      </c>
      <c r="F2911" s="143" t="s">
        <v>700</v>
      </c>
      <c r="G2911" s="143" t="s">
        <v>701</v>
      </c>
      <c r="H2911" s="144">
        <v>-51615.58</v>
      </c>
      <c r="I2911" s="143"/>
    </row>
    <row r="2912" spans="2:9" s="140" customFormat="1" ht="19.7" customHeight="1" x14ac:dyDescent="0.2">
      <c r="B2912" s="142">
        <v>101</v>
      </c>
      <c r="C2912" s="143" t="s">
        <v>426</v>
      </c>
      <c r="D2912" s="142">
        <v>90552615</v>
      </c>
      <c r="E2912" s="143" t="s">
        <v>2679</v>
      </c>
      <c r="F2912" s="143" t="s">
        <v>700</v>
      </c>
      <c r="G2912" s="143" t="s">
        <v>701</v>
      </c>
      <c r="H2912" s="144">
        <v>-337.1</v>
      </c>
      <c r="I2912" s="143"/>
    </row>
    <row r="2913" spans="2:9" s="140" customFormat="1" ht="19.7" customHeight="1" x14ac:dyDescent="0.2">
      <c r="B2913" s="142">
        <v>101</v>
      </c>
      <c r="C2913" s="143" t="s">
        <v>426</v>
      </c>
      <c r="D2913" s="142">
        <v>90552615</v>
      </c>
      <c r="E2913" s="143" t="s">
        <v>2680</v>
      </c>
      <c r="F2913" s="143" t="s">
        <v>723</v>
      </c>
      <c r="G2913" s="143" t="s">
        <v>724</v>
      </c>
      <c r="H2913" s="144">
        <v>-1784.26</v>
      </c>
      <c r="I2913" s="143"/>
    </row>
    <row r="2914" spans="2:9" s="140" customFormat="1" ht="19.7" customHeight="1" x14ac:dyDescent="0.2">
      <c r="B2914" s="142">
        <v>101</v>
      </c>
      <c r="C2914" s="143" t="s">
        <v>426</v>
      </c>
      <c r="D2914" s="142">
        <v>90552637</v>
      </c>
      <c r="E2914" s="143" t="s">
        <v>2681</v>
      </c>
      <c r="F2914" s="143" t="s">
        <v>899</v>
      </c>
      <c r="G2914" s="143" t="s">
        <v>900</v>
      </c>
      <c r="H2914" s="144">
        <v>762.25</v>
      </c>
      <c r="I2914" s="143"/>
    </row>
    <row r="2915" spans="2:9" s="140" customFormat="1" ht="19.7" customHeight="1" x14ac:dyDescent="0.2">
      <c r="B2915" s="142">
        <v>101</v>
      </c>
      <c r="C2915" s="143" t="s">
        <v>426</v>
      </c>
      <c r="D2915" s="142">
        <v>90552959</v>
      </c>
      <c r="E2915" s="143" t="s">
        <v>2682</v>
      </c>
      <c r="F2915" s="143" t="s">
        <v>729</v>
      </c>
      <c r="G2915" s="143" t="s">
        <v>730</v>
      </c>
      <c r="H2915" s="144">
        <v>364.8</v>
      </c>
      <c r="I2915" s="143"/>
    </row>
    <row r="2916" spans="2:9" s="140" customFormat="1" ht="19.7" customHeight="1" x14ac:dyDescent="0.2">
      <c r="B2916" s="142">
        <v>101</v>
      </c>
      <c r="C2916" s="143" t="s">
        <v>426</v>
      </c>
      <c r="D2916" s="142">
        <v>90553075</v>
      </c>
      <c r="E2916" s="143" t="s">
        <v>2683</v>
      </c>
      <c r="F2916" s="143" t="s">
        <v>792</v>
      </c>
      <c r="G2916" s="143" t="s">
        <v>793</v>
      </c>
      <c r="H2916" s="144">
        <v>0</v>
      </c>
      <c r="I2916" s="143"/>
    </row>
    <row r="2917" spans="2:9" s="140" customFormat="1" ht="19.7" customHeight="1" x14ac:dyDescent="0.2">
      <c r="B2917" s="142">
        <v>101</v>
      </c>
      <c r="C2917" s="143" t="s">
        <v>426</v>
      </c>
      <c r="D2917" s="142">
        <v>90553075</v>
      </c>
      <c r="E2917" s="143" t="s">
        <v>2684</v>
      </c>
      <c r="F2917" s="143" t="s">
        <v>737</v>
      </c>
      <c r="G2917" s="143" t="s">
        <v>738</v>
      </c>
      <c r="H2917" s="144">
        <v>150</v>
      </c>
      <c r="I2917" s="143"/>
    </row>
    <row r="2918" spans="2:9" s="140" customFormat="1" ht="19.7" customHeight="1" x14ac:dyDescent="0.2">
      <c r="B2918" s="142">
        <v>101</v>
      </c>
      <c r="C2918" s="143" t="s">
        <v>426</v>
      </c>
      <c r="D2918" s="142">
        <v>90553075</v>
      </c>
      <c r="E2918" s="143" t="s">
        <v>2684</v>
      </c>
      <c r="F2918" s="143" t="s">
        <v>737</v>
      </c>
      <c r="G2918" s="143" t="s">
        <v>738</v>
      </c>
      <c r="H2918" s="144">
        <v>180</v>
      </c>
      <c r="I2918" s="143"/>
    </row>
    <row r="2919" spans="2:9" s="140" customFormat="1" ht="19.7" customHeight="1" x14ac:dyDescent="0.2">
      <c r="B2919" s="142">
        <v>101</v>
      </c>
      <c r="C2919" s="143" t="s">
        <v>426</v>
      </c>
      <c r="D2919" s="142">
        <v>90553075</v>
      </c>
      <c r="E2919" s="143" t="s">
        <v>2684</v>
      </c>
      <c r="F2919" s="143" t="s">
        <v>737</v>
      </c>
      <c r="G2919" s="143" t="s">
        <v>738</v>
      </c>
      <c r="H2919" s="144">
        <v>30</v>
      </c>
      <c r="I2919" s="143"/>
    </row>
    <row r="2920" spans="2:9" s="140" customFormat="1" ht="19.7" customHeight="1" x14ac:dyDescent="0.2">
      <c r="B2920" s="142">
        <v>101</v>
      </c>
      <c r="C2920" s="143" t="s">
        <v>426</v>
      </c>
      <c r="D2920" s="142">
        <v>90553075</v>
      </c>
      <c r="E2920" s="143" t="s">
        <v>2685</v>
      </c>
      <c r="F2920" s="143" t="s">
        <v>713</v>
      </c>
      <c r="G2920" s="143" t="s">
        <v>714</v>
      </c>
      <c r="H2920" s="144">
        <v>-12000</v>
      </c>
      <c r="I2920" s="143"/>
    </row>
    <row r="2921" spans="2:9" s="140" customFormat="1" ht="19.7" customHeight="1" x14ac:dyDescent="0.2">
      <c r="B2921" s="142">
        <v>101</v>
      </c>
      <c r="C2921" s="143" t="s">
        <v>426</v>
      </c>
      <c r="D2921" s="142">
        <v>90553075</v>
      </c>
      <c r="E2921" s="143" t="s">
        <v>2686</v>
      </c>
      <c r="F2921" s="143" t="s">
        <v>700</v>
      </c>
      <c r="G2921" s="143" t="s">
        <v>701</v>
      </c>
      <c r="H2921" s="144">
        <v>11745.16</v>
      </c>
      <c r="I2921" s="143"/>
    </row>
    <row r="2922" spans="2:9" s="140" customFormat="1" ht="19.7" customHeight="1" x14ac:dyDescent="0.2">
      <c r="B2922" s="142">
        <v>101</v>
      </c>
      <c r="C2922" s="143" t="s">
        <v>426</v>
      </c>
      <c r="D2922" s="142">
        <v>90553075</v>
      </c>
      <c r="E2922" s="143" t="s">
        <v>2687</v>
      </c>
      <c r="F2922" s="143" t="s">
        <v>787</v>
      </c>
      <c r="G2922" s="143" t="s">
        <v>788</v>
      </c>
      <c r="H2922" s="144">
        <v>-11611.46</v>
      </c>
      <c r="I2922" s="143"/>
    </row>
    <row r="2923" spans="2:9" s="140" customFormat="1" ht="19.7" customHeight="1" x14ac:dyDescent="0.2">
      <c r="B2923" s="142">
        <v>101</v>
      </c>
      <c r="C2923" s="143" t="s">
        <v>426</v>
      </c>
      <c r="D2923" s="142">
        <v>90553179</v>
      </c>
      <c r="E2923" s="143" t="s">
        <v>2688</v>
      </c>
      <c r="F2923" s="143" t="s">
        <v>697</v>
      </c>
      <c r="G2923" s="143" t="s">
        <v>698</v>
      </c>
      <c r="H2923" s="144">
        <v>16824</v>
      </c>
      <c r="I2923" s="143"/>
    </row>
    <row r="2924" spans="2:9" s="140" customFormat="1" ht="19.7" customHeight="1" x14ac:dyDescent="0.2">
      <c r="B2924" s="142">
        <v>101</v>
      </c>
      <c r="C2924" s="143" t="s">
        <v>426</v>
      </c>
      <c r="D2924" s="142">
        <v>90553179</v>
      </c>
      <c r="E2924" s="143" t="s">
        <v>2689</v>
      </c>
      <c r="F2924" s="143" t="s">
        <v>700</v>
      </c>
      <c r="G2924" s="143" t="s">
        <v>701</v>
      </c>
      <c r="H2924" s="144">
        <v>800</v>
      </c>
      <c r="I2924" s="143"/>
    </row>
    <row r="2925" spans="2:9" s="140" customFormat="1" ht="19.7" customHeight="1" x14ac:dyDescent="0.2">
      <c r="B2925" s="142">
        <v>101</v>
      </c>
      <c r="C2925" s="143" t="s">
        <v>426</v>
      </c>
      <c r="D2925" s="142">
        <v>90553587</v>
      </c>
      <c r="E2925" s="143" t="s">
        <v>2690</v>
      </c>
      <c r="F2925" s="143" t="s">
        <v>700</v>
      </c>
      <c r="G2925" s="143" t="s">
        <v>701</v>
      </c>
      <c r="H2925" s="144">
        <v>2760</v>
      </c>
      <c r="I2925" s="143"/>
    </row>
    <row r="2926" spans="2:9" s="140" customFormat="1" ht="19.7" customHeight="1" x14ac:dyDescent="0.2">
      <c r="B2926" s="142">
        <v>101</v>
      </c>
      <c r="C2926" s="143" t="s">
        <v>426</v>
      </c>
      <c r="D2926" s="142">
        <v>90553587</v>
      </c>
      <c r="E2926" s="143" t="s">
        <v>2691</v>
      </c>
      <c r="F2926" s="143" t="s">
        <v>700</v>
      </c>
      <c r="G2926" s="143" t="s">
        <v>701</v>
      </c>
      <c r="H2926" s="144">
        <v>5400</v>
      </c>
      <c r="I2926" s="143"/>
    </row>
    <row r="2927" spans="2:9" s="140" customFormat="1" ht="19.7" customHeight="1" x14ac:dyDescent="0.2">
      <c r="B2927" s="142">
        <v>101</v>
      </c>
      <c r="C2927" s="143" t="s">
        <v>426</v>
      </c>
      <c r="D2927" s="142">
        <v>90553926</v>
      </c>
      <c r="E2927" s="143" t="s">
        <v>2692</v>
      </c>
      <c r="F2927" s="143" t="s">
        <v>787</v>
      </c>
      <c r="G2927" s="143" t="s">
        <v>788</v>
      </c>
      <c r="H2927" s="144">
        <v>60</v>
      </c>
      <c r="I2927" s="143"/>
    </row>
    <row r="2928" spans="2:9" s="140" customFormat="1" ht="19.7" customHeight="1" x14ac:dyDescent="0.2">
      <c r="B2928" s="142">
        <v>101</v>
      </c>
      <c r="C2928" s="143" t="s">
        <v>426</v>
      </c>
      <c r="D2928" s="142">
        <v>90553926</v>
      </c>
      <c r="E2928" s="143" t="s">
        <v>2692</v>
      </c>
      <c r="F2928" s="143" t="s">
        <v>787</v>
      </c>
      <c r="G2928" s="143" t="s">
        <v>788</v>
      </c>
      <c r="H2928" s="144">
        <v>150</v>
      </c>
      <c r="I2928" s="143"/>
    </row>
    <row r="2929" spans="2:9" s="140" customFormat="1" ht="19.7" customHeight="1" x14ac:dyDescent="0.2">
      <c r="B2929" s="142">
        <v>101</v>
      </c>
      <c r="C2929" s="143" t="s">
        <v>426</v>
      </c>
      <c r="D2929" s="142">
        <v>90553926</v>
      </c>
      <c r="E2929" s="143" t="s">
        <v>2692</v>
      </c>
      <c r="F2929" s="143" t="s">
        <v>787</v>
      </c>
      <c r="G2929" s="143" t="s">
        <v>788</v>
      </c>
      <c r="H2929" s="144">
        <v>120</v>
      </c>
      <c r="I2929" s="143"/>
    </row>
    <row r="2930" spans="2:9" s="140" customFormat="1" ht="19.7" customHeight="1" x14ac:dyDescent="0.2">
      <c r="B2930" s="142">
        <v>101</v>
      </c>
      <c r="C2930" s="143" t="s">
        <v>426</v>
      </c>
      <c r="D2930" s="142">
        <v>90553926</v>
      </c>
      <c r="E2930" s="143" t="s">
        <v>2693</v>
      </c>
      <c r="F2930" s="143" t="s">
        <v>729</v>
      </c>
      <c r="G2930" s="143" t="s">
        <v>730</v>
      </c>
      <c r="H2930" s="144">
        <v>-995.19</v>
      </c>
      <c r="I2930" s="143"/>
    </row>
    <row r="2931" spans="2:9" s="140" customFormat="1" ht="19.7" customHeight="1" x14ac:dyDescent="0.2">
      <c r="B2931" s="142">
        <v>101</v>
      </c>
      <c r="C2931" s="143" t="s">
        <v>426</v>
      </c>
      <c r="D2931" s="142">
        <v>90553926</v>
      </c>
      <c r="E2931" s="143" t="s">
        <v>2694</v>
      </c>
      <c r="F2931" s="143" t="s">
        <v>697</v>
      </c>
      <c r="G2931" s="143" t="s">
        <v>698</v>
      </c>
      <c r="H2931" s="144">
        <v>60000</v>
      </c>
      <c r="I2931" s="143"/>
    </row>
    <row r="2932" spans="2:9" s="140" customFormat="1" ht="19.7" customHeight="1" x14ac:dyDescent="0.2">
      <c r="B2932" s="142">
        <v>101</v>
      </c>
      <c r="C2932" s="143" t="s">
        <v>426</v>
      </c>
      <c r="D2932" s="142">
        <v>90554209</v>
      </c>
      <c r="E2932" s="143" t="s">
        <v>2695</v>
      </c>
      <c r="F2932" s="143" t="s">
        <v>697</v>
      </c>
      <c r="G2932" s="143" t="s">
        <v>698</v>
      </c>
      <c r="H2932" s="144">
        <v>15000</v>
      </c>
      <c r="I2932" s="143"/>
    </row>
    <row r="2933" spans="2:9" s="140" customFormat="1" ht="19.7" customHeight="1" x14ac:dyDescent="0.2">
      <c r="B2933" s="142">
        <v>101</v>
      </c>
      <c r="C2933" s="143" t="s">
        <v>426</v>
      </c>
      <c r="D2933" s="142">
        <v>90554273</v>
      </c>
      <c r="E2933" s="143" t="s">
        <v>2696</v>
      </c>
      <c r="F2933" s="143" t="s">
        <v>697</v>
      </c>
      <c r="G2933" s="143" t="s">
        <v>698</v>
      </c>
      <c r="H2933" s="144">
        <v>15000</v>
      </c>
      <c r="I2933" s="143"/>
    </row>
    <row r="2934" spans="2:9" s="140" customFormat="1" ht="19.7" customHeight="1" x14ac:dyDescent="0.2">
      <c r="B2934" s="142">
        <v>101</v>
      </c>
      <c r="C2934" s="143" t="s">
        <v>426</v>
      </c>
      <c r="D2934" s="142">
        <v>90554466</v>
      </c>
      <c r="E2934" s="143" t="s">
        <v>2697</v>
      </c>
      <c r="F2934" s="143" t="s">
        <v>729</v>
      </c>
      <c r="G2934" s="143" t="s">
        <v>730</v>
      </c>
      <c r="H2934" s="144">
        <v>368.42</v>
      </c>
      <c r="I2934" s="143"/>
    </row>
    <row r="2935" spans="2:9" s="140" customFormat="1" ht="19.7" customHeight="1" x14ac:dyDescent="0.2">
      <c r="B2935" s="142">
        <v>101</v>
      </c>
      <c r="C2935" s="143" t="s">
        <v>426</v>
      </c>
      <c r="D2935" s="142">
        <v>90554466</v>
      </c>
      <c r="E2935" s="143" t="s">
        <v>2698</v>
      </c>
      <c r="F2935" s="143" t="s">
        <v>778</v>
      </c>
      <c r="G2935" s="143" t="s">
        <v>779</v>
      </c>
      <c r="H2935" s="144">
        <v>366</v>
      </c>
      <c r="I2935" s="143"/>
    </row>
    <row r="2936" spans="2:9" s="140" customFormat="1" ht="19.7" customHeight="1" x14ac:dyDescent="0.2">
      <c r="B2936" s="142">
        <v>101</v>
      </c>
      <c r="C2936" s="143" t="s">
        <v>426</v>
      </c>
      <c r="D2936" s="142">
        <v>90554466</v>
      </c>
      <c r="E2936" s="143" t="s">
        <v>2699</v>
      </c>
      <c r="F2936" s="143" t="s">
        <v>700</v>
      </c>
      <c r="G2936" s="143" t="s">
        <v>701</v>
      </c>
      <c r="H2936" s="144">
        <v>-3200</v>
      </c>
      <c r="I2936" s="143"/>
    </row>
    <row r="2937" spans="2:9" s="140" customFormat="1" ht="19.7" customHeight="1" x14ac:dyDescent="0.2">
      <c r="B2937" s="142">
        <v>101</v>
      </c>
      <c r="C2937" s="143" t="s">
        <v>426</v>
      </c>
      <c r="D2937" s="142">
        <v>90554605</v>
      </c>
      <c r="E2937" s="143" t="s">
        <v>2700</v>
      </c>
      <c r="F2937" s="143" t="s">
        <v>899</v>
      </c>
      <c r="G2937" s="143" t="s">
        <v>900</v>
      </c>
      <c r="H2937" s="144">
        <v>762.24</v>
      </c>
      <c r="I2937" s="143"/>
    </row>
    <row r="2938" spans="2:9" s="140" customFormat="1" ht="19.7" customHeight="1" x14ac:dyDescent="0.2">
      <c r="B2938" s="142">
        <v>101</v>
      </c>
      <c r="C2938" s="143" t="s">
        <v>426</v>
      </c>
      <c r="D2938" s="142">
        <v>90555883</v>
      </c>
      <c r="E2938" s="143" t="s">
        <v>2701</v>
      </c>
      <c r="F2938" s="143" t="s">
        <v>700</v>
      </c>
      <c r="G2938" s="143" t="s">
        <v>701</v>
      </c>
      <c r="H2938" s="144">
        <v>0</v>
      </c>
      <c r="I2938" s="143"/>
    </row>
    <row r="2939" spans="2:9" s="140" customFormat="1" ht="19.7" customHeight="1" x14ac:dyDescent="0.2">
      <c r="B2939" s="142">
        <v>101</v>
      </c>
      <c r="C2939" s="143" t="s">
        <v>426</v>
      </c>
      <c r="D2939" s="142">
        <v>90556038</v>
      </c>
      <c r="E2939" s="143" t="s">
        <v>2702</v>
      </c>
      <c r="F2939" s="143" t="s">
        <v>697</v>
      </c>
      <c r="G2939" s="143" t="s">
        <v>698</v>
      </c>
      <c r="H2939" s="144">
        <v>3000</v>
      </c>
      <c r="I2939" s="143"/>
    </row>
    <row r="2940" spans="2:9" s="140" customFormat="1" ht="19.7" customHeight="1" x14ac:dyDescent="0.2">
      <c r="B2940" s="142">
        <v>101</v>
      </c>
      <c r="C2940" s="143" t="s">
        <v>426</v>
      </c>
      <c r="D2940" s="142">
        <v>90556095</v>
      </c>
      <c r="E2940" s="143" t="s">
        <v>2703</v>
      </c>
      <c r="F2940" s="143" t="s">
        <v>792</v>
      </c>
      <c r="G2940" s="143" t="s">
        <v>793</v>
      </c>
      <c r="H2940" s="144">
        <v>0</v>
      </c>
      <c r="I2940" s="143"/>
    </row>
    <row r="2941" spans="2:9" s="140" customFormat="1" ht="19.7" customHeight="1" x14ac:dyDescent="0.2">
      <c r="B2941" s="142">
        <v>101</v>
      </c>
      <c r="C2941" s="143" t="s">
        <v>426</v>
      </c>
      <c r="D2941" s="142">
        <v>90556095</v>
      </c>
      <c r="E2941" s="143" t="s">
        <v>2704</v>
      </c>
      <c r="F2941" s="143" t="s">
        <v>792</v>
      </c>
      <c r="G2941" s="143" t="s">
        <v>793</v>
      </c>
      <c r="H2941" s="144">
        <v>0</v>
      </c>
      <c r="I2941" s="143"/>
    </row>
    <row r="2942" spans="2:9" s="140" customFormat="1" ht="19.7" customHeight="1" x14ac:dyDescent="0.2">
      <c r="B2942" s="142">
        <v>101</v>
      </c>
      <c r="C2942" s="143" t="s">
        <v>426</v>
      </c>
      <c r="D2942" s="142">
        <v>90556095</v>
      </c>
      <c r="E2942" s="143" t="s">
        <v>2705</v>
      </c>
      <c r="F2942" s="143" t="s">
        <v>713</v>
      </c>
      <c r="G2942" s="143" t="s">
        <v>714</v>
      </c>
      <c r="H2942" s="144">
        <v>100000</v>
      </c>
      <c r="I2942" s="143"/>
    </row>
    <row r="2943" spans="2:9" s="140" customFormat="1" ht="19.7" customHeight="1" x14ac:dyDescent="0.2">
      <c r="B2943" s="142">
        <v>101</v>
      </c>
      <c r="C2943" s="143" t="s">
        <v>426</v>
      </c>
      <c r="D2943" s="142">
        <v>90557093</v>
      </c>
      <c r="E2943" s="143" t="s">
        <v>2706</v>
      </c>
      <c r="F2943" s="143" t="s">
        <v>729</v>
      </c>
      <c r="G2943" s="143" t="s">
        <v>730</v>
      </c>
      <c r="H2943" s="144">
        <v>370.86</v>
      </c>
      <c r="I2943" s="143"/>
    </row>
    <row r="2944" spans="2:9" s="140" customFormat="1" ht="19.7" customHeight="1" x14ac:dyDescent="0.2">
      <c r="B2944" s="142">
        <v>101</v>
      </c>
      <c r="C2944" s="143" t="s">
        <v>426</v>
      </c>
      <c r="D2944" s="142">
        <v>90557093</v>
      </c>
      <c r="E2944" s="143" t="s">
        <v>8720</v>
      </c>
      <c r="F2944" s="143" t="s">
        <v>700</v>
      </c>
      <c r="G2944" s="143" t="s">
        <v>701</v>
      </c>
      <c r="H2944" s="144">
        <v>-449.26</v>
      </c>
      <c r="I2944" s="143"/>
    </row>
    <row r="2945" spans="2:9" s="140" customFormat="1" ht="19.7" customHeight="1" x14ac:dyDescent="0.2">
      <c r="B2945" s="142">
        <v>101</v>
      </c>
      <c r="C2945" s="143" t="s">
        <v>426</v>
      </c>
      <c r="D2945" s="142">
        <v>90557093</v>
      </c>
      <c r="E2945" s="143" t="s">
        <v>2707</v>
      </c>
      <c r="F2945" s="143" t="s">
        <v>697</v>
      </c>
      <c r="G2945" s="143" t="s">
        <v>698</v>
      </c>
      <c r="H2945" s="144">
        <v>15000</v>
      </c>
      <c r="I2945" s="143"/>
    </row>
    <row r="2946" spans="2:9" s="140" customFormat="1" ht="19.7" customHeight="1" x14ac:dyDescent="0.2">
      <c r="B2946" s="142">
        <v>101</v>
      </c>
      <c r="C2946" s="143" t="s">
        <v>426</v>
      </c>
      <c r="D2946" s="142">
        <v>90564352</v>
      </c>
      <c r="E2946" s="143" t="s">
        <v>2708</v>
      </c>
      <c r="F2946" s="143" t="s">
        <v>700</v>
      </c>
      <c r="G2946" s="143" t="s">
        <v>701</v>
      </c>
      <c r="H2946" s="144">
        <v>-8829.7199999999993</v>
      </c>
      <c r="I2946" s="143"/>
    </row>
    <row r="2947" spans="2:9" s="140" customFormat="1" ht="19.7" customHeight="1" x14ac:dyDescent="0.2">
      <c r="B2947" s="142">
        <v>101</v>
      </c>
      <c r="C2947" s="143" t="s">
        <v>426</v>
      </c>
      <c r="D2947" s="142">
        <v>90565656</v>
      </c>
      <c r="E2947" s="143" t="s">
        <v>2709</v>
      </c>
      <c r="F2947" s="143" t="s">
        <v>700</v>
      </c>
      <c r="G2947" s="143" t="s">
        <v>701</v>
      </c>
      <c r="H2947" s="144">
        <v>360</v>
      </c>
      <c r="I2947" s="143"/>
    </row>
    <row r="2948" spans="2:9" s="140" customFormat="1" ht="19.7" customHeight="1" x14ac:dyDescent="0.2">
      <c r="B2948" s="142">
        <v>101</v>
      </c>
      <c r="C2948" s="143" t="s">
        <v>426</v>
      </c>
      <c r="D2948" s="142">
        <v>90568584</v>
      </c>
      <c r="E2948" s="143" t="s">
        <v>2710</v>
      </c>
      <c r="F2948" s="143" t="s">
        <v>729</v>
      </c>
      <c r="G2948" s="143" t="s">
        <v>730</v>
      </c>
      <c r="H2948" s="144">
        <v>156.06</v>
      </c>
      <c r="I2948" s="143"/>
    </row>
    <row r="2949" spans="2:9" s="140" customFormat="1" ht="19.7" customHeight="1" x14ac:dyDescent="0.2">
      <c r="B2949" s="142">
        <v>101</v>
      </c>
      <c r="C2949" s="143" t="s">
        <v>426</v>
      </c>
      <c r="D2949" s="142">
        <v>90568584</v>
      </c>
      <c r="E2949" s="143" t="s">
        <v>2710</v>
      </c>
      <c r="F2949" s="143" t="s">
        <v>729</v>
      </c>
      <c r="G2949" s="143" t="s">
        <v>730</v>
      </c>
      <c r="H2949" s="144">
        <v>257.04000000000002</v>
      </c>
      <c r="I2949" s="143"/>
    </row>
    <row r="2950" spans="2:9" s="140" customFormat="1" ht="19.7" customHeight="1" x14ac:dyDescent="0.2">
      <c r="B2950" s="142">
        <v>101</v>
      </c>
      <c r="C2950" s="143" t="s">
        <v>426</v>
      </c>
      <c r="D2950" s="142">
        <v>90568584</v>
      </c>
      <c r="E2950" s="143" t="s">
        <v>2710</v>
      </c>
      <c r="F2950" s="143" t="s">
        <v>729</v>
      </c>
      <c r="G2950" s="143" t="s">
        <v>730</v>
      </c>
      <c r="H2950" s="144">
        <v>208.08</v>
      </c>
      <c r="I2950" s="143"/>
    </row>
    <row r="2951" spans="2:9" s="140" customFormat="1" ht="19.7" customHeight="1" x14ac:dyDescent="0.2">
      <c r="B2951" s="142">
        <v>101</v>
      </c>
      <c r="C2951" s="143" t="s">
        <v>426</v>
      </c>
      <c r="D2951" s="142">
        <v>90657476</v>
      </c>
      <c r="E2951" s="143" t="s">
        <v>2711</v>
      </c>
      <c r="F2951" s="143" t="s">
        <v>729</v>
      </c>
      <c r="G2951" s="143" t="s">
        <v>730</v>
      </c>
      <c r="H2951" s="144">
        <v>371.47</v>
      </c>
      <c r="I2951" s="143"/>
    </row>
    <row r="2952" spans="2:9" s="140" customFormat="1" ht="19.7" customHeight="1" x14ac:dyDescent="0.2">
      <c r="B2952" s="142">
        <v>101</v>
      </c>
      <c r="C2952" s="143" t="s">
        <v>426</v>
      </c>
      <c r="D2952" s="142">
        <v>90659206</v>
      </c>
      <c r="E2952" s="143" t="s">
        <v>2712</v>
      </c>
      <c r="F2952" s="143" t="s">
        <v>713</v>
      </c>
      <c r="G2952" s="143" t="s">
        <v>714</v>
      </c>
      <c r="H2952" s="144">
        <v>100000</v>
      </c>
      <c r="I2952" s="143"/>
    </row>
    <row r="2953" spans="2:9" s="140" customFormat="1" ht="19.7" customHeight="1" x14ac:dyDescent="0.2">
      <c r="B2953" s="142">
        <v>101</v>
      </c>
      <c r="C2953" s="143" t="s">
        <v>426</v>
      </c>
      <c r="D2953" s="142">
        <v>90735225</v>
      </c>
      <c r="E2953" s="143" t="s">
        <v>9768</v>
      </c>
      <c r="F2953" s="143" t="s">
        <v>899</v>
      </c>
      <c r="G2953" s="143" t="s">
        <v>900</v>
      </c>
      <c r="H2953" s="144">
        <v>800.36</v>
      </c>
      <c r="I2953" s="143"/>
    </row>
    <row r="2954" spans="2:9" s="140" customFormat="1" ht="19.7" customHeight="1" x14ac:dyDescent="0.2">
      <c r="B2954" s="142">
        <v>101</v>
      </c>
      <c r="C2954" s="143" t="s">
        <v>426</v>
      </c>
      <c r="D2954" s="142">
        <v>90735225</v>
      </c>
      <c r="E2954" s="143" t="s">
        <v>8721</v>
      </c>
      <c r="F2954" s="143" t="s">
        <v>700</v>
      </c>
      <c r="G2954" s="143" t="s">
        <v>701</v>
      </c>
      <c r="H2954" s="144">
        <v>8700</v>
      </c>
      <c r="I2954" s="143"/>
    </row>
    <row r="2955" spans="2:9" s="140" customFormat="1" ht="19.7" customHeight="1" x14ac:dyDescent="0.2">
      <c r="B2955" s="142">
        <v>101</v>
      </c>
      <c r="C2955" s="143" t="s">
        <v>426</v>
      </c>
      <c r="D2955" s="142">
        <v>90735495</v>
      </c>
      <c r="E2955" s="143" t="s">
        <v>2713</v>
      </c>
      <c r="F2955" s="143" t="s">
        <v>700</v>
      </c>
      <c r="G2955" s="143" t="s">
        <v>701</v>
      </c>
      <c r="H2955" s="144">
        <v>360</v>
      </c>
      <c r="I2955" s="143"/>
    </row>
    <row r="2956" spans="2:9" s="140" customFormat="1" ht="19.7" customHeight="1" x14ac:dyDescent="0.2">
      <c r="B2956" s="142">
        <v>101</v>
      </c>
      <c r="C2956" s="143" t="s">
        <v>426</v>
      </c>
      <c r="D2956" s="142">
        <v>90735570</v>
      </c>
      <c r="E2956" s="143" t="s">
        <v>2715</v>
      </c>
      <c r="F2956" s="143" t="s">
        <v>700</v>
      </c>
      <c r="G2956" s="143" t="s">
        <v>701</v>
      </c>
      <c r="H2956" s="144">
        <v>-77768.850000000006</v>
      </c>
      <c r="I2956" s="143"/>
    </row>
    <row r="2957" spans="2:9" s="140" customFormat="1" ht="19.7" customHeight="1" x14ac:dyDescent="0.2">
      <c r="B2957" s="142">
        <v>101</v>
      </c>
      <c r="C2957" s="143" t="s">
        <v>426</v>
      </c>
      <c r="D2957" s="142">
        <v>90735619</v>
      </c>
      <c r="E2957" s="143" t="s">
        <v>2716</v>
      </c>
      <c r="F2957" s="143" t="s">
        <v>700</v>
      </c>
      <c r="G2957" s="143" t="s">
        <v>701</v>
      </c>
      <c r="H2957" s="144">
        <v>44000</v>
      </c>
      <c r="I2957" s="143"/>
    </row>
    <row r="2958" spans="2:9" s="140" customFormat="1" ht="19.7" customHeight="1" x14ac:dyDescent="0.2">
      <c r="B2958" s="142">
        <v>101</v>
      </c>
      <c r="C2958" s="143" t="s">
        <v>426</v>
      </c>
      <c r="D2958" s="142">
        <v>90735623</v>
      </c>
      <c r="E2958" s="143" t="s">
        <v>2717</v>
      </c>
      <c r="F2958" s="143" t="s">
        <v>697</v>
      </c>
      <c r="G2958" s="143" t="s">
        <v>698</v>
      </c>
      <c r="H2958" s="144">
        <v>15000</v>
      </c>
      <c r="I2958" s="143"/>
    </row>
    <row r="2959" spans="2:9" s="140" customFormat="1" ht="19.7" customHeight="1" x14ac:dyDescent="0.2">
      <c r="B2959" s="142">
        <v>101</v>
      </c>
      <c r="C2959" s="143" t="s">
        <v>426</v>
      </c>
      <c r="D2959" s="142">
        <v>90764027</v>
      </c>
      <c r="E2959" s="143" t="s">
        <v>2719</v>
      </c>
      <c r="F2959" s="143" t="s">
        <v>700</v>
      </c>
      <c r="G2959" s="143" t="s">
        <v>701</v>
      </c>
      <c r="H2959" s="144">
        <v>1200</v>
      </c>
      <c r="I2959" s="143"/>
    </row>
    <row r="2960" spans="2:9" s="140" customFormat="1" ht="19.7" customHeight="1" x14ac:dyDescent="0.2">
      <c r="B2960" s="142">
        <v>101</v>
      </c>
      <c r="C2960" s="143" t="s">
        <v>426</v>
      </c>
      <c r="D2960" s="142">
        <v>90848161</v>
      </c>
      <c r="E2960" s="143" t="s">
        <v>2720</v>
      </c>
      <c r="F2960" s="143" t="s">
        <v>700</v>
      </c>
      <c r="G2960" s="143" t="s">
        <v>701</v>
      </c>
      <c r="H2960" s="144">
        <v>1500</v>
      </c>
      <c r="I2960" s="143"/>
    </row>
    <row r="2961" spans="2:9" s="140" customFormat="1" ht="19.7" customHeight="1" x14ac:dyDescent="0.2">
      <c r="B2961" s="142">
        <v>101</v>
      </c>
      <c r="C2961" s="143" t="s">
        <v>426</v>
      </c>
      <c r="D2961" s="142">
        <v>90853083</v>
      </c>
      <c r="E2961" s="143" t="s">
        <v>2721</v>
      </c>
      <c r="F2961" s="143" t="s">
        <v>700</v>
      </c>
      <c r="G2961" s="143" t="s">
        <v>701</v>
      </c>
      <c r="H2961" s="144">
        <v>1200</v>
      </c>
      <c r="I2961" s="143"/>
    </row>
    <row r="2962" spans="2:9" s="140" customFormat="1" ht="19.7" customHeight="1" x14ac:dyDescent="0.2">
      <c r="B2962" s="142">
        <v>101</v>
      </c>
      <c r="C2962" s="143" t="s">
        <v>426</v>
      </c>
      <c r="D2962" s="142">
        <v>90853083</v>
      </c>
      <c r="E2962" s="143" t="s">
        <v>2722</v>
      </c>
      <c r="F2962" s="143" t="s">
        <v>697</v>
      </c>
      <c r="G2962" s="143" t="s">
        <v>698</v>
      </c>
      <c r="H2962" s="144">
        <v>14000</v>
      </c>
      <c r="I2962" s="143"/>
    </row>
    <row r="2963" spans="2:9" s="140" customFormat="1" ht="19.7" customHeight="1" x14ac:dyDescent="0.2">
      <c r="B2963" s="142">
        <v>101</v>
      </c>
      <c r="C2963" s="143" t="s">
        <v>426</v>
      </c>
      <c r="D2963" s="142">
        <v>90880238</v>
      </c>
      <c r="E2963" s="143" t="s">
        <v>2724</v>
      </c>
      <c r="F2963" s="143" t="s">
        <v>729</v>
      </c>
      <c r="G2963" s="143" t="s">
        <v>730</v>
      </c>
      <c r="H2963" s="144">
        <v>61.2</v>
      </c>
      <c r="I2963" s="143"/>
    </row>
    <row r="2964" spans="2:9" s="140" customFormat="1" ht="19.7" customHeight="1" x14ac:dyDescent="0.2">
      <c r="B2964" s="142">
        <v>101</v>
      </c>
      <c r="C2964" s="143" t="s">
        <v>426</v>
      </c>
      <c r="D2964" s="142">
        <v>90880238</v>
      </c>
      <c r="E2964" s="143" t="s">
        <v>2724</v>
      </c>
      <c r="F2964" s="143" t="s">
        <v>729</v>
      </c>
      <c r="G2964" s="143" t="s">
        <v>730</v>
      </c>
      <c r="H2964" s="144">
        <v>277.23</v>
      </c>
      <c r="I2964" s="143"/>
    </row>
    <row r="2965" spans="2:9" s="140" customFormat="1" ht="19.7" customHeight="1" x14ac:dyDescent="0.2">
      <c r="B2965" s="142">
        <v>101</v>
      </c>
      <c r="C2965" s="143" t="s">
        <v>426</v>
      </c>
      <c r="D2965" s="142">
        <v>90880238</v>
      </c>
      <c r="E2965" s="143" t="s">
        <v>2724</v>
      </c>
      <c r="F2965" s="143" t="s">
        <v>729</v>
      </c>
      <c r="G2965" s="143" t="s">
        <v>730</v>
      </c>
      <c r="H2965" s="144">
        <v>30.6</v>
      </c>
      <c r="I2965" s="143"/>
    </row>
    <row r="2966" spans="2:9" s="140" customFormat="1" ht="19.7" customHeight="1" x14ac:dyDescent="0.2">
      <c r="B2966" s="142">
        <v>101</v>
      </c>
      <c r="C2966" s="143" t="s">
        <v>426</v>
      </c>
      <c r="D2966" s="142">
        <v>90893423</v>
      </c>
      <c r="E2966" s="143" t="s">
        <v>8722</v>
      </c>
      <c r="F2966" s="143" t="s">
        <v>729</v>
      </c>
      <c r="G2966" s="143" t="s">
        <v>730</v>
      </c>
      <c r="H2966" s="144">
        <v>10000</v>
      </c>
      <c r="I2966" s="143"/>
    </row>
    <row r="2967" spans="2:9" s="140" customFormat="1" ht="19.7" customHeight="1" x14ac:dyDescent="0.2">
      <c r="B2967" s="142">
        <v>101</v>
      </c>
      <c r="C2967" s="143" t="s">
        <v>426</v>
      </c>
      <c r="D2967" s="142">
        <v>90899835</v>
      </c>
      <c r="E2967" s="143" t="s">
        <v>2725</v>
      </c>
      <c r="F2967" s="143" t="s">
        <v>700</v>
      </c>
      <c r="G2967" s="143" t="s">
        <v>701</v>
      </c>
      <c r="H2967" s="144">
        <v>600</v>
      </c>
      <c r="I2967" s="143"/>
    </row>
    <row r="2968" spans="2:9" s="140" customFormat="1" ht="19.7" customHeight="1" x14ac:dyDescent="0.2">
      <c r="B2968" s="142">
        <v>101</v>
      </c>
      <c r="C2968" s="143" t="s">
        <v>426</v>
      </c>
      <c r="D2968" s="142">
        <v>90980133</v>
      </c>
      <c r="E2968" s="143" t="s">
        <v>2723</v>
      </c>
      <c r="F2968" s="143" t="s">
        <v>700</v>
      </c>
      <c r="G2968" s="143" t="s">
        <v>701</v>
      </c>
      <c r="H2968" s="144">
        <v>-24000</v>
      </c>
      <c r="I2968" s="143"/>
    </row>
    <row r="2969" spans="2:9" s="140" customFormat="1" ht="19.7" customHeight="1" x14ac:dyDescent="0.2">
      <c r="B2969" s="142">
        <v>101</v>
      </c>
      <c r="C2969" s="143" t="s">
        <v>426</v>
      </c>
      <c r="D2969" s="142">
        <v>90980158</v>
      </c>
      <c r="E2969" s="143" t="s">
        <v>2726</v>
      </c>
      <c r="F2969" s="143" t="s">
        <v>700</v>
      </c>
      <c r="G2969" s="143" t="s">
        <v>701</v>
      </c>
      <c r="H2969" s="144">
        <v>1356</v>
      </c>
      <c r="I2969" s="143"/>
    </row>
    <row r="2970" spans="2:9" s="140" customFormat="1" ht="19.7" customHeight="1" x14ac:dyDescent="0.2">
      <c r="B2970" s="142">
        <v>101</v>
      </c>
      <c r="C2970" s="143" t="s">
        <v>426</v>
      </c>
      <c r="D2970" s="142">
        <v>91038645</v>
      </c>
      <c r="E2970" s="143" t="s">
        <v>2652</v>
      </c>
      <c r="F2970" s="143" t="s">
        <v>700</v>
      </c>
      <c r="G2970" s="143" t="s">
        <v>701</v>
      </c>
      <c r="H2970" s="144">
        <v>150</v>
      </c>
      <c r="I2970" s="143"/>
    </row>
    <row r="2971" spans="2:9" s="140" customFormat="1" ht="19.7" customHeight="1" x14ac:dyDescent="0.2">
      <c r="B2971" s="142">
        <v>101</v>
      </c>
      <c r="C2971" s="143" t="s">
        <v>426</v>
      </c>
      <c r="D2971" s="142">
        <v>91038645</v>
      </c>
      <c r="E2971" s="143" t="s">
        <v>2652</v>
      </c>
      <c r="F2971" s="143" t="s">
        <v>700</v>
      </c>
      <c r="G2971" s="143" t="s">
        <v>701</v>
      </c>
      <c r="H2971" s="144">
        <v>180</v>
      </c>
      <c r="I2971" s="143"/>
    </row>
    <row r="2972" spans="2:9" s="140" customFormat="1" ht="19.7" customHeight="1" x14ac:dyDescent="0.2">
      <c r="B2972" s="142">
        <v>101</v>
      </c>
      <c r="C2972" s="143" t="s">
        <v>426</v>
      </c>
      <c r="D2972" s="142">
        <v>91038645</v>
      </c>
      <c r="E2972" s="143" t="s">
        <v>2652</v>
      </c>
      <c r="F2972" s="143" t="s">
        <v>700</v>
      </c>
      <c r="G2972" s="143" t="s">
        <v>701</v>
      </c>
      <c r="H2972" s="144">
        <v>65030</v>
      </c>
      <c r="I2972" s="143"/>
    </row>
    <row r="2973" spans="2:9" s="140" customFormat="1" ht="19.7" customHeight="1" x14ac:dyDescent="0.2">
      <c r="B2973" s="142">
        <v>101</v>
      </c>
      <c r="C2973" s="143" t="s">
        <v>426</v>
      </c>
      <c r="D2973" s="142">
        <v>91043643</v>
      </c>
      <c r="E2973" s="143" t="s">
        <v>2727</v>
      </c>
      <c r="F2973" s="143" t="s">
        <v>729</v>
      </c>
      <c r="G2973" s="143" t="s">
        <v>730</v>
      </c>
      <c r="H2973" s="144">
        <v>2484.7199999999998</v>
      </c>
      <c r="I2973" s="143"/>
    </row>
    <row r="2974" spans="2:9" s="140" customFormat="1" ht="19.7" customHeight="1" x14ac:dyDescent="0.2">
      <c r="B2974" s="142">
        <v>101</v>
      </c>
      <c r="C2974" s="143" t="s">
        <v>426</v>
      </c>
      <c r="D2974" s="142">
        <v>91063940</v>
      </c>
      <c r="E2974" s="143" t="s">
        <v>2671</v>
      </c>
      <c r="F2974" s="143" t="s">
        <v>700</v>
      </c>
      <c r="G2974" s="143" t="s">
        <v>701</v>
      </c>
      <c r="H2974" s="144">
        <v>4500</v>
      </c>
      <c r="I2974" s="143"/>
    </row>
    <row r="2975" spans="2:9" s="140" customFormat="1" ht="19.7" customHeight="1" x14ac:dyDescent="0.2">
      <c r="B2975" s="142">
        <v>101</v>
      </c>
      <c r="C2975" s="143" t="s">
        <v>426</v>
      </c>
      <c r="D2975" s="142">
        <v>91072391</v>
      </c>
      <c r="E2975" s="143" t="s">
        <v>2612</v>
      </c>
      <c r="F2975" s="143" t="s">
        <v>697</v>
      </c>
      <c r="G2975" s="143" t="s">
        <v>698</v>
      </c>
      <c r="H2975" s="144">
        <v>30000</v>
      </c>
      <c r="I2975" s="143"/>
    </row>
    <row r="2976" spans="2:9" s="140" customFormat="1" ht="19.7" customHeight="1" x14ac:dyDescent="0.2">
      <c r="B2976" s="142">
        <v>101</v>
      </c>
      <c r="C2976" s="143" t="s">
        <v>426</v>
      </c>
      <c r="D2976" s="142">
        <v>91133719</v>
      </c>
      <c r="E2976" s="143" t="s">
        <v>2728</v>
      </c>
      <c r="F2976" s="143" t="s">
        <v>700</v>
      </c>
      <c r="G2976" s="143" t="s">
        <v>701</v>
      </c>
      <c r="H2976" s="144">
        <v>480</v>
      </c>
      <c r="I2976" s="143"/>
    </row>
    <row r="2977" spans="2:9" s="140" customFormat="1" ht="19.7" customHeight="1" x14ac:dyDescent="0.2">
      <c r="B2977" s="142">
        <v>101</v>
      </c>
      <c r="C2977" s="143" t="s">
        <v>426</v>
      </c>
      <c r="D2977" s="142">
        <v>99118358</v>
      </c>
      <c r="E2977" s="143" t="s">
        <v>2729</v>
      </c>
      <c r="F2977" s="143" t="s">
        <v>700</v>
      </c>
      <c r="G2977" s="143" t="s">
        <v>701</v>
      </c>
      <c r="H2977" s="144">
        <v>-24357.03</v>
      </c>
      <c r="I2977" s="143"/>
    </row>
    <row r="2978" spans="2:9" s="140" customFormat="1" ht="19.7" customHeight="1" x14ac:dyDescent="0.2">
      <c r="B2978" s="142">
        <v>101</v>
      </c>
      <c r="C2978" s="143" t="s">
        <v>426</v>
      </c>
      <c r="D2978" s="142">
        <v>99118358</v>
      </c>
      <c r="E2978" s="143" t="s">
        <v>2730</v>
      </c>
      <c r="F2978" s="143" t="s">
        <v>697</v>
      </c>
      <c r="G2978" s="143" t="s">
        <v>698</v>
      </c>
      <c r="H2978" s="144">
        <v>28390</v>
      </c>
      <c r="I2978" s="143"/>
    </row>
    <row r="2979" spans="2:9" s="140" customFormat="1" ht="19.7" customHeight="1" x14ac:dyDescent="0.2">
      <c r="B2979" s="142">
        <v>101</v>
      </c>
      <c r="C2979" s="143" t="s">
        <v>426</v>
      </c>
      <c r="D2979" s="142">
        <v>100044334</v>
      </c>
      <c r="E2979" s="143" t="s">
        <v>2616</v>
      </c>
      <c r="F2979" s="143" t="s">
        <v>700</v>
      </c>
      <c r="G2979" s="143" t="s">
        <v>701</v>
      </c>
      <c r="H2979" s="144">
        <v>-154425.49</v>
      </c>
      <c r="I2979" s="143"/>
    </row>
    <row r="2980" spans="2:9" s="140" customFormat="1" ht="19.7" customHeight="1" x14ac:dyDescent="0.2">
      <c r="B2980" s="142">
        <v>101</v>
      </c>
      <c r="C2980" s="143" t="s">
        <v>426</v>
      </c>
      <c r="D2980" s="142">
        <v>100465140</v>
      </c>
      <c r="E2980" s="143" t="s">
        <v>2731</v>
      </c>
      <c r="F2980" s="143" t="s">
        <v>697</v>
      </c>
      <c r="G2980" s="143" t="s">
        <v>698</v>
      </c>
      <c r="H2980" s="144">
        <v>20000</v>
      </c>
      <c r="I2980" s="143"/>
    </row>
    <row r="2981" spans="2:9" s="140" customFormat="1" ht="19.7" customHeight="1" x14ac:dyDescent="0.2">
      <c r="B2981" s="142">
        <v>104</v>
      </c>
      <c r="C2981" s="143" t="s">
        <v>416</v>
      </c>
      <c r="D2981" s="142">
        <v>90175517</v>
      </c>
      <c r="E2981" s="143" t="s">
        <v>2732</v>
      </c>
      <c r="F2981" s="143" t="s">
        <v>700</v>
      </c>
      <c r="G2981" s="143" t="s">
        <v>701</v>
      </c>
      <c r="H2981" s="144">
        <v>360</v>
      </c>
      <c r="I2981" s="143"/>
    </row>
    <row r="2982" spans="2:9" s="140" customFormat="1" ht="19.7" customHeight="1" x14ac:dyDescent="0.2">
      <c r="B2982" s="142">
        <v>104</v>
      </c>
      <c r="C2982" s="143" t="s">
        <v>416</v>
      </c>
      <c r="D2982" s="142">
        <v>90271716</v>
      </c>
      <c r="E2982" s="143" t="s">
        <v>2733</v>
      </c>
      <c r="F2982" s="143" t="s">
        <v>700</v>
      </c>
      <c r="G2982" s="143" t="s">
        <v>701</v>
      </c>
      <c r="H2982" s="144">
        <v>1200</v>
      </c>
      <c r="I2982" s="143"/>
    </row>
    <row r="2983" spans="2:9" s="140" customFormat="1" ht="19.7" customHeight="1" x14ac:dyDescent="0.2">
      <c r="B2983" s="142">
        <v>104</v>
      </c>
      <c r="C2983" s="143" t="s">
        <v>416</v>
      </c>
      <c r="D2983" s="142">
        <v>90389582</v>
      </c>
      <c r="E2983" s="143" t="s">
        <v>2734</v>
      </c>
      <c r="F2983" s="143" t="s">
        <v>787</v>
      </c>
      <c r="G2983" s="143" t="s">
        <v>788</v>
      </c>
      <c r="H2983" s="144">
        <v>550</v>
      </c>
      <c r="I2983" s="143"/>
    </row>
    <row r="2984" spans="2:9" s="140" customFormat="1" ht="19.7" customHeight="1" x14ac:dyDescent="0.2">
      <c r="B2984" s="142">
        <v>104</v>
      </c>
      <c r="C2984" s="143" t="s">
        <v>416</v>
      </c>
      <c r="D2984" s="142">
        <v>90479754</v>
      </c>
      <c r="E2984" s="143" t="s">
        <v>2735</v>
      </c>
      <c r="F2984" s="143" t="s">
        <v>697</v>
      </c>
      <c r="G2984" s="143" t="s">
        <v>698</v>
      </c>
      <c r="H2984" s="144">
        <v>80000</v>
      </c>
      <c r="I2984" s="143"/>
    </row>
    <row r="2985" spans="2:9" s="140" customFormat="1" ht="19.7" customHeight="1" x14ac:dyDescent="0.2">
      <c r="B2985" s="142">
        <v>104</v>
      </c>
      <c r="C2985" s="143" t="s">
        <v>416</v>
      </c>
      <c r="D2985" s="142">
        <v>90491285</v>
      </c>
      <c r="E2985" s="143" t="s">
        <v>2736</v>
      </c>
      <c r="F2985" s="143" t="s">
        <v>1675</v>
      </c>
      <c r="G2985" s="143" t="s">
        <v>1676</v>
      </c>
      <c r="H2985" s="144">
        <v>1014.64</v>
      </c>
      <c r="I2985" s="143"/>
    </row>
    <row r="2986" spans="2:9" s="140" customFormat="1" ht="19.7" customHeight="1" x14ac:dyDescent="0.2">
      <c r="B2986" s="142">
        <v>104</v>
      </c>
      <c r="C2986" s="143" t="s">
        <v>416</v>
      </c>
      <c r="D2986" s="142">
        <v>90491389</v>
      </c>
      <c r="E2986" s="143" t="s">
        <v>2751</v>
      </c>
      <c r="F2986" s="143" t="s">
        <v>700</v>
      </c>
      <c r="G2986" s="143" t="s">
        <v>701</v>
      </c>
      <c r="H2986" s="144">
        <v>-281404.42</v>
      </c>
      <c r="I2986" s="143"/>
    </row>
    <row r="2987" spans="2:9" s="140" customFormat="1" ht="19.7" customHeight="1" x14ac:dyDescent="0.2">
      <c r="B2987" s="142">
        <v>104</v>
      </c>
      <c r="C2987" s="143" t="s">
        <v>416</v>
      </c>
      <c r="D2987" s="142">
        <v>90491389</v>
      </c>
      <c r="E2987" s="143" t="s">
        <v>2752</v>
      </c>
      <c r="F2987" s="143" t="s">
        <v>713</v>
      </c>
      <c r="G2987" s="143" t="s">
        <v>714</v>
      </c>
      <c r="H2987" s="144">
        <v>280000</v>
      </c>
      <c r="I2987" s="143"/>
    </row>
    <row r="2988" spans="2:9" s="140" customFormat="1" ht="19.7" customHeight="1" x14ac:dyDescent="0.2">
      <c r="B2988" s="142">
        <v>104</v>
      </c>
      <c r="C2988" s="143" t="s">
        <v>416</v>
      </c>
      <c r="D2988" s="142">
        <v>90491824</v>
      </c>
      <c r="E2988" s="143" t="s">
        <v>9769</v>
      </c>
      <c r="F2988" s="143" t="s">
        <v>700</v>
      </c>
      <c r="G2988" s="143" t="s">
        <v>701</v>
      </c>
      <c r="H2988" s="144">
        <v>-13065.72</v>
      </c>
      <c r="I2988" s="143"/>
    </row>
    <row r="2989" spans="2:9" s="140" customFormat="1" ht="19.7" customHeight="1" x14ac:dyDescent="0.2">
      <c r="B2989" s="142">
        <v>104</v>
      </c>
      <c r="C2989" s="143" t="s">
        <v>416</v>
      </c>
      <c r="D2989" s="142">
        <v>90492344</v>
      </c>
      <c r="E2989" s="143" t="s">
        <v>2737</v>
      </c>
      <c r="F2989" s="143" t="s">
        <v>713</v>
      </c>
      <c r="G2989" s="143" t="s">
        <v>714</v>
      </c>
      <c r="H2989" s="144">
        <v>5500</v>
      </c>
      <c r="I2989" s="143"/>
    </row>
    <row r="2990" spans="2:9" s="140" customFormat="1" ht="19.7" customHeight="1" x14ac:dyDescent="0.2">
      <c r="B2990" s="142">
        <v>104</v>
      </c>
      <c r="C2990" s="143" t="s">
        <v>416</v>
      </c>
      <c r="D2990" s="142">
        <v>90492544</v>
      </c>
      <c r="E2990" s="143" t="s">
        <v>2738</v>
      </c>
      <c r="F2990" s="143" t="s">
        <v>700</v>
      </c>
      <c r="G2990" s="143" t="s">
        <v>701</v>
      </c>
      <c r="H2990" s="144">
        <v>6000</v>
      </c>
      <c r="I2990" s="143"/>
    </row>
    <row r="2991" spans="2:9" s="140" customFormat="1" ht="19.7" customHeight="1" x14ac:dyDescent="0.2">
      <c r="B2991" s="142">
        <v>104</v>
      </c>
      <c r="C2991" s="143" t="s">
        <v>416</v>
      </c>
      <c r="D2991" s="142">
        <v>90492544</v>
      </c>
      <c r="E2991" s="143" t="s">
        <v>2739</v>
      </c>
      <c r="F2991" s="143" t="s">
        <v>700</v>
      </c>
      <c r="G2991" s="143" t="s">
        <v>701</v>
      </c>
      <c r="H2991" s="144">
        <v>800</v>
      </c>
      <c r="I2991" s="143"/>
    </row>
    <row r="2992" spans="2:9" s="140" customFormat="1" ht="19.7" customHeight="1" x14ac:dyDescent="0.2">
      <c r="B2992" s="142">
        <v>104</v>
      </c>
      <c r="C2992" s="143" t="s">
        <v>416</v>
      </c>
      <c r="D2992" s="142">
        <v>90492658</v>
      </c>
      <c r="E2992" s="143" t="s">
        <v>2740</v>
      </c>
      <c r="F2992" s="143" t="s">
        <v>700</v>
      </c>
      <c r="G2992" s="143" t="s">
        <v>701</v>
      </c>
      <c r="H2992" s="144">
        <v>600</v>
      </c>
      <c r="I2992" s="143"/>
    </row>
    <row r="2993" spans="2:9" s="140" customFormat="1" ht="19.7" customHeight="1" x14ac:dyDescent="0.2">
      <c r="B2993" s="142">
        <v>104</v>
      </c>
      <c r="C2993" s="143" t="s">
        <v>416</v>
      </c>
      <c r="D2993" s="142">
        <v>90492658</v>
      </c>
      <c r="E2993" s="143" t="s">
        <v>2741</v>
      </c>
      <c r="F2993" s="143" t="s">
        <v>700</v>
      </c>
      <c r="G2993" s="143" t="s">
        <v>701</v>
      </c>
      <c r="H2993" s="144">
        <v>15000</v>
      </c>
      <c r="I2993" s="143"/>
    </row>
    <row r="2994" spans="2:9" s="140" customFormat="1" ht="19.7" customHeight="1" x14ac:dyDescent="0.2">
      <c r="B2994" s="142">
        <v>104</v>
      </c>
      <c r="C2994" s="143" t="s">
        <v>416</v>
      </c>
      <c r="D2994" s="142">
        <v>90492658</v>
      </c>
      <c r="E2994" s="143" t="s">
        <v>2742</v>
      </c>
      <c r="F2994" s="143" t="s">
        <v>700</v>
      </c>
      <c r="G2994" s="143" t="s">
        <v>701</v>
      </c>
      <c r="H2994" s="144">
        <v>8000</v>
      </c>
      <c r="I2994" s="143"/>
    </row>
    <row r="2995" spans="2:9" s="140" customFormat="1" ht="19.7" customHeight="1" x14ac:dyDescent="0.2">
      <c r="B2995" s="142">
        <v>104</v>
      </c>
      <c r="C2995" s="143" t="s">
        <v>416</v>
      </c>
      <c r="D2995" s="142">
        <v>90492777</v>
      </c>
      <c r="E2995" s="143" t="s">
        <v>2743</v>
      </c>
      <c r="F2995" s="143" t="s">
        <v>700</v>
      </c>
      <c r="G2995" s="143" t="s">
        <v>701</v>
      </c>
      <c r="H2995" s="144">
        <v>2600</v>
      </c>
      <c r="I2995" s="143"/>
    </row>
    <row r="2996" spans="2:9" s="140" customFormat="1" ht="19.7" customHeight="1" x14ac:dyDescent="0.2">
      <c r="B2996" s="142">
        <v>104</v>
      </c>
      <c r="C2996" s="143" t="s">
        <v>416</v>
      </c>
      <c r="D2996" s="142">
        <v>90493742</v>
      </c>
      <c r="E2996" s="143" t="s">
        <v>2744</v>
      </c>
      <c r="F2996" s="143" t="s">
        <v>700</v>
      </c>
      <c r="G2996" s="143" t="s">
        <v>701</v>
      </c>
      <c r="H2996" s="144">
        <v>-4812.8599999999997</v>
      </c>
      <c r="I2996" s="143"/>
    </row>
    <row r="2997" spans="2:9" s="140" customFormat="1" ht="19.7" customHeight="1" x14ac:dyDescent="0.2">
      <c r="B2997" s="142">
        <v>104</v>
      </c>
      <c r="C2997" s="143" t="s">
        <v>416</v>
      </c>
      <c r="D2997" s="142">
        <v>90496006</v>
      </c>
      <c r="E2997" s="143" t="s">
        <v>2745</v>
      </c>
      <c r="F2997" s="143" t="s">
        <v>713</v>
      </c>
      <c r="G2997" s="143" t="s">
        <v>714</v>
      </c>
      <c r="H2997" s="144">
        <v>111050</v>
      </c>
      <c r="I2997" s="143"/>
    </row>
    <row r="2998" spans="2:9" s="140" customFormat="1" ht="19.7" customHeight="1" x14ac:dyDescent="0.2">
      <c r="B2998" s="142">
        <v>104</v>
      </c>
      <c r="C2998" s="143" t="s">
        <v>416</v>
      </c>
      <c r="D2998" s="142">
        <v>90496006</v>
      </c>
      <c r="E2998" s="143" t="s">
        <v>2746</v>
      </c>
      <c r="F2998" s="143" t="s">
        <v>787</v>
      </c>
      <c r="G2998" s="143" t="s">
        <v>788</v>
      </c>
      <c r="H2998" s="144">
        <v>550</v>
      </c>
      <c r="I2998" s="143"/>
    </row>
    <row r="2999" spans="2:9" s="140" customFormat="1" ht="19.7" customHeight="1" x14ac:dyDescent="0.2">
      <c r="B2999" s="142">
        <v>104</v>
      </c>
      <c r="C2999" s="143" t="s">
        <v>416</v>
      </c>
      <c r="D2999" s="142">
        <v>90498166</v>
      </c>
      <c r="E2999" s="143" t="s">
        <v>9770</v>
      </c>
      <c r="F2999" s="143" t="s">
        <v>700</v>
      </c>
      <c r="G2999" s="143" t="s">
        <v>701</v>
      </c>
      <c r="H2999" s="144">
        <v>-67675.92</v>
      </c>
      <c r="I2999" s="143"/>
    </row>
    <row r="3000" spans="2:9" s="140" customFormat="1" ht="19.7" customHeight="1" x14ac:dyDescent="0.2">
      <c r="B3000" s="142">
        <v>104</v>
      </c>
      <c r="C3000" s="143" t="s">
        <v>416</v>
      </c>
      <c r="D3000" s="142">
        <v>90629025</v>
      </c>
      <c r="E3000" s="143" t="s">
        <v>2747</v>
      </c>
      <c r="F3000" s="143" t="s">
        <v>700</v>
      </c>
      <c r="G3000" s="143" t="s">
        <v>701</v>
      </c>
      <c r="H3000" s="144">
        <v>2400</v>
      </c>
      <c r="I3000" s="143"/>
    </row>
    <row r="3001" spans="2:9" s="140" customFormat="1" ht="19.7" customHeight="1" x14ac:dyDescent="0.2">
      <c r="B3001" s="142">
        <v>104</v>
      </c>
      <c r="C3001" s="143" t="s">
        <v>416</v>
      </c>
      <c r="D3001" s="142">
        <v>90661002</v>
      </c>
      <c r="E3001" s="143" t="s">
        <v>9031</v>
      </c>
      <c r="F3001" s="143" t="s">
        <v>998</v>
      </c>
      <c r="G3001" s="143" t="s">
        <v>999</v>
      </c>
      <c r="H3001" s="144">
        <v>8000</v>
      </c>
      <c r="I3001" s="143"/>
    </row>
    <row r="3002" spans="2:9" s="140" customFormat="1" ht="19.7" customHeight="1" x14ac:dyDescent="0.2">
      <c r="B3002" s="142">
        <v>104</v>
      </c>
      <c r="C3002" s="143" t="s">
        <v>416</v>
      </c>
      <c r="D3002" s="142">
        <v>90683614</v>
      </c>
      <c r="E3002" s="143" t="s">
        <v>2748</v>
      </c>
      <c r="F3002" s="143" t="s">
        <v>700</v>
      </c>
      <c r="G3002" s="143" t="s">
        <v>701</v>
      </c>
      <c r="H3002" s="144">
        <v>10600</v>
      </c>
      <c r="I3002" s="143"/>
    </row>
    <row r="3003" spans="2:9" s="140" customFormat="1" ht="19.7" customHeight="1" x14ac:dyDescent="0.2">
      <c r="B3003" s="142">
        <v>104</v>
      </c>
      <c r="C3003" s="143" t="s">
        <v>416</v>
      </c>
      <c r="D3003" s="142">
        <v>90759341</v>
      </c>
      <c r="E3003" s="143" t="s">
        <v>2749</v>
      </c>
      <c r="F3003" s="143" t="s">
        <v>787</v>
      </c>
      <c r="G3003" s="143" t="s">
        <v>788</v>
      </c>
      <c r="H3003" s="144">
        <v>550</v>
      </c>
      <c r="I3003" s="143"/>
    </row>
    <row r="3004" spans="2:9" s="140" customFormat="1" ht="19.7" customHeight="1" x14ac:dyDescent="0.2">
      <c r="B3004" s="142">
        <v>104</v>
      </c>
      <c r="C3004" s="143" t="s">
        <v>416</v>
      </c>
      <c r="D3004" s="142">
        <v>90759341</v>
      </c>
      <c r="E3004" s="143" t="s">
        <v>2750</v>
      </c>
      <c r="F3004" s="143" t="s">
        <v>700</v>
      </c>
      <c r="G3004" s="143" t="s">
        <v>701</v>
      </c>
      <c r="H3004" s="144">
        <v>2200</v>
      </c>
      <c r="I3004" s="143"/>
    </row>
    <row r="3005" spans="2:9" s="140" customFormat="1" ht="19.7" customHeight="1" x14ac:dyDescent="0.2">
      <c r="B3005" s="142">
        <v>104</v>
      </c>
      <c r="C3005" s="143" t="s">
        <v>416</v>
      </c>
      <c r="D3005" s="142">
        <v>90761013</v>
      </c>
      <c r="E3005" s="143" t="s">
        <v>2753</v>
      </c>
      <c r="F3005" s="143" t="s">
        <v>700</v>
      </c>
      <c r="G3005" s="143" t="s">
        <v>701</v>
      </c>
      <c r="H3005" s="144">
        <v>600</v>
      </c>
      <c r="I3005" s="143"/>
    </row>
    <row r="3006" spans="2:9" s="140" customFormat="1" ht="19.7" customHeight="1" x14ac:dyDescent="0.2">
      <c r="B3006" s="142">
        <v>104</v>
      </c>
      <c r="C3006" s="143" t="s">
        <v>416</v>
      </c>
      <c r="D3006" s="142">
        <v>90766467</v>
      </c>
      <c r="E3006" s="143" t="s">
        <v>2754</v>
      </c>
      <c r="F3006" s="143" t="s">
        <v>729</v>
      </c>
      <c r="G3006" s="143" t="s">
        <v>730</v>
      </c>
      <c r="H3006" s="144">
        <v>10000</v>
      </c>
      <c r="I3006" s="143"/>
    </row>
    <row r="3007" spans="2:9" s="140" customFormat="1" ht="19.7" customHeight="1" x14ac:dyDescent="0.2">
      <c r="B3007" s="142">
        <v>104</v>
      </c>
      <c r="C3007" s="143" t="s">
        <v>416</v>
      </c>
      <c r="D3007" s="142">
        <v>90766467</v>
      </c>
      <c r="E3007" s="143" t="s">
        <v>2755</v>
      </c>
      <c r="F3007" s="143" t="s">
        <v>737</v>
      </c>
      <c r="G3007" s="143" t="s">
        <v>738</v>
      </c>
      <c r="H3007" s="144">
        <v>1800</v>
      </c>
      <c r="I3007" s="143"/>
    </row>
    <row r="3008" spans="2:9" s="140" customFormat="1" ht="19.7" customHeight="1" x14ac:dyDescent="0.2">
      <c r="B3008" s="142">
        <v>104</v>
      </c>
      <c r="C3008" s="143" t="s">
        <v>416</v>
      </c>
      <c r="D3008" s="142">
        <v>90766467</v>
      </c>
      <c r="E3008" s="143" t="s">
        <v>9771</v>
      </c>
      <c r="F3008" s="143" t="s">
        <v>700</v>
      </c>
      <c r="G3008" s="143" t="s">
        <v>701</v>
      </c>
      <c r="H3008" s="144">
        <v>8000</v>
      </c>
      <c r="I3008" s="143"/>
    </row>
    <row r="3009" spans="2:9" s="140" customFormat="1" ht="19.7" customHeight="1" x14ac:dyDescent="0.2">
      <c r="B3009" s="142">
        <v>104</v>
      </c>
      <c r="C3009" s="143" t="s">
        <v>416</v>
      </c>
      <c r="D3009" s="142">
        <v>90767461</v>
      </c>
      <c r="E3009" s="143" t="s">
        <v>2756</v>
      </c>
      <c r="F3009" s="143" t="s">
        <v>697</v>
      </c>
      <c r="G3009" s="143" t="s">
        <v>698</v>
      </c>
      <c r="H3009" s="144">
        <v>10830</v>
      </c>
      <c r="I3009" s="143"/>
    </row>
    <row r="3010" spans="2:9" s="140" customFormat="1" ht="19.7" customHeight="1" x14ac:dyDescent="0.2">
      <c r="B3010" s="142">
        <v>104</v>
      </c>
      <c r="C3010" s="143" t="s">
        <v>416</v>
      </c>
      <c r="D3010" s="142">
        <v>90872321</v>
      </c>
      <c r="E3010" s="143" t="s">
        <v>2757</v>
      </c>
      <c r="F3010" s="143" t="s">
        <v>700</v>
      </c>
      <c r="G3010" s="143" t="s">
        <v>701</v>
      </c>
      <c r="H3010" s="144">
        <v>360</v>
      </c>
      <c r="I3010" s="143"/>
    </row>
    <row r="3011" spans="2:9" s="140" customFormat="1" ht="19.7" customHeight="1" x14ac:dyDescent="0.2">
      <c r="B3011" s="142">
        <v>104</v>
      </c>
      <c r="C3011" s="143" t="s">
        <v>416</v>
      </c>
      <c r="D3011" s="142">
        <v>91009870</v>
      </c>
      <c r="E3011" s="143" t="s">
        <v>2758</v>
      </c>
      <c r="F3011" s="143" t="s">
        <v>700</v>
      </c>
      <c r="G3011" s="143" t="s">
        <v>701</v>
      </c>
      <c r="H3011" s="144">
        <v>5000</v>
      </c>
      <c r="I3011" s="143"/>
    </row>
    <row r="3012" spans="2:9" s="140" customFormat="1" ht="19.7" customHeight="1" x14ac:dyDescent="0.2">
      <c r="B3012" s="142">
        <v>104</v>
      </c>
      <c r="C3012" s="143" t="s">
        <v>416</v>
      </c>
      <c r="D3012" s="142">
        <v>91057533</v>
      </c>
      <c r="E3012" s="143" t="s">
        <v>2759</v>
      </c>
      <c r="F3012" s="143" t="s">
        <v>769</v>
      </c>
      <c r="G3012" s="143" t="s">
        <v>770</v>
      </c>
      <c r="H3012" s="144">
        <v>-17361.86</v>
      </c>
      <c r="I3012" s="143"/>
    </row>
    <row r="3013" spans="2:9" s="140" customFormat="1" ht="19.7" customHeight="1" x14ac:dyDescent="0.2">
      <c r="B3013" s="142">
        <v>104</v>
      </c>
      <c r="C3013" s="143" t="s">
        <v>416</v>
      </c>
      <c r="D3013" s="142">
        <v>91057534</v>
      </c>
      <c r="E3013" s="143" t="s">
        <v>2761</v>
      </c>
      <c r="F3013" s="143" t="s">
        <v>769</v>
      </c>
      <c r="G3013" s="143" t="s">
        <v>770</v>
      </c>
      <c r="H3013" s="144">
        <v>-18120.88</v>
      </c>
      <c r="I3013" s="143"/>
    </row>
    <row r="3014" spans="2:9" s="140" customFormat="1" ht="19.7" customHeight="1" x14ac:dyDescent="0.2">
      <c r="B3014" s="142">
        <v>104</v>
      </c>
      <c r="C3014" s="143" t="s">
        <v>416</v>
      </c>
      <c r="D3014" s="142">
        <v>101610665</v>
      </c>
      <c r="E3014" s="143" t="s">
        <v>2760</v>
      </c>
      <c r="F3014" s="143" t="s">
        <v>697</v>
      </c>
      <c r="G3014" s="143" t="s">
        <v>698</v>
      </c>
      <c r="H3014" s="144">
        <v>100000</v>
      </c>
      <c r="I3014" s="143"/>
    </row>
    <row r="3015" spans="2:9" s="140" customFormat="1" ht="19.7" customHeight="1" x14ac:dyDescent="0.2">
      <c r="B3015" s="142">
        <v>107</v>
      </c>
      <c r="C3015" s="143" t="s">
        <v>95</v>
      </c>
      <c r="D3015" s="142">
        <v>90180976</v>
      </c>
      <c r="E3015" s="143" t="s">
        <v>2762</v>
      </c>
      <c r="F3015" s="143" t="s">
        <v>700</v>
      </c>
      <c r="G3015" s="143" t="s">
        <v>701</v>
      </c>
      <c r="H3015" s="144">
        <v>24019</v>
      </c>
      <c r="I3015" s="143"/>
    </row>
    <row r="3016" spans="2:9" s="140" customFormat="1" ht="19.7" customHeight="1" x14ac:dyDescent="0.2">
      <c r="B3016" s="142">
        <v>107</v>
      </c>
      <c r="C3016" s="143" t="s">
        <v>95</v>
      </c>
      <c r="D3016" s="142">
        <v>90556656</v>
      </c>
      <c r="E3016" s="143" t="s">
        <v>2763</v>
      </c>
      <c r="F3016" s="143" t="s">
        <v>729</v>
      </c>
      <c r="G3016" s="143" t="s">
        <v>730</v>
      </c>
      <c r="H3016" s="144">
        <v>8872.08</v>
      </c>
      <c r="I3016" s="143"/>
    </row>
    <row r="3017" spans="2:9" s="140" customFormat="1" ht="19.7" customHeight="1" x14ac:dyDescent="0.2">
      <c r="B3017" s="142">
        <v>107</v>
      </c>
      <c r="C3017" s="143" t="s">
        <v>95</v>
      </c>
      <c r="D3017" s="142">
        <v>90556656</v>
      </c>
      <c r="E3017" s="143" t="s">
        <v>2764</v>
      </c>
      <c r="F3017" s="143" t="s">
        <v>737</v>
      </c>
      <c r="G3017" s="143" t="s">
        <v>738</v>
      </c>
      <c r="H3017" s="144">
        <v>480</v>
      </c>
      <c r="I3017" s="143"/>
    </row>
    <row r="3018" spans="2:9" s="140" customFormat="1" ht="19.7" customHeight="1" x14ac:dyDescent="0.2">
      <c r="B3018" s="142">
        <v>107</v>
      </c>
      <c r="C3018" s="143" t="s">
        <v>95</v>
      </c>
      <c r="D3018" s="142">
        <v>90556656</v>
      </c>
      <c r="E3018" s="143" t="s">
        <v>2765</v>
      </c>
      <c r="F3018" s="143" t="s">
        <v>778</v>
      </c>
      <c r="G3018" s="143" t="s">
        <v>779</v>
      </c>
      <c r="H3018" s="144">
        <v>415.2</v>
      </c>
      <c r="I3018" s="143"/>
    </row>
    <row r="3019" spans="2:9" s="140" customFormat="1" ht="19.7" customHeight="1" x14ac:dyDescent="0.2">
      <c r="B3019" s="142">
        <v>107</v>
      </c>
      <c r="C3019" s="143" t="s">
        <v>95</v>
      </c>
      <c r="D3019" s="142">
        <v>90561505</v>
      </c>
      <c r="E3019" s="143" t="s">
        <v>2766</v>
      </c>
      <c r="F3019" s="143" t="s">
        <v>697</v>
      </c>
      <c r="G3019" s="143" t="s">
        <v>698</v>
      </c>
      <c r="H3019" s="144">
        <v>15000</v>
      </c>
      <c r="I3019" s="143"/>
    </row>
    <row r="3020" spans="2:9" s="140" customFormat="1" ht="19.7" customHeight="1" x14ac:dyDescent="0.2">
      <c r="B3020" s="142">
        <v>107</v>
      </c>
      <c r="C3020" s="143" t="s">
        <v>95</v>
      </c>
      <c r="D3020" s="142">
        <v>90561802</v>
      </c>
      <c r="E3020" s="143" t="s">
        <v>2767</v>
      </c>
      <c r="F3020" s="143" t="s">
        <v>723</v>
      </c>
      <c r="G3020" s="143" t="s">
        <v>724</v>
      </c>
      <c r="H3020" s="144">
        <v>-12090.57</v>
      </c>
      <c r="I3020" s="143"/>
    </row>
    <row r="3021" spans="2:9" s="140" customFormat="1" ht="19.7" customHeight="1" x14ac:dyDescent="0.2">
      <c r="B3021" s="142">
        <v>107</v>
      </c>
      <c r="C3021" s="143" t="s">
        <v>95</v>
      </c>
      <c r="D3021" s="142">
        <v>90562320</v>
      </c>
      <c r="E3021" s="143" t="s">
        <v>2768</v>
      </c>
      <c r="F3021" s="143" t="s">
        <v>729</v>
      </c>
      <c r="G3021" s="143" t="s">
        <v>730</v>
      </c>
      <c r="H3021" s="144">
        <v>10000</v>
      </c>
      <c r="I3021" s="143"/>
    </row>
    <row r="3022" spans="2:9" s="140" customFormat="1" ht="19.7" customHeight="1" x14ac:dyDescent="0.2">
      <c r="B3022" s="142">
        <v>107</v>
      </c>
      <c r="C3022" s="143" t="s">
        <v>95</v>
      </c>
      <c r="D3022" s="142">
        <v>90562320</v>
      </c>
      <c r="E3022" s="143" t="s">
        <v>2769</v>
      </c>
      <c r="F3022" s="143" t="s">
        <v>700</v>
      </c>
      <c r="G3022" s="143" t="s">
        <v>701</v>
      </c>
      <c r="H3022" s="144">
        <v>600</v>
      </c>
      <c r="I3022" s="143"/>
    </row>
    <row r="3023" spans="2:9" s="140" customFormat="1" ht="19.7" customHeight="1" x14ac:dyDescent="0.2">
      <c r="B3023" s="142">
        <v>107</v>
      </c>
      <c r="C3023" s="143" t="s">
        <v>95</v>
      </c>
      <c r="D3023" s="142">
        <v>90562320</v>
      </c>
      <c r="E3023" s="143" t="s">
        <v>2770</v>
      </c>
      <c r="F3023" s="143" t="s">
        <v>737</v>
      </c>
      <c r="G3023" s="143" t="s">
        <v>738</v>
      </c>
      <c r="H3023" s="144">
        <v>1800</v>
      </c>
      <c r="I3023" s="143"/>
    </row>
    <row r="3024" spans="2:9" s="140" customFormat="1" ht="19.7" customHeight="1" x14ac:dyDescent="0.2">
      <c r="B3024" s="142">
        <v>107</v>
      </c>
      <c r="C3024" s="143" t="s">
        <v>95</v>
      </c>
      <c r="D3024" s="142">
        <v>90562799</v>
      </c>
      <c r="E3024" s="143" t="s">
        <v>2771</v>
      </c>
      <c r="F3024" s="143" t="s">
        <v>697</v>
      </c>
      <c r="G3024" s="143" t="s">
        <v>698</v>
      </c>
      <c r="H3024" s="144">
        <v>9000</v>
      </c>
      <c r="I3024" s="143"/>
    </row>
    <row r="3025" spans="2:9" s="140" customFormat="1" ht="19.7" customHeight="1" x14ac:dyDescent="0.2">
      <c r="B3025" s="142">
        <v>107</v>
      </c>
      <c r="C3025" s="143" t="s">
        <v>95</v>
      </c>
      <c r="D3025" s="142">
        <v>90562862</v>
      </c>
      <c r="E3025" s="143" t="s">
        <v>2772</v>
      </c>
      <c r="F3025" s="143" t="s">
        <v>1121</v>
      </c>
      <c r="G3025" s="143" t="s">
        <v>1122</v>
      </c>
      <c r="H3025" s="144">
        <v>-6096</v>
      </c>
      <c r="I3025" s="143"/>
    </row>
    <row r="3026" spans="2:9" s="140" customFormat="1" ht="19.7" customHeight="1" x14ac:dyDescent="0.2">
      <c r="B3026" s="142">
        <v>107</v>
      </c>
      <c r="C3026" s="143" t="s">
        <v>95</v>
      </c>
      <c r="D3026" s="142">
        <v>90562961</v>
      </c>
      <c r="E3026" s="143" t="s">
        <v>2773</v>
      </c>
      <c r="F3026" s="143" t="s">
        <v>729</v>
      </c>
      <c r="G3026" s="143" t="s">
        <v>730</v>
      </c>
      <c r="H3026" s="144">
        <v>369.03</v>
      </c>
      <c r="I3026" s="143"/>
    </row>
    <row r="3027" spans="2:9" s="140" customFormat="1" ht="19.7" customHeight="1" x14ac:dyDescent="0.2">
      <c r="B3027" s="142">
        <v>107</v>
      </c>
      <c r="C3027" s="143" t="s">
        <v>95</v>
      </c>
      <c r="D3027" s="142">
        <v>90562961</v>
      </c>
      <c r="E3027" s="143" t="s">
        <v>2774</v>
      </c>
      <c r="F3027" s="143" t="s">
        <v>700</v>
      </c>
      <c r="G3027" s="143" t="s">
        <v>701</v>
      </c>
      <c r="H3027" s="144">
        <v>1800</v>
      </c>
      <c r="I3027" s="143"/>
    </row>
    <row r="3028" spans="2:9" s="140" customFormat="1" ht="19.7" customHeight="1" x14ac:dyDescent="0.2">
      <c r="B3028" s="142">
        <v>107</v>
      </c>
      <c r="C3028" s="143" t="s">
        <v>95</v>
      </c>
      <c r="D3028" s="142">
        <v>90748283</v>
      </c>
      <c r="E3028" s="143" t="s">
        <v>2775</v>
      </c>
      <c r="F3028" s="143" t="s">
        <v>700</v>
      </c>
      <c r="G3028" s="143" t="s">
        <v>701</v>
      </c>
      <c r="H3028" s="144">
        <v>3000</v>
      </c>
      <c r="I3028" s="143"/>
    </row>
    <row r="3029" spans="2:9" s="140" customFormat="1" ht="19.7" customHeight="1" x14ac:dyDescent="0.2">
      <c r="B3029" s="142">
        <v>107</v>
      </c>
      <c r="C3029" s="143" t="s">
        <v>95</v>
      </c>
      <c r="D3029" s="142">
        <v>90748379</v>
      </c>
      <c r="E3029" s="143" t="s">
        <v>2776</v>
      </c>
      <c r="F3029" s="143" t="s">
        <v>700</v>
      </c>
      <c r="G3029" s="143" t="s">
        <v>701</v>
      </c>
      <c r="H3029" s="144">
        <v>-7700</v>
      </c>
      <c r="I3029" s="143"/>
    </row>
    <row r="3030" spans="2:9" s="140" customFormat="1" ht="19.7" customHeight="1" x14ac:dyDescent="0.2">
      <c r="B3030" s="142">
        <v>107</v>
      </c>
      <c r="C3030" s="143" t="s">
        <v>95</v>
      </c>
      <c r="D3030" s="142">
        <v>98211498</v>
      </c>
      <c r="E3030" s="143" t="s">
        <v>2777</v>
      </c>
      <c r="F3030" s="143" t="s">
        <v>700</v>
      </c>
      <c r="G3030" s="143" t="s">
        <v>701</v>
      </c>
      <c r="H3030" s="144">
        <v>24024</v>
      </c>
      <c r="I3030" s="143"/>
    </row>
    <row r="3031" spans="2:9" s="140" customFormat="1" ht="19.7" customHeight="1" x14ac:dyDescent="0.2">
      <c r="B3031" s="142">
        <v>108</v>
      </c>
      <c r="C3031" s="143" t="s">
        <v>343</v>
      </c>
      <c r="D3031" s="142">
        <v>90543645</v>
      </c>
      <c r="E3031" s="143" t="s">
        <v>2778</v>
      </c>
      <c r="F3031" s="143" t="s">
        <v>700</v>
      </c>
      <c r="G3031" s="143" t="s">
        <v>701</v>
      </c>
      <c r="H3031" s="144">
        <v>6000</v>
      </c>
      <c r="I3031" s="143"/>
    </row>
    <row r="3032" spans="2:9" s="140" customFormat="1" ht="19.7" customHeight="1" x14ac:dyDescent="0.2">
      <c r="B3032" s="142">
        <v>108</v>
      </c>
      <c r="C3032" s="143" t="s">
        <v>343</v>
      </c>
      <c r="D3032" s="142">
        <v>90544593</v>
      </c>
      <c r="E3032" s="143" t="s">
        <v>2779</v>
      </c>
      <c r="F3032" s="143" t="s">
        <v>723</v>
      </c>
      <c r="G3032" s="143" t="s">
        <v>724</v>
      </c>
      <c r="H3032" s="144">
        <v>-30000</v>
      </c>
      <c r="I3032" s="143"/>
    </row>
    <row r="3033" spans="2:9" s="140" customFormat="1" ht="19.7" customHeight="1" x14ac:dyDescent="0.2">
      <c r="B3033" s="142">
        <v>108</v>
      </c>
      <c r="C3033" s="143" t="s">
        <v>343</v>
      </c>
      <c r="D3033" s="142">
        <v>90544886</v>
      </c>
      <c r="E3033" s="143" t="s">
        <v>2780</v>
      </c>
      <c r="F3033" s="143" t="s">
        <v>700</v>
      </c>
      <c r="G3033" s="143" t="s">
        <v>701</v>
      </c>
      <c r="H3033" s="144">
        <v>35000</v>
      </c>
      <c r="I3033" s="143"/>
    </row>
    <row r="3034" spans="2:9" s="140" customFormat="1" ht="19.7" customHeight="1" x14ac:dyDescent="0.2">
      <c r="B3034" s="142">
        <v>108</v>
      </c>
      <c r="C3034" s="143" t="s">
        <v>343</v>
      </c>
      <c r="D3034" s="142">
        <v>90545039</v>
      </c>
      <c r="E3034" s="143" t="s">
        <v>2781</v>
      </c>
      <c r="F3034" s="143" t="s">
        <v>700</v>
      </c>
      <c r="G3034" s="143" t="s">
        <v>701</v>
      </c>
      <c r="H3034" s="144">
        <v>90</v>
      </c>
      <c r="I3034" s="143"/>
    </row>
    <row r="3035" spans="2:9" s="140" customFormat="1" ht="19.7" customHeight="1" x14ac:dyDescent="0.2">
      <c r="B3035" s="142">
        <v>108</v>
      </c>
      <c r="C3035" s="143" t="s">
        <v>343</v>
      </c>
      <c r="D3035" s="142">
        <v>90545039</v>
      </c>
      <c r="E3035" s="143" t="s">
        <v>2781</v>
      </c>
      <c r="F3035" s="143" t="s">
        <v>700</v>
      </c>
      <c r="G3035" s="143" t="s">
        <v>701</v>
      </c>
      <c r="H3035" s="144">
        <v>270</v>
      </c>
      <c r="I3035" s="143"/>
    </row>
    <row r="3036" spans="2:9" s="140" customFormat="1" ht="19.7" customHeight="1" x14ac:dyDescent="0.2">
      <c r="B3036" s="142">
        <v>108</v>
      </c>
      <c r="C3036" s="143" t="s">
        <v>343</v>
      </c>
      <c r="D3036" s="142">
        <v>90545039</v>
      </c>
      <c r="E3036" s="143" t="s">
        <v>2782</v>
      </c>
      <c r="F3036" s="143" t="s">
        <v>700</v>
      </c>
      <c r="G3036" s="143" t="s">
        <v>701</v>
      </c>
      <c r="H3036" s="144">
        <v>105</v>
      </c>
      <c r="I3036" s="143"/>
    </row>
    <row r="3037" spans="2:9" s="140" customFormat="1" ht="19.7" customHeight="1" x14ac:dyDescent="0.2">
      <c r="B3037" s="142">
        <v>108</v>
      </c>
      <c r="C3037" s="143" t="s">
        <v>343</v>
      </c>
      <c r="D3037" s="142">
        <v>90545039</v>
      </c>
      <c r="E3037" s="143" t="s">
        <v>2782</v>
      </c>
      <c r="F3037" s="143" t="s">
        <v>700</v>
      </c>
      <c r="G3037" s="143" t="s">
        <v>701</v>
      </c>
      <c r="H3037" s="144">
        <v>315</v>
      </c>
      <c r="I3037" s="143"/>
    </row>
    <row r="3038" spans="2:9" s="140" customFormat="1" ht="19.7" customHeight="1" x14ac:dyDescent="0.2">
      <c r="B3038" s="142">
        <v>108</v>
      </c>
      <c r="C3038" s="143" t="s">
        <v>343</v>
      </c>
      <c r="D3038" s="142">
        <v>90547058</v>
      </c>
      <c r="E3038" s="143" t="s">
        <v>2783</v>
      </c>
      <c r="F3038" s="143" t="s">
        <v>697</v>
      </c>
      <c r="G3038" s="143" t="s">
        <v>698</v>
      </c>
      <c r="H3038" s="144">
        <v>15000</v>
      </c>
      <c r="I3038" s="143"/>
    </row>
    <row r="3039" spans="2:9" s="140" customFormat="1" ht="19.7" customHeight="1" x14ac:dyDescent="0.2">
      <c r="B3039" s="142">
        <v>108</v>
      </c>
      <c r="C3039" s="143" t="s">
        <v>343</v>
      </c>
      <c r="D3039" s="142">
        <v>90555220</v>
      </c>
      <c r="E3039" s="143" t="s">
        <v>2784</v>
      </c>
      <c r="F3039" s="143" t="s">
        <v>700</v>
      </c>
      <c r="G3039" s="143" t="s">
        <v>701</v>
      </c>
      <c r="H3039" s="144">
        <v>-178441.72</v>
      </c>
      <c r="I3039" s="143"/>
    </row>
    <row r="3040" spans="2:9" s="140" customFormat="1" ht="19.7" customHeight="1" x14ac:dyDescent="0.2">
      <c r="B3040" s="142">
        <v>108</v>
      </c>
      <c r="C3040" s="143" t="s">
        <v>343</v>
      </c>
      <c r="D3040" s="142">
        <v>90753686</v>
      </c>
      <c r="E3040" s="143" t="s">
        <v>2785</v>
      </c>
      <c r="F3040" s="143" t="s">
        <v>700</v>
      </c>
      <c r="G3040" s="143" t="s">
        <v>701</v>
      </c>
      <c r="H3040" s="144">
        <v>150</v>
      </c>
      <c r="I3040" s="143"/>
    </row>
    <row r="3041" spans="2:9" s="140" customFormat="1" ht="19.7" customHeight="1" x14ac:dyDescent="0.2">
      <c r="B3041" s="142">
        <v>108</v>
      </c>
      <c r="C3041" s="143" t="s">
        <v>343</v>
      </c>
      <c r="D3041" s="142">
        <v>90753686</v>
      </c>
      <c r="E3041" s="143" t="s">
        <v>2785</v>
      </c>
      <c r="F3041" s="143" t="s">
        <v>700</v>
      </c>
      <c r="G3041" s="143" t="s">
        <v>701</v>
      </c>
      <c r="H3041" s="144">
        <v>450</v>
      </c>
      <c r="I3041" s="143"/>
    </row>
    <row r="3042" spans="2:9" s="140" customFormat="1" ht="19.7" customHeight="1" x14ac:dyDescent="0.2">
      <c r="B3042" s="142">
        <v>109</v>
      </c>
      <c r="C3042" s="143" t="s">
        <v>420</v>
      </c>
      <c r="D3042" s="142">
        <v>90125715</v>
      </c>
      <c r="E3042" s="143" t="s">
        <v>2786</v>
      </c>
      <c r="F3042" s="143" t="s">
        <v>723</v>
      </c>
      <c r="G3042" s="143" t="s">
        <v>724</v>
      </c>
      <c r="H3042" s="144">
        <v>-160857.95000000001</v>
      </c>
      <c r="I3042" s="143"/>
    </row>
    <row r="3043" spans="2:9" s="140" customFormat="1" ht="19.7" customHeight="1" x14ac:dyDescent="0.2">
      <c r="B3043" s="142">
        <v>109</v>
      </c>
      <c r="C3043" s="143" t="s">
        <v>420</v>
      </c>
      <c r="D3043" s="142">
        <v>90125715</v>
      </c>
      <c r="E3043" s="143" t="s">
        <v>2787</v>
      </c>
      <c r="F3043" s="143" t="s">
        <v>700</v>
      </c>
      <c r="G3043" s="143" t="s">
        <v>701</v>
      </c>
      <c r="H3043" s="144">
        <v>-3153.35</v>
      </c>
      <c r="I3043" s="143"/>
    </row>
    <row r="3044" spans="2:9" s="140" customFormat="1" ht="19.7" customHeight="1" x14ac:dyDescent="0.2">
      <c r="B3044" s="142">
        <v>109</v>
      </c>
      <c r="C3044" s="143" t="s">
        <v>420</v>
      </c>
      <c r="D3044" s="142">
        <v>90125715</v>
      </c>
      <c r="E3044" s="143" t="s">
        <v>2788</v>
      </c>
      <c r="F3044" s="143" t="s">
        <v>700</v>
      </c>
      <c r="G3044" s="143" t="s">
        <v>701</v>
      </c>
      <c r="H3044" s="144">
        <v>160857.95000000001</v>
      </c>
      <c r="I3044" s="143"/>
    </row>
    <row r="3045" spans="2:9" s="140" customFormat="1" ht="19.7" customHeight="1" x14ac:dyDescent="0.2">
      <c r="B3045" s="142">
        <v>109</v>
      </c>
      <c r="C3045" s="143" t="s">
        <v>420</v>
      </c>
      <c r="D3045" s="142">
        <v>90390770</v>
      </c>
      <c r="E3045" s="143" t="s">
        <v>2789</v>
      </c>
      <c r="F3045" s="143" t="s">
        <v>700</v>
      </c>
      <c r="G3045" s="143" t="s">
        <v>701</v>
      </c>
      <c r="H3045" s="144">
        <v>1800</v>
      </c>
      <c r="I3045" s="143"/>
    </row>
    <row r="3046" spans="2:9" s="140" customFormat="1" ht="19.7" customHeight="1" x14ac:dyDescent="0.2">
      <c r="B3046" s="142">
        <v>109</v>
      </c>
      <c r="C3046" s="143" t="s">
        <v>420</v>
      </c>
      <c r="D3046" s="142">
        <v>90481508</v>
      </c>
      <c r="E3046" s="143" t="s">
        <v>2790</v>
      </c>
      <c r="F3046" s="143" t="s">
        <v>713</v>
      </c>
      <c r="G3046" s="143" t="s">
        <v>714</v>
      </c>
      <c r="H3046" s="144">
        <v>100000</v>
      </c>
      <c r="I3046" s="143"/>
    </row>
    <row r="3047" spans="2:9" s="140" customFormat="1" ht="19.7" customHeight="1" x14ac:dyDescent="0.2">
      <c r="B3047" s="142">
        <v>109</v>
      </c>
      <c r="C3047" s="143" t="s">
        <v>420</v>
      </c>
      <c r="D3047" s="142">
        <v>90555291</v>
      </c>
      <c r="E3047" s="143" t="s">
        <v>2791</v>
      </c>
      <c r="F3047" s="143" t="s">
        <v>737</v>
      </c>
      <c r="G3047" s="143" t="s">
        <v>738</v>
      </c>
      <c r="H3047" s="144">
        <v>30</v>
      </c>
      <c r="I3047" s="143"/>
    </row>
    <row r="3048" spans="2:9" s="140" customFormat="1" ht="19.7" customHeight="1" x14ac:dyDescent="0.2">
      <c r="B3048" s="142">
        <v>109</v>
      </c>
      <c r="C3048" s="143" t="s">
        <v>420</v>
      </c>
      <c r="D3048" s="142">
        <v>90556686</v>
      </c>
      <c r="E3048" s="143" t="s">
        <v>2799</v>
      </c>
      <c r="F3048" s="143" t="s">
        <v>700</v>
      </c>
      <c r="G3048" s="143" t="s">
        <v>701</v>
      </c>
      <c r="H3048" s="144">
        <v>50000</v>
      </c>
      <c r="I3048" s="143"/>
    </row>
    <row r="3049" spans="2:9" s="140" customFormat="1" ht="19.7" customHeight="1" x14ac:dyDescent="0.2">
      <c r="B3049" s="142">
        <v>109</v>
      </c>
      <c r="C3049" s="143" t="s">
        <v>420</v>
      </c>
      <c r="D3049" s="142">
        <v>90557476</v>
      </c>
      <c r="E3049" s="143" t="s">
        <v>2792</v>
      </c>
      <c r="F3049" s="143" t="s">
        <v>700</v>
      </c>
      <c r="G3049" s="143" t="s">
        <v>701</v>
      </c>
      <c r="H3049" s="144">
        <v>40000</v>
      </c>
      <c r="I3049" s="143"/>
    </row>
    <row r="3050" spans="2:9" s="140" customFormat="1" ht="19.7" customHeight="1" x14ac:dyDescent="0.2">
      <c r="B3050" s="142">
        <v>109</v>
      </c>
      <c r="C3050" s="143" t="s">
        <v>420</v>
      </c>
      <c r="D3050" s="142">
        <v>90557476</v>
      </c>
      <c r="E3050" s="143" t="s">
        <v>9772</v>
      </c>
      <c r="F3050" s="143" t="s">
        <v>700</v>
      </c>
      <c r="G3050" s="143" t="s">
        <v>701</v>
      </c>
      <c r="H3050" s="144">
        <v>18000</v>
      </c>
      <c r="I3050" s="143"/>
    </row>
    <row r="3051" spans="2:9" s="140" customFormat="1" ht="19.7" customHeight="1" x14ac:dyDescent="0.2">
      <c r="B3051" s="142">
        <v>109</v>
      </c>
      <c r="C3051" s="143" t="s">
        <v>420</v>
      </c>
      <c r="D3051" s="142">
        <v>90557513</v>
      </c>
      <c r="E3051" s="143" t="s">
        <v>9773</v>
      </c>
      <c r="F3051" s="143" t="s">
        <v>700</v>
      </c>
      <c r="G3051" s="143" t="s">
        <v>701</v>
      </c>
      <c r="H3051" s="144">
        <v>20000</v>
      </c>
      <c r="I3051" s="143"/>
    </row>
    <row r="3052" spans="2:9" s="140" customFormat="1" ht="19.7" customHeight="1" x14ac:dyDescent="0.2">
      <c r="B3052" s="142">
        <v>109</v>
      </c>
      <c r="C3052" s="143" t="s">
        <v>420</v>
      </c>
      <c r="D3052" s="142">
        <v>90557855</v>
      </c>
      <c r="E3052" s="143" t="s">
        <v>2793</v>
      </c>
      <c r="F3052" s="143" t="s">
        <v>723</v>
      </c>
      <c r="G3052" s="143" t="s">
        <v>724</v>
      </c>
      <c r="H3052" s="144">
        <v>-10034.07</v>
      </c>
      <c r="I3052" s="143"/>
    </row>
    <row r="3053" spans="2:9" s="140" customFormat="1" ht="19.7" customHeight="1" x14ac:dyDescent="0.2">
      <c r="B3053" s="142">
        <v>109</v>
      </c>
      <c r="C3053" s="143" t="s">
        <v>420</v>
      </c>
      <c r="D3053" s="142">
        <v>90557855</v>
      </c>
      <c r="E3053" s="143" t="s">
        <v>2794</v>
      </c>
      <c r="F3053" s="143" t="s">
        <v>769</v>
      </c>
      <c r="G3053" s="143" t="s">
        <v>770</v>
      </c>
      <c r="H3053" s="144">
        <v>-18077.64</v>
      </c>
      <c r="I3053" s="143"/>
    </row>
    <row r="3054" spans="2:9" s="140" customFormat="1" ht="19.7" customHeight="1" x14ac:dyDescent="0.2">
      <c r="B3054" s="142">
        <v>109</v>
      </c>
      <c r="C3054" s="143" t="s">
        <v>420</v>
      </c>
      <c r="D3054" s="142">
        <v>90557855</v>
      </c>
      <c r="E3054" s="143" t="s">
        <v>2795</v>
      </c>
      <c r="F3054" s="143" t="s">
        <v>700</v>
      </c>
      <c r="G3054" s="143" t="s">
        <v>701</v>
      </c>
      <c r="H3054" s="144">
        <v>-45523.92</v>
      </c>
      <c r="I3054" s="143"/>
    </row>
    <row r="3055" spans="2:9" s="140" customFormat="1" ht="19.7" customHeight="1" x14ac:dyDescent="0.2">
      <c r="B3055" s="142">
        <v>109</v>
      </c>
      <c r="C3055" s="143" t="s">
        <v>420</v>
      </c>
      <c r="D3055" s="142">
        <v>90557886</v>
      </c>
      <c r="E3055" s="143" t="s">
        <v>2796</v>
      </c>
      <c r="F3055" s="143" t="s">
        <v>700</v>
      </c>
      <c r="G3055" s="143" t="s">
        <v>701</v>
      </c>
      <c r="H3055" s="144">
        <v>150</v>
      </c>
      <c r="I3055" s="143"/>
    </row>
    <row r="3056" spans="2:9" s="140" customFormat="1" ht="19.7" customHeight="1" x14ac:dyDescent="0.2">
      <c r="B3056" s="142">
        <v>109</v>
      </c>
      <c r="C3056" s="143" t="s">
        <v>420</v>
      </c>
      <c r="D3056" s="142">
        <v>90557886</v>
      </c>
      <c r="E3056" s="143" t="s">
        <v>2796</v>
      </c>
      <c r="F3056" s="143" t="s">
        <v>700</v>
      </c>
      <c r="G3056" s="143" t="s">
        <v>701</v>
      </c>
      <c r="H3056" s="144">
        <v>350</v>
      </c>
      <c r="I3056" s="143"/>
    </row>
    <row r="3057" spans="2:9" s="140" customFormat="1" ht="19.7" customHeight="1" x14ac:dyDescent="0.2">
      <c r="B3057" s="142">
        <v>109</v>
      </c>
      <c r="C3057" s="143" t="s">
        <v>420</v>
      </c>
      <c r="D3057" s="142">
        <v>90557886</v>
      </c>
      <c r="E3057" s="143" t="s">
        <v>2796</v>
      </c>
      <c r="F3057" s="143" t="s">
        <v>700</v>
      </c>
      <c r="G3057" s="143" t="s">
        <v>701</v>
      </c>
      <c r="H3057" s="144">
        <v>100</v>
      </c>
      <c r="I3057" s="143"/>
    </row>
    <row r="3058" spans="2:9" s="140" customFormat="1" ht="19.7" customHeight="1" x14ac:dyDescent="0.2">
      <c r="B3058" s="142">
        <v>109</v>
      </c>
      <c r="C3058" s="143" t="s">
        <v>420</v>
      </c>
      <c r="D3058" s="142">
        <v>90557917</v>
      </c>
      <c r="E3058" s="143" t="s">
        <v>9032</v>
      </c>
      <c r="F3058" s="143" t="s">
        <v>713</v>
      </c>
      <c r="G3058" s="143" t="s">
        <v>714</v>
      </c>
      <c r="H3058" s="144">
        <v>100000</v>
      </c>
      <c r="I3058" s="143"/>
    </row>
    <row r="3059" spans="2:9" s="140" customFormat="1" ht="19.7" customHeight="1" x14ac:dyDescent="0.2">
      <c r="B3059" s="142">
        <v>109</v>
      </c>
      <c r="C3059" s="143" t="s">
        <v>420</v>
      </c>
      <c r="D3059" s="142">
        <v>90558016</v>
      </c>
      <c r="E3059" s="143" t="s">
        <v>9033</v>
      </c>
      <c r="F3059" s="143" t="s">
        <v>700</v>
      </c>
      <c r="G3059" s="143" t="s">
        <v>701</v>
      </c>
      <c r="H3059" s="144">
        <v>100</v>
      </c>
      <c r="I3059" s="143"/>
    </row>
    <row r="3060" spans="2:9" s="140" customFormat="1" ht="19.7" customHeight="1" x14ac:dyDescent="0.2">
      <c r="B3060" s="142">
        <v>109</v>
      </c>
      <c r="C3060" s="143" t="s">
        <v>420</v>
      </c>
      <c r="D3060" s="142">
        <v>90558046</v>
      </c>
      <c r="E3060" s="143" t="s">
        <v>2798</v>
      </c>
      <c r="F3060" s="143" t="s">
        <v>700</v>
      </c>
      <c r="G3060" s="143" t="s">
        <v>701</v>
      </c>
      <c r="H3060" s="144">
        <v>30000</v>
      </c>
      <c r="I3060" s="143"/>
    </row>
    <row r="3061" spans="2:9" s="140" customFormat="1" ht="19.7" customHeight="1" x14ac:dyDescent="0.2">
      <c r="B3061" s="142">
        <v>109</v>
      </c>
      <c r="C3061" s="143" t="s">
        <v>420</v>
      </c>
      <c r="D3061" s="142">
        <v>90558126</v>
      </c>
      <c r="E3061" s="143" t="s">
        <v>9774</v>
      </c>
      <c r="F3061" s="143" t="s">
        <v>700</v>
      </c>
      <c r="G3061" s="143" t="s">
        <v>701</v>
      </c>
      <c r="H3061" s="144">
        <v>400</v>
      </c>
      <c r="I3061" s="143"/>
    </row>
    <row r="3062" spans="2:9" s="140" customFormat="1" ht="19.7" customHeight="1" x14ac:dyDescent="0.2">
      <c r="B3062" s="142">
        <v>109</v>
      </c>
      <c r="C3062" s="143" t="s">
        <v>420</v>
      </c>
      <c r="D3062" s="142">
        <v>90558447</v>
      </c>
      <c r="E3062" s="143" t="s">
        <v>2800</v>
      </c>
      <c r="F3062" s="143" t="s">
        <v>700</v>
      </c>
      <c r="G3062" s="143" t="s">
        <v>701</v>
      </c>
      <c r="H3062" s="144">
        <v>250</v>
      </c>
      <c r="I3062" s="143"/>
    </row>
    <row r="3063" spans="2:9" s="140" customFormat="1" ht="19.7" customHeight="1" x14ac:dyDescent="0.2">
      <c r="B3063" s="142">
        <v>109</v>
      </c>
      <c r="C3063" s="143" t="s">
        <v>420</v>
      </c>
      <c r="D3063" s="142">
        <v>90558913</v>
      </c>
      <c r="E3063" s="143" t="s">
        <v>2801</v>
      </c>
      <c r="F3063" s="143" t="s">
        <v>697</v>
      </c>
      <c r="G3063" s="143" t="s">
        <v>698</v>
      </c>
      <c r="H3063" s="144">
        <v>8500</v>
      </c>
      <c r="I3063" s="143"/>
    </row>
    <row r="3064" spans="2:9" s="140" customFormat="1" ht="19.7" customHeight="1" x14ac:dyDescent="0.2">
      <c r="B3064" s="142">
        <v>109</v>
      </c>
      <c r="C3064" s="143" t="s">
        <v>420</v>
      </c>
      <c r="D3064" s="142">
        <v>90558974</v>
      </c>
      <c r="E3064" s="143" t="s">
        <v>2802</v>
      </c>
      <c r="F3064" s="143" t="s">
        <v>700</v>
      </c>
      <c r="G3064" s="143" t="s">
        <v>701</v>
      </c>
      <c r="H3064" s="144">
        <v>-80000</v>
      </c>
      <c r="I3064" s="143"/>
    </row>
    <row r="3065" spans="2:9" s="140" customFormat="1" ht="19.7" customHeight="1" x14ac:dyDescent="0.2">
      <c r="B3065" s="142">
        <v>109</v>
      </c>
      <c r="C3065" s="143" t="s">
        <v>420</v>
      </c>
      <c r="D3065" s="142">
        <v>90559212</v>
      </c>
      <c r="E3065" s="143" t="s">
        <v>9775</v>
      </c>
      <c r="F3065" s="143" t="s">
        <v>2122</v>
      </c>
      <c r="G3065" s="143" t="s">
        <v>2123</v>
      </c>
      <c r="H3065" s="144">
        <v>-62661.9</v>
      </c>
      <c r="I3065" s="143"/>
    </row>
    <row r="3066" spans="2:9" s="140" customFormat="1" ht="19.7" customHeight="1" x14ac:dyDescent="0.2">
      <c r="B3066" s="142">
        <v>109</v>
      </c>
      <c r="C3066" s="143" t="s">
        <v>420</v>
      </c>
      <c r="D3066" s="142">
        <v>98023875</v>
      </c>
      <c r="E3066" s="143" t="s">
        <v>2797</v>
      </c>
      <c r="F3066" s="143" t="s">
        <v>700</v>
      </c>
      <c r="G3066" s="143" t="s">
        <v>701</v>
      </c>
      <c r="H3066" s="144">
        <v>7200</v>
      </c>
      <c r="I3066" s="143"/>
    </row>
    <row r="3067" spans="2:9" s="140" customFormat="1" ht="19.7" customHeight="1" x14ac:dyDescent="0.2">
      <c r="B3067" s="142">
        <v>110</v>
      </c>
      <c r="C3067" s="143" t="s">
        <v>94</v>
      </c>
      <c r="D3067" s="142">
        <v>90412635</v>
      </c>
      <c r="E3067" s="143" t="s">
        <v>8723</v>
      </c>
      <c r="F3067" s="143" t="s">
        <v>716</v>
      </c>
      <c r="G3067" s="143" t="s">
        <v>717</v>
      </c>
      <c r="H3067" s="144">
        <v>-3004.04</v>
      </c>
      <c r="I3067" s="143"/>
    </row>
    <row r="3068" spans="2:9" s="140" customFormat="1" ht="19.7" customHeight="1" x14ac:dyDescent="0.2">
      <c r="B3068" s="142">
        <v>110</v>
      </c>
      <c r="C3068" s="143" t="s">
        <v>94</v>
      </c>
      <c r="D3068" s="142">
        <v>90436567</v>
      </c>
      <c r="E3068" s="143" t="s">
        <v>2803</v>
      </c>
      <c r="F3068" s="143" t="s">
        <v>700</v>
      </c>
      <c r="G3068" s="143" t="s">
        <v>701</v>
      </c>
      <c r="H3068" s="144">
        <v>25000</v>
      </c>
      <c r="I3068" s="143"/>
    </row>
    <row r="3069" spans="2:9" s="140" customFormat="1" ht="19.7" customHeight="1" x14ac:dyDescent="0.2">
      <c r="B3069" s="142">
        <v>110</v>
      </c>
      <c r="C3069" s="143" t="s">
        <v>94</v>
      </c>
      <c r="D3069" s="142">
        <v>90436567</v>
      </c>
      <c r="E3069" s="143" t="s">
        <v>2804</v>
      </c>
      <c r="F3069" s="143" t="s">
        <v>697</v>
      </c>
      <c r="G3069" s="143" t="s">
        <v>698</v>
      </c>
      <c r="H3069" s="144">
        <v>45000</v>
      </c>
      <c r="I3069" s="143"/>
    </row>
    <row r="3070" spans="2:9" s="140" customFormat="1" ht="19.7" customHeight="1" x14ac:dyDescent="0.2">
      <c r="B3070" s="142">
        <v>110</v>
      </c>
      <c r="C3070" s="143" t="s">
        <v>94</v>
      </c>
      <c r="D3070" s="142">
        <v>90436567</v>
      </c>
      <c r="E3070" s="143" t="s">
        <v>2805</v>
      </c>
      <c r="F3070" s="143" t="s">
        <v>899</v>
      </c>
      <c r="G3070" s="143" t="s">
        <v>900</v>
      </c>
      <c r="H3070" s="144">
        <v>190.56</v>
      </c>
      <c r="I3070" s="143"/>
    </row>
    <row r="3071" spans="2:9" s="140" customFormat="1" ht="19.7" customHeight="1" x14ac:dyDescent="0.2">
      <c r="B3071" s="142">
        <v>110</v>
      </c>
      <c r="C3071" s="143" t="s">
        <v>94</v>
      </c>
      <c r="D3071" s="142">
        <v>90436567</v>
      </c>
      <c r="E3071" s="143" t="s">
        <v>2805</v>
      </c>
      <c r="F3071" s="143" t="s">
        <v>899</v>
      </c>
      <c r="G3071" s="143" t="s">
        <v>900</v>
      </c>
      <c r="H3071" s="144">
        <v>571.67999999999995</v>
      </c>
      <c r="I3071" s="143"/>
    </row>
    <row r="3072" spans="2:9" s="140" customFormat="1" ht="19.7" customHeight="1" x14ac:dyDescent="0.2">
      <c r="B3072" s="142">
        <v>110</v>
      </c>
      <c r="C3072" s="143" t="s">
        <v>94</v>
      </c>
      <c r="D3072" s="142">
        <v>90543127</v>
      </c>
      <c r="E3072" s="143" t="s">
        <v>8724</v>
      </c>
      <c r="F3072" s="143" t="s">
        <v>700</v>
      </c>
      <c r="G3072" s="143" t="s">
        <v>701</v>
      </c>
      <c r="H3072" s="144">
        <v>8000</v>
      </c>
      <c r="I3072" s="143"/>
    </row>
    <row r="3073" spans="2:9" s="140" customFormat="1" ht="19.7" customHeight="1" x14ac:dyDescent="0.2">
      <c r="B3073" s="142">
        <v>110</v>
      </c>
      <c r="C3073" s="143" t="s">
        <v>94</v>
      </c>
      <c r="D3073" s="142">
        <v>90543127</v>
      </c>
      <c r="E3073" s="143" t="s">
        <v>8725</v>
      </c>
      <c r="F3073" s="143" t="s">
        <v>899</v>
      </c>
      <c r="G3073" s="143" t="s">
        <v>900</v>
      </c>
      <c r="H3073" s="144">
        <v>655.53</v>
      </c>
      <c r="I3073" s="143"/>
    </row>
    <row r="3074" spans="2:9" s="140" customFormat="1" ht="19.7" customHeight="1" x14ac:dyDescent="0.2">
      <c r="B3074" s="142">
        <v>110</v>
      </c>
      <c r="C3074" s="143" t="s">
        <v>94</v>
      </c>
      <c r="D3074" s="142">
        <v>90543477</v>
      </c>
      <c r="E3074" s="143" t="s">
        <v>9776</v>
      </c>
      <c r="F3074" s="143" t="s">
        <v>1675</v>
      </c>
      <c r="G3074" s="143" t="s">
        <v>1676</v>
      </c>
      <c r="H3074" s="144">
        <v>468</v>
      </c>
      <c r="I3074" s="143"/>
    </row>
    <row r="3075" spans="2:9" s="140" customFormat="1" ht="19.7" customHeight="1" x14ac:dyDescent="0.2">
      <c r="B3075" s="142">
        <v>110</v>
      </c>
      <c r="C3075" s="143" t="s">
        <v>94</v>
      </c>
      <c r="D3075" s="142">
        <v>90543477</v>
      </c>
      <c r="E3075" s="143" t="s">
        <v>2806</v>
      </c>
      <c r="F3075" s="143" t="s">
        <v>697</v>
      </c>
      <c r="G3075" s="143" t="s">
        <v>698</v>
      </c>
      <c r="H3075" s="144">
        <v>10000</v>
      </c>
      <c r="I3075" s="143"/>
    </row>
    <row r="3076" spans="2:9" s="140" customFormat="1" ht="19.7" customHeight="1" x14ac:dyDescent="0.2">
      <c r="B3076" s="142">
        <v>110</v>
      </c>
      <c r="C3076" s="143" t="s">
        <v>94</v>
      </c>
      <c r="D3076" s="142">
        <v>90543588</v>
      </c>
      <c r="E3076" s="143" t="s">
        <v>2807</v>
      </c>
      <c r="F3076" s="143" t="s">
        <v>700</v>
      </c>
      <c r="G3076" s="143" t="s">
        <v>701</v>
      </c>
      <c r="H3076" s="144">
        <v>360</v>
      </c>
      <c r="I3076" s="143"/>
    </row>
    <row r="3077" spans="2:9" s="140" customFormat="1" ht="19.7" customHeight="1" x14ac:dyDescent="0.2">
      <c r="B3077" s="142">
        <v>110</v>
      </c>
      <c r="C3077" s="143" t="s">
        <v>94</v>
      </c>
      <c r="D3077" s="142">
        <v>90545621</v>
      </c>
      <c r="E3077" s="143" t="s">
        <v>2808</v>
      </c>
      <c r="F3077" s="143" t="s">
        <v>737</v>
      </c>
      <c r="G3077" s="143" t="s">
        <v>738</v>
      </c>
      <c r="H3077" s="144">
        <v>490</v>
      </c>
      <c r="I3077" s="143"/>
    </row>
    <row r="3078" spans="2:9" s="140" customFormat="1" ht="19.7" customHeight="1" x14ac:dyDescent="0.2">
      <c r="B3078" s="142">
        <v>110</v>
      </c>
      <c r="C3078" s="143" t="s">
        <v>94</v>
      </c>
      <c r="D3078" s="142">
        <v>90545621</v>
      </c>
      <c r="E3078" s="143" t="s">
        <v>2808</v>
      </c>
      <c r="F3078" s="143" t="s">
        <v>737</v>
      </c>
      <c r="G3078" s="143" t="s">
        <v>738</v>
      </c>
      <c r="H3078" s="144">
        <v>2450</v>
      </c>
      <c r="I3078" s="143"/>
    </row>
    <row r="3079" spans="2:9" s="140" customFormat="1" ht="19.7" customHeight="1" x14ac:dyDescent="0.2">
      <c r="B3079" s="142">
        <v>110</v>
      </c>
      <c r="C3079" s="143" t="s">
        <v>94</v>
      </c>
      <c r="D3079" s="142">
        <v>90545621</v>
      </c>
      <c r="E3079" s="143" t="s">
        <v>2809</v>
      </c>
      <c r="F3079" s="143" t="s">
        <v>697</v>
      </c>
      <c r="G3079" s="143" t="s">
        <v>698</v>
      </c>
      <c r="H3079" s="144">
        <v>40000</v>
      </c>
      <c r="I3079" s="143"/>
    </row>
    <row r="3080" spans="2:9" s="140" customFormat="1" ht="19.7" customHeight="1" x14ac:dyDescent="0.2">
      <c r="B3080" s="142">
        <v>110</v>
      </c>
      <c r="C3080" s="143" t="s">
        <v>94</v>
      </c>
      <c r="D3080" s="142">
        <v>90553733</v>
      </c>
      <c r="E3080" s="143" t="s">
        <v>2810</v>
      </c>
      <c r="F3080" s="143" t="s">
        <v>700</v>
      </c>
      <c r="G3080" s="143" t="s">
        <v>701</v>
      </c>
      <c r="H3080" s="144">
        <v>100</v>
      </c>
      <c r="I3080" s="143"/>
    </row>
    <row r="3081" spans="2:9" s="140" customFormat="1" ht="19.7" customHeight="1" x14ac:dyDescent="0.2">
      <c r="B3081" s="142">
        <v>110</v>
      </c>
      <c r="C3081" s="143" t="s">
        <v>94</v>
      </c>
      <c r="D3081" s="142">
        <v>90553733</v>
      </c>
      <c r="E3081" s="143" t="s">
        <v>2810</v>
      </c>
      <c r="F3081" s="143" t="s">
        <v>700</v>
      </c>
      <c r="G3081" s="143" t="s">
        <v>701</v>
      </c>
      <c r="H3081" s="144">
        <v>500</v>
      </c>
      <c r="I3081" s="143"/>
    </row>
    <row r="3082" spans="2:9" s="140" customFormat="1" ht="19.7" customHeight="1" x14ac:dyDescent="0.2">
      <c r="B3082" s="142">
        <v>110</v>
      </c>
      <c r="C3082" s="143" t="s">
        <v>94</v>
      </c>
      <c r="D3082" s="142">
        <v>90553757</v>
      </c>
      <c r="E3082" s="143" t="s">
        <v>2811</v>
      </c>
      <c r="F3082" s="143" t="s">
        <v>700</v>
      </c>
      <c r="G3082" s="143" t="s">
        <v>701</v>
      </c>
      <c r="H3082" s="144">
        <v>25000</v>
      </c>
      <c r="I3082" s="143"/>
    </row>
    <row r="3083" spans="2:9" s="140" customFormat="1" ht="19.7" customHeight="1" x14ac:dyDescent="0.2">
      <c r="B3083" s="142">
        <v>110</v>
      </c>
      <c r="C3083" s="143" t="s">
        <v>94</v>
      </c>
      <c r="D3083" s="142">
        <v>90553757</v>
      </c>
      <c r="E3083" s="143" t="s">
        <v>2811</v>
      </c>
      <c r="F3083" s="143" t="s">
        <v>700</v>
      </c>
      <c r="G3083" s="143" t="s">
        <v>701</v>
      </c>
      <c r="H3083" s="144">
        <v>3000</v>
      </c>
      <c r="I3083" s="143"/>
    </row>
    <row r="3084" spans="2:9" s="140" customFormat="1" ht="19.7" customHeight="1" x14ac:dyDescent="0.2">
      <c r="B3084" s="142">
        <v>110</v>
      </c>
      <c r="C3084" s="143" t="s">
        <v>94</v>
      </c>
      <c r="D3084" s="142">
        <v>90553757</v>
      </c>
      <c r="E3084" s="143" t="s">
        <v>2812</v>
      </c>
      <c r="F3084" s="143" t="s">
        <v>737</v>
      </c>
      <c r="G3084" s="143" t="s">
        <v>738</v>
      </c>
      <c r="H3084" s="144">
        <v>2000</v>
      </c>
      <c r="I3084" s="143"/>
    </row>
    <row r="3085" spans="2:9" s="140" customFormat="1" ht="19.7" customHeight="1" x14ac:dyDescent="0.2">
      <c r="B3085" s="142">
        <v>110</v>
      </c>
      <c r="C3085" s="143" t="s">
        <v>94</v>
      </c>
      <c r="D3085" s="142">
        <v>90553757</v>
      </c>
      <c r="E3085" s="143" t="s">
        <v>2813</v>
      </c>
      <c r="F3085" s="143" t="s">
        <v>998</v>
      </c>
      <c r="G3085" s="143" t="s">
        <v>999</v>
      </c>
      <c r="H3085" s="144">
        <v>280.27999999999997</v>
      </c>
      <c r="I3085" s="143"/>
    </row>
    <row r="3086" spans="2:9" s="140" customFormat="1" ht="19.7" customHeight="1" x14ac:dyDescent="0.2">
      <c r="B3086" s="142">
        <v>110</v>
      </c>
      <c r="C3086" s="143" t="s">
        <v>94</v>
      </c>
      <c r="D3086" s="142">
        <v>90553757</v>
      </c>
      <c r="E3086" s="143" t="s">
        <v>2813</v>
      </c>
      <c r="F3086" s="143" t="s">
        <v>998</v>
      </c>
      <c r="G3086" s="143" t="s">
        <v>999</v>
      </c>
      <c r="H3086" s="144">
        <v>93.63</v>
      </c>
      <c r="I3086" s="143"/>
    </row>
    <row r="3087" spans="2:9" s="140" customFormat="1" ht="19.7" customHeight="1" x14ac:dyDescent="0.2">
      <c r="B3087" s="142">
        <v>110</v>
      </c>
      <c r="C3087" s="143" t="s">
        <v>94</v>
      </c>
      <c r="D3087" s="142">
        <v>90554127</v>
      </c>
      <c r="E3087" s="143" t="s">
        <v>2814</v>
      </c>
      <c r="F3087" s="143" t="s">
        <v>729</v>
      </c>
      <c r="G3087" s="143" t="s">
        <v>730</v>
      </c>
      <c r="H3087" s="144">
        <v>240</v>
      </c>
      <c r="I3087" s="143"/>
    </row>
    <row r="3088" spans="2:9" s="140" customFormat="1" ht="19.7" customHeight="1" x14ac:dyDescent="0.2">
      <c r="B3088" s="142">
        <v>110</v>
      </c>
      <c r="C3088" s="143" t="s">
        <v>94</v>
      </c>
      <c r="D3088" s="142">
        <v>90554127</v>
      </c>
      <c r="E3088" s="143" t="s">
        <v>2814</v>
      </c>
      <c r="F3088" s="143" t="s">
        <v>729</v>
      </c>
      <c r="G3088" s="143" t="s">
        <v>730</v>
      </c>
      <c r="H3088" s="144">
        <v>720</v>
      </c>
      <c r="I3088" s="143"/>
    </row>
    <row r="3089" spans="2:9" s="140" customFormat="1" ht="19.7" customHeight="1" x14ac:dyDescent="0.2">
      <c r="B3089" s="142">
        <v>110</v>
      </c>
      <c r="C3089" s="143" t="s">
        <v>94</v>
      </c>
      <c r="D3089" s="142">
        <v>90555126</v>
      </c>
      <c r="E3089" s="143" t="s">
        <v>9777</v>
      </c>
      <c r="F3089" s="143" t="s">
        <v>899</v>
      </c>
      <c r="G3089" s="143" t="s">
        <v>900</v>
      </c>
      <c r="H3089" s="144">
        <v>762.25</v>
      </c>
      <c r="I3089" s="143"/>
    </row>
    <row r="3090" spans="2:9" s="140" customFormat="1" ht="19.7" customHeight="1" x14ac:dyDescent="0.2">
      <c r="B3090" s="142">
        <v>110</v>
      </c>
      <c r="C3090" s="143" t="s">
        <v>94</v>
      </c>
      <c r="D3090" s="142">
        <v>90555126</v>
      </c>
      <c r="E3090" s="143" t="s">
        <v>2815</v>
      </c>
      <c r="F3090" s="143" t="s">
        <v>700</v>
      </c>
      <c r="G3090" s="143" t="s">
        <v>701</v>
      </c>
      <c r="H3090" s="144">
        <v>18000</v>
      </c>
      <c r="I3090" s="143"/>
    </row>
    <row r="3091" spans="2:9" s="140" customFormat="1" ht="19.7" customHeight="1" x14ac:dyDescent="0.2">
      <c r="B3091" s="142">
        <v>110</v>
      </c>
      <c r="C3091" s="143" t="s">
        <v>94</v>
      </c>
      <c r="D3091" s="142">
        <v>90753687</v>
      </c>
      <c r="E3091" s="143" t="s">
        <v>2816</v>
      </c>
      <c r="F3091" s="143" t="s">
        <v>706</v>
      </c>
      <c r="G3091" s="143" t="s">
        <v>707</v>
      </c>
      <c r="H3091" s="144">
        <v>96.02</v>
      </c>
      <c r="I3091" s="143"/>
    </row>
    <row r="3092" spans="2:9" s="140" customFormat="1" ht="19.7" customHeight="1" x14ac:dyDescent="0.2">
      <c r="B3092" s="142">
        <v>110</v>
      </c>
      <c r="C3092" s="143" t="s">
        <v>94</v>
      </c>
      <c r="D3092" s="142">
        <v>90753687</v>
      </c>
      <c r="E3092" s="143" t="s">
        <v>2816</v>
      </c>
      <c r="F3092" s="143" t="s">
        <v>706</v>
      </c>
      <c r="G3092" s="143" t="s">
        <v>707</v>
      </c>
      <c r="H3092" s="144">
        <v>432.09</v>
      </c>
      <c r="I3092" s="143"/>
    </row>
    <row r="3093" spans="2:9" s="140" customFormat="1" ht="19.7" customHeight="1" x14ac:dyDescent="0.2">
      <c r="B3093" s="142">
        <v>111</v>
      </c>
      <c r="C3093" s="143" t="s">
        <v>415</v>
      </c>
      <c r="D3093" s="142">
        <v>90391234</v>
      </c>
      <c r="E3093" s="143" t="s">
        <v>2817</v>
      </c>
      <c r="F3093" s="143" t="s">
        <v>700</v>
      </c>
      <c r="G3093" s="143" t="s">
        <v>701</v>
      </c>
      <c r="H3093" s="144">
        <v>13000</v>
      </c>
      <c r="I3093" s="143"/>
    </row>
    <row r="3094" spans="2:9" s="140" customFormat="1" ht="19.7" customHeight="1" x14ac:dyDescent="0.2">
      <c r="B3094" s="142">
        <v>111</v>
      </c>
      <c r="C3094" s="143" t="s">
        <v>415</v>
      </c>
      <c r="D3094" s="142">
        <v>90391418</v>
      </c>
      <c r="E3094" s="143" t="s">
        <v>9778</v>
      </c>
      <c r="F3094" s="143" t="s">
        <v>713</v>
      </c>
      <c r="G3094" s="143" t="s">
        <v>714</v>
      </c>
      <c r="H3094" s="144">
        <v>100000</v>
      </c>
      <c r="I3094" s="143"/>
    </row>
    <row r="3095" spans="2:9" s="140" customFormat="1" ht="19.7" customHeight="1" x14ac:dyDescent="0.2">
      <c r="B3095" s="142">
        <v>111</v>
      </c>
      <c r="C3095" s="143" t="s">
        <v>415</v>
      </c>
      <c r="D3095" s="142">
        <v>90391418</v>
      </c>
      <c r="E3095" s="143" t="s">
        <v>2819</v>
      </c>
      <c r="F3095" s="143" t="s">
        <v>700</v>
      </c>
      <c r="G3095" s="143" t="s">
        <v>701</v>
      </c>
      <c r="H3095" s="144">
        <v>25000</v>
      </c>
      <c r="I3095" s="143"/>
    </row>
    <row r="3096" spans="2:9" s="140" customFormat="1" ht="19.7" customHeight="1" x14ac:dyDescent="0.2">
      <c r="B3096" s="142">
        <v>111</v>
      </c>
      <c r="C3096" s="143" t="s">
        <v>415</v>
      </c>
      <c r="D3096" s="142">
        <v>90391566</v>
      </c>
      <c r="E3096" s="143" t="s">
        <v>2820</v>
      </c>
      <c r="F3096" s="143" t="s">
        <v>700</v>
      </c>
      <c r="G3096" s="143" t="s">
        <v>701</v>
      </c>
      <c r="H3096" s="144">
        <v>6000</v>
      </c>
      <c r="I3096" s="143"/>
    </row>
    <row r="3097" spans="2:9" s="140" customFormat="1" ht="19.7" customHeight="1" x14ac:dyDescent="0.2">
      <c r="B3097" s="142">
        <v>111</v>
      </c>
      <c r="C3097" s="143" t="s">
        <v>415</v>
      </c>
      <c r="D3097" s="142">
        <v>90391566</v>
      </c>
      <c r="E3097" s="143" t="s">
        <v>2821</v>
      </c>
      <c r="F3097" s="143" t="s">
        <v>697</v>
      </c>
      <c r="G3097" s="143" t="s">
        <v>698</v>
      </c>
      <c r="H3097" s="144">
        <v>30000</v>
      </c>
      <c r="I3097" s="143"/>
    </row>
    <row r="3098" spans="2:9" s="140" customFormat="1" ht="19.7" customHeight="1" x14ac:dyDescent="0.2">
      <c r="B3098" s="142">
        <v>111</v>
      </c>
      <c r="C3098" s="143" t="s">
        <v>415</v>
      </c>
      <c r="D3098" s="142">
        <v>90392187</v>
      </c>
      <c r="E3098" s="143" t="s">
        <v>2822</v>
      </c>
      <c r="F3098" s="143" t="s">
        <v>700</v>
      </c>
      <c r="G3098" s="143" t="s">
        <v>701</v>
      </c>
      <c r="H3098" s="144">
        <v>540</v>
      </c>
      <c r="I3098" s="143"/>
    </row>
    <row r="3099" spans="2:9" s="140" customFormat="1" ht="19.7" customHeight="1" x14ac:dyDescent="0.2">
      <c r="B3099" s="142">
        <v>111</v>
      </c>
      <c r="C3099" s="143" t="s">
        <v>415</v>
      </c>
      <c r="D3099" s="142">
        <v>90480332</v>
      </c>
      <c r="E3099" s="143" t="s">
        <v>2823</v>
      </c>
      <c r="F3099" s="143" t="s">
        <v>700</v>
      </c>
      <c r="G3099" s="143" t="s">
        <v>701</v>
      </c>
      <c r="H3099" s="144">
        <v>30500</v>
      </c>
      <c r="I3099" s="143"/>
    </row>
    <row r="3100" spans="2:9" s="140" customFormat="1" ht="19.7" customHeight="1" x14ac:dyDescent="0.2">
      <c r="B3100" s="142">
        <v>111</v>
      </c>
      <c r="C3100" s="143" t="s">
        <v>415</v>
      </c>
      <c r="D3100" s="142">
        <v>90480583</v>
      </c>
      <c r="E3100" s="143" t="s">
        <v>2824</v>
      </c>
      <c r="F3100" s="143" t="s">
        <v>700</v>
      </c>
      <c r="G3100" s="143" t="s">
        <v>701</v>
      </c>
      <c r="H3100" s="144">
        <v>14400</v>
      </c>
      <c r="I3100" s="143"/>
    </row>
    <row r="3101" spans="2:9" s="140" customFormat="1" ht="19.7" customHeight="1" x14ac:dyDescent="0.2">
      <c r="B3101" s="142">
        <v>111</v>
      </c>
      <c r="C3101" s="143" t="s">
        <v>415</v>
      </c>
      <c r="D3101" s="142">
        <v>90480735</v>
      </c>
      <c r="E3101" s="143" t="s">
        <v>2825</v>
      </c>
      <c r="F3101" s="143" t="s">
        <v>706</v>
      </c>
      <c r="G3101" s="143" t="s">
        <v>707</v>
      </c>
      <c r="H3101" s="144">
        <v>528.22</v>
      </c>
      <c r="I3101" s="143"/>
    </row>
    <row r="3102" spans="2:9" s="140" customFormat="1" ht="19.7" customHeight="1" x14ac:dyDescent="0.2">
      <c r="B3102" s="142">
        <v>111</v>
      </c>
      <c r="C3102" s="143" t="s">
        <v>415</v>
      </c>
      <c r="D3102" s="142">
        <v>90480735</v>
      </c>
      <c r="E3102" s="143" t="s">
        <v>2826</v>
      </c>
      <c r="F3102" s="143" t="s">
        <v>737</v>
      </c>
      <c r="G3102" s="143" t="s">
        <v>738</v>
      </c>
      <c r="H3102" s="144">
        <v>360</v>
      </c>
      <c r="I3102" s="143"/>
    </row>
    <row r="3103" spans="2:9" s="140" customFormat="1" ht="19.7" customHeight="1" x14ac:dyDescent="0.2">
      <c r="B3103" s="142">
        <v>111</v>
      </c>
      <c r="C3103" s="143" t="s">
        <v>415</v>
      </c>
      <c r="D3103" s="142">
        <v>90480914</v>
      </c>
      <c r="E3103" s="143" t="s">
        <v>2827</v>
      </c>
      <c r="F3103" s="143" t="s">
        <v>713</v>
      </c>
      <c r="G3103" s="143" t="s">
        <v>714</v>
      </c>
      <c r="H3103" s="144">
        <v>-132.24</v>
      </c>
      <c r="I3103" s="143"/>
    </row>
    <row r="3104" spans="2:9" s="140" customFormat="1" ht="19.7" customHeight="1" x14ac:dyDescent="0.2">
      <c r="B3104" s="142">
        <v>111</v>
      </c>
      <c r="C3104" s="143" t="s">
        <v>415</v>
      </c>
      <c r="D3104" s="142">
        <v>90480934</v>
      </c>
      <c r="E3104" s="143" t="s">
        <v>2828</v>
      </c>
      <c r="F3104" s="143" t="s">
        <v>729</v>
      </c>
      <c r="G3104" s="143" t="s">
        <v>730</v>
      </c>
      <c r="H3104" s="144">
        <v>360</v>
      </c>
      <c r="I3104" s="143"/>
    </row>
    <row r="3105" spans="2:9" s="140" customFormat="1" ht="19.7" customHeight="1" x14ac:dyDescent="0.2">
      <c r="B3105" s="142">
        <v>111</v>
      </c>
      <c r="C3105" s="143" t="s">
        <v>415</v>
      </c>
      <c r="D3105" s="142">
        <v>90482138</v>
      </c>
      <c r="E3105" s="143" t="s">
        <v>2829</v>
      </c>
      <c r="F3105" s="143" t="s">
        <v>700</v>
      </c>
      <c r="G3105" s="143" t="s">
        <v>701</v>
      </c>
      <c r="H3105" s="144">
        <v>136000</v>
      </c>
      <c r="I3105" s="143"/>
    </row>
    <row r="3106" spans="2:9" s="140" customFormat="1" ht="19.7" customHeight="1" x14ac:dyDescent="0.2">
      <c r="B3106" s="142">
        <v>111</v>
      </c>
      <c r="C3106" s="143" t="s">
        <v>415</v>
      </c>
      <c r="D3106" s="142">
        <v>90482284</v>
      </c>
      <c r="E3106" s="143" t="s">
        <v>2830</v>
      </c>
      <c r="F3106" s="143" t="s">
        <v>891</v>
      </c>
      <c r="G3106" s="143" t="s">
        <v>892</v>
      </c>
      <c r="H3106" s="144">
        <v>1404</v>
      </c>
      <c r="I3106" s="143"/>
    </row>
    <row r="3107" spans="2:9" s="140" customFormat="1" ht="19.7" customHeight="1" x14ac:dyDescent="0.2">
      <c r="B3107" s="142">
        <v>111</v>
      </c>
      <c r="C3107" s="143" t="s">
        <v>415</v>
      </c>
      <c r="D3107" s="142">
        <v>90482473</v>
      </c>
      <c r="E3107" s="143" t="s">
        <v>2831</v>
      </c>
      <c r="F3107" s="143" t="s">
        <v>700</v>
      </c>
      <c r="G3107" s="143" t="s">
        <v>701</v>
      </c>
      <c r="H3107" s="144">
        <v>-4175.47</v>
      </c>
      <c r="I3107" s="143"/>
    </row>
    <row r="3108" spans="2:9" s="140" customFormat="1" ht="19.7" customHeight="1" x14ac:dyDescent="0.2">
      <c r="B3108" s="142">
        <v>111</v>
      </c>
      <c r="C3108" s="143" t="s">
        <v>415</v>
      </c>
      <c r="D3108" s="142">
        <v>90482675</v>
      </c>
      <c r="E3108" s="143" t="s">
        <v>2832</v>
      </c>
      <c r="F3108" s="143" t="s">
        <v>700</v>
      </c>
      <c r="G3108" s="143" t="s">
        <v>701</v>
      </c>
      <c r="H3108" s="144">
        <v>1200</v>
      </c>
      <c r="I3108" s="143"/>
    </row>
    <row r="3109" spans="2:9" s="140" customFormat="1" ht="19.7" customHeight="1" x14ac:dyDescent="0.2">
      <c r="B3109" s="142">
        <v>111</v>
      </c>
      <c r="C3109" s="143" t="s">
        <v>415</v>
      </c>
      <c r="D3109" s="142">
        <v>90483181</v>
      </c>
      <c r="E3109" s="143" t="s">
        <v>2833</v>
      </c>
      <c r="F3109" s="143" t="s">
        <v>700</v>
      </c>
      <c r="G3109" s="143" t="s">
        <v>701</v>
      </c>
      <c r="H3109" s="144">
        <v>600</v>
      </c>
      <c r="I3109" s="143"/>
    </row>
    <row r="3110" spans="2:9" s="140" customFormat="1" ht="19.7" customHeight="1" x14ac:dyDescent="0.2">
      <c r="B3110" s="142">
        <v>111</v>
      </c>
      <c r="C3110" s="143" t="s">
        <v>415</v>
      </c>
      <c r="D3110" s="142">
        <v>90483452</v>
      </c>
      <c r="E3110" s="143" t="s">
        <v>2818</v>
      </c>
      <c r="F3110" s="143" t="s">
        <v>700</v>
      </c>
      <c r="G3110" s="143" t="s">
        <v>701</v>
      </c>
      <c r="H3110" s="144">
        <v>50000</v>
      </c>
      <c r="I3110" s="143"/>
    </row>
    <row r="3111" spans="2:9" s="140" customFormat="1" ht="19.7" customHeight="1" x14ac:dyDescent="0.2">
      <c r="B3111" s="142">
        <v>111</v>
      </c>
      <c r="C3111" s="143" t="s">
        <v>415</v>
      </c>
      <c r="D3111" s="142">
        <v>90483515</v>
      </c>
      <c r="E3111" s="143" t="s">
        <v>2834</v>
      </c>
      <c r="F3111" s="143" t="s">
        <v>700</v>
      </c>
      <c r="G3111" s="143" t="s">
        <v>701</v>
      </c>
      <c r="H3111" s="144">
        <v>1248</v>
      </c>
      <c r="I3111" s="143"/>
    </row>
    <row r="3112" spans="2:9" s="140" customFormat="1" ht="19.7" customHeight="1" x14ac:dyDescent="0.2">
      <c r="B3112" s="142">
        <v>111</v>
      </c>
      <c r="C3112" s="143" t="s">
        <v>415</v>
      </c>
      <c r="D3112" s="142">
        <v>90484077</v>
      </c>
      <c r="E3112" s="143" t="s">
        <v>2836</v>
      </c>
      <c r="F3112" s="143" t="s">
        <v>700</v>
      </c>
      <c r="G3112" s="143" t="s">
        <v>701</v>
      </c>
      <c r="H3112" s="144">
        <v>60000</v>
      </c>
      <c r="I3112" s="143"/>
    </row>
    <row r="3113" spans="2:9" s="140" customFormat="1" ht="19.7" customHeight="1" x14ac:dyDescent="0.2">
      <c r="B3113" s="142">
        <v>111</v>
      </c>
      <c r="C3113" s="143" t="s">
        <v>415</v>
      </c>
      <c r="D3113" s="142">
        <v>90484150</v>
      </c>
      <c r="E3113" s="143" t="s">
        <v>2837</v>
      </c>
      <c r="F3113" s="143" t="s">
        <v>697</v>
      </c>
      <c r="G3113" s="143" t="s">
        <v>698</v>
      </c>
      <c r="H3113" s="144">
        <v>1350</v>
      </c>
      <c r="I3113" s="143"/>
    </row>
    <row r="3114" spans="2:9" s="140" customFormat="1" ht="19.7" customHeight="1" x14ac:dyDescent="0.2">
      <c r="B3114" s="142">
        <v>111</v>
      </c>
      <c r="C3114" s="143" t="s">
        <v>415</v>
      </c>
      <c r="D3114" s="142">
        <v>90484153</v>
      </c>
      <c r="E3114" s="143" t="s">
        <v>2838</v>
      </c>
      <c r="F3114" s="143" t="s">
        <v>700</v>
      </c>
      <c r="G3114" s="143" t="s">
        <v>701</v>
      </c>
      <c r="H3114" s="144">
        <v>6000</v>
      </c>
      <c r="I3114" s="143"/>
    </row>
    <row r="3115" spans="2:9" s="140" customFormat="1" ht="19.7" customHeight="1" x14ac:dyDescent="0.2">
      <c r="B3115" s="142">
        <v>111</v>
      </c>
      <c r="C3115" s="143" t="s">
        <v>415</v>
      </c>
      <c r="D3115" s="142">
        <v>90484153</v>
      </c>
      <c r="E3115" s="143" t="s">
        <v>2839</v>
      </c>
      <c r="F3115" s="143" t="s">
        <v>697</v>
      </c>
      <c r="G3115" s="143" t="s">
        <v>698</v>
      </c>
      <c r="H3115" s="144">
        <v>30000</v>
      </c>
      <c r="I3115" s="143"/>
    </row>
    <row r="3116" spans="2:9" s="140" customFormat="1" ht="19.7" customHeight="1" x14ac:dyDescent="0.2">
      <c r="B3116" s="142">
        <v>111</v>
      </c>
      <c r="C3116" s="143" t="s">
        <v>415</v>
      </c>
      <c r="D3116" s="142">
        <v>90484316</v>
      </c>
      <c r="E3116" s="143" t="s">
        <v>2841</v>
      </c>
      <c r="F3116" s="143" t="s">
        <v>697</v>
      </c>
      <c r="G3116" s="143" t="s">
        <v>698</v>
      </c>
      <c r="H3116" s="144">
        <v>3312</v>
      </c>
      <c r="I3116" s="143"/>
    </row>
    <row r="3117" spans="2:9" s="140" customFormat="1" ht="19.7" customHeight="1" x14ac:dyDescent="0.2">
      <c r="B3117" s="142">
        <v>111</v>
      </c>
      <c r="C3117" s="143" t="s">
        <v>415</v>
      </c>
      <c r="D3117" s="142">
        <v>90484316</v>
      </c>
      <c r="E3117" s="143" t="s">
        <v>2841</v>
      </c>
      <c r="F3117" s="143" t="s">
        <v>697</v>
      </c>
      <c r="G3117" s="143" t="s">
        <v>698</v>
      </c>
      <c r="H3117" s="144">
        <v>300</v>
      </c>
      <c r="I3117" s="143"/>
    </row>
    <row r="3118" spans="2:9" s="140" customFormat="1" ht="19.7" customHeight="1" x14ac:dyDescent="0.2">
      <c r="B3118" s="142">
        <v>111</v>
      </c>
      <c r="C3118" s="143" t="s">
        <v>415</v>
      </c>
      <c r="D3118" s="142">
        <v>90485990</v>
      </c>
      <c r="E3118" s="143" t="s">
        <v>2842</v>
      </c>
      <c r="F3118" s="143" t="s">
        <v>700</v>
      </c>
      <c r="G3118" s="143" t="s">
        <v>701</v>
      </c>
      <c r="H3118" s="144">
        <v>2400</v>
      </c>
      <c r="I3118" s="143"/>
    </row>
    <row r="3119" spans="2:9" s="140" customFormat="1" ht="19.7" customHeight="1" x14ac:dyDescent="0.2">
      <c r="B3119" s="142">
        <v>111</v>
      </c>
      <c r="C3119" s="143" t="s">
        <v>415</v>
      </c>
      <c r="D3119" s="142">
        <v>90494570</v>
      </c>
      <c r="E3119" s="143" t="s">
        <v>2843</v>
      </c>
      <c r="F3119" s="143" t="s">
        <v>700</v>
      </c>
      <c r="G3119" s="143" t="s">
        <v>701</v>
      </c>
      <c r="H3119" s="144">
        <v>14000</v>
      </c>
      <c r="I3119" s="143"/>
    </row>
    <row r="3120" spans="2:9" s="140" customFormat="1" ht="19.7" customHeight="1" x14ac:dyDescent="0.2">
      <c r="B3120" s="142">
        <v>111</v>
      </c>
      <c r="C3120" s="143" t="s">
        <v>415</v>
      </c>
      <c r="D3120" s="142">
        <v>90523898</v>
      </c>
      <c r="E3120" s="143" t="s">
        <v>2844</v>
      </c>
      <c r="F3120" s="143" t="s">
        <v>769</v>
      </c>
      <c r="G3120" s="143" t="s">
        <v>770</v>
      </c>
      <c r="H3120" s="144">
        <v>270</v>
      </c>
      <c r="I3120" s="143"/>
    </row>
    <row r="3121" spans="2:9" s="140" customFormat="1" ht="19.7" customHeight="1" x14ac:dyDescent="0.2">
      <c r="B3121" s="142">
        <v>111</v>
      </c>
      <c r="C3121" s="143" t="s">
        <v>415</v>
      </c>
      <c r="D3121" s="142">
        <v>90539618</v>
      </c>
      <c r="E3121" s="143" t="s">
        <v>2845</v>
      </c>
      <c r="F3121" s="143" t="s">
        <v>700</v>
      </c>
      <c r="G3121" s="143" t="s">
        <v>701</v>
      </c>
      <c r="H3121" s="144">
        <v>1100</v>
      </c>
      <c r="I3121" s="143"/>
    </row>
    <row r="3122" spans="2:9" s="140" customFormat="1" ht="19.7" customHeight="1" x14ac:dyDescent="0.2">
      <c r="B3122" s="142">
        <v>111</v>
      </c>
      <c r="C3122" s="143" t="s">
        <v>415</v>
      </c>
      <c r="D3122" s="142">
        <v>90590751</v>
      </c>
      <c r="E3122" s="143" t="s">
        <v>9779</v>
      </c>
      <c r="F3122" s="143" t="s">
        <v>729</v>
      </c>
      <c r="G3122" s="143" t="s">
        <v>730</v>
      </c>
      <c r="H3122" s="144">
        <v>25000</v>
      </c>
      <c r="I3122" s="143"/>
    </row>
    <row r="3123" spans="2:9" s="140" customFormat="1" ht="19.7" customHeight="1" x14ac:dyDescent="0.2">
      <c r="B3123" s="142">
        <v>111</v>
      </c>
      <c r="C3123" s="143" t="s">
        <v>415</v>
      </c>
      <c r="D3123" s="142">
        <v>90665648</v>
      </c>
      <c r="E3123" s="143" t="s">
        <v>2846</v>
      </c>
      <c r="F3123" s="143" t="s">
        <v>700</v>
      </c>
      <c r="G3123" s="143" t="s">
        <v>701</v>
      </c>
      <c r="H3123" s="144">
        <v>360</v>
      </c>
      <c r="I3123" s="143"/>
    </row>
    <row r="3124" spans="2:9" s="140" customFormat="1" ht="19.7" customHeight="1" x14ac:dyDescent="0.2">
      <c r="B3124" s="142">
        <v>111</v>
      </c>
      <c r="C3124" s="143" t="s">
        <v>415</v>
      </c>
      <c r="D3124" s="142">
        <v>90671062</v>
      </c>
      <c r="E3124" s="143" t="s">
        <v>2847</v>
      </c>
      <c r="F3124" s="143" t="s">
        <v>697</v>
      </c>
      <c r="G3124" s="143" t="s">
        <v>698</v>
      </c>
      <c r="H3124" s="144">
        <v>-47000</v>
      </c>
      <c r="I3124" s="143"/>
    </row>
    <row r="3125" spans="2:9" s="140" customFormat="1" ht="19.7" customHeight="1" x14ac:dyDescent="0.2">
      <c r="B3125" s="142">
        <v>111</v>
      </c>
      <c r="C3125" s="143" t="s">
        <v>415</v>
      </c>
      <c r="D3125" s="142">
        <v>90676915</v>
      </c>
      <c r="E3125" s="143" t="s">
        <v>2848</v>
      </c>
      <c r="F3125" s="143" t="s">
        <v>700</v>
      </c>
      <c r="G3125" s="143" t="s">
        <v>701</v>
      </c>
      <c r="H3125" s="144">
        <v>550</v>
      </c>
      <c r="I3125" s="143"/>
    </row>
    <row r="3126" spans="2:9" s="140" customFormat="1" ht="19.7" customHeight="1" x14ac:dyDescent="0.2">
      <c r="B3126" s="142">
        <v>111</v>
      </c>
      <c r="C3126" s="143" t="s">
        <v>415</v>
      </c>
      <c r="D3126" s="142">
        <v>90676915</v>
      </c>
      <c r="E3126" s="143" t="s">
        <v>2848</v>
      </c>
      <c r="F3126" s="143" t="s">
        <v>700</v>
      </c>
      <c r="G3126" s="143" t="s">
        <v>701</v>
      </c>
      <c r="H3126" s="144">
        <v>50</v>
      </c>
      <c r="I3126" s="143"/>
    </row>
    <row r="3127" spans="2:9" s="140" customFormat="1" ht="19.7" customHeight="1" x14ac:dyDescent="0.2">
      <c r="B3127" s="142">
        <v>111</v>
      </c>
      <c r="C3127" s="143" t="s">
        <v>415</v>
      </c>
      <c r="D3127" s="142">
        <v>90744895</v>
      </c>
      <c r="E3127" s="143" t="s">
        <v>2849</v>
      </c>
      <c r="F3127" s="143" t="s">
        <v>700</v>
      </c>
      <c r="G3127" s="143" t="s">
        <v>701</v>
      </c>
      <c r="H3127" s="144">
        <v>780</v>
      </c>
      <c r="I3127" s="143"/>
    </row>
    <row r="3128" spans="2:9" s="140" customFormat="1" ht="19.7" customHeight="1" x14ac:dyDescent="0.2">
      <c r="B3128" s="142">
        <v>111</v>
      </c>
      <c r="C3128" s="143" t="s">
        <v>415</v>
      </c>
      <c r="D3128" s="142">
        <v>90757071</v>
      </c>
      <c r="E3128" s="143" t="s">
        <v>2850</v>
      </c>
      <c r="F3128" s="143" t="s">
        <v>778</v>
      </c>
      <c r="G3128" s="143" t="s">
        <v>779</v>
      </c>
      <c r="H3128" s="144">
        <v>979.2</v>
      </c>
      <c r="I3128" s="143"/>
    </row>
    <row r="3129" spans="2:9" s="140" customFormat="1" ht="19.7" customHeight="1" x14ac:dyDescent="0.2">
      <c r="B3129" s="142">
        <v>111</v>
      </c>
      <c r="C3129" s="143" t="s">
        <v>415</v>
      </c>
      <c r="D3129" s="142">
        <v>90760724</v>
      </c>
      <c r="E3129" s="143" t="s">
        <v>2851</v>
      </c>
      <c r="F3129" s="143" t="s">
        <v>700</v>
      </c>
      <c r="G3129" s="143" t="s">
        <v>701</v>
      </c>
      <c r="H3129" s="144">
        <v>1200</v>
      </c>
      <c r="I3129" s="143"/>
    </row>
    <row r="3130" spans="2:9" s="140" customFormat="1" ht="19.7" customHeight="1" x14ac:dyDescent="0.2">
      <c r="B3130" s="142">
        <v>111</v>
      </c>
      <c r="C3130" s="143" t="s">
        <v>415</v>
      </c>
      <c r="D3130" s="142">
        <v>90880142</v>
      </c>
      <c r="E3130" s="143" t="s">
        <v>2835</v>
      </c>
      <c r="F3130" s="143" t="s">
        <v>697</v>
      </c>
      <c r="G3130" s="143" t="s">
        <v>698</v>
      </c>
      <c r="H3130" s="144">
        <v>120000</v>
      </c>
      <c r="I3130" s="143"/>
    </row>
    <row r="3131" spans="2:9" s="140" customFormat="1" ht="19.7" customHeight="1" x14ac:dyDescent="0.2">
      <c r="B3131" s="142">
        <v>111</v>
      </c>
      <c r="C3131" s="143" t="s">
        <v>415</v>
      </c>
      <c r="D3131" s="142">
        <v>90899452</v>
      </c>
      <c r="E3131" s="143" t="s">
        <v>2852</v>
      </c>
      <c r="F3131" s="143" t="s">
        <v>729</v>
      </c>
      <c r="G3131" s="143" t="s">
        <v>730</v>
      </c>
      <c r="H3131" s="144">
        <v>200</v>
      </c>
      <c r="I3131" s="143"/>
    </row>
    <row r="3132" spans="2:9" s="140" customFormat="1" ht="19.7" customHeight="1" x14ac:dyDescent="0.2">
      <c r="B3132" s="142">
        <v>111</v>
      </c>
      <c r="C3132" s="143" t="s">
        <v>415</v>
      </c>
      <c r="D3132" s="142">
        <v>90899452</v>
      </c>
      <c r="E3132" s="143" t="s">
        <v>2853</v>
      </c>
      <c r="F3132" s="143" t="s">
        <v>697</v>
      </c>
      <c r="G3132" s="143" t="s">
        <v>698</v>
      </c>
      <c r="H3132" s="144">
        <v>36500</v>
      </c>
      <c r="I3132" s="143"/>
    </row>
    <row r="3133" spans="2:9" s="140" customFormat="1" ht="19.7" customHeight="1" x14ac:dyDescent="0.2">
      <c r="B3133" s="142">
        <v>111</v>
      </c>
      <c r="C3133" s="143" t="s">
        <v>415</v>
      </c>
      <c r="D3133" s="142">
        <v>91028680</v>
      </c>
      <c r="E3133" s="143" t="s">
        <v>2837</v>
      </c>
      <c r="F3133" s="143" t="s">
        <v>697</v>
      </c>
      <c r="G3133" s="143" t="s">
        <v>698</v>
      </c>
      <c r="H3133" s="144">
        <v>450</v>
      </c>
      <c r="I3133" s="143"/>
    </row>
    <row r="3134" spans="2:9" s="140" customFormat="1" ht="19.7" customHeight="1" x14ac:dyDescent="0.2">
      <c r="B3134" s="142">
        <v>111</v>
      </c>
      <c r="C3134" s="143" t="s">
        <v>415</v>
      </c>
      <c r="D3134" s="142">
        <v>91129412</v>
      </c>
      <c r="E3134" s="143" t="s">
        <v>2840</v>
      </c>
      <c r="F3134" s="143" t="s">
        <v>700</v>
      </c>
      <c r="G3134" s="143" t="s">
        <v>701</v>
      </c>
      <c r="H3134" s="144">
        <v>-93446.95</v>
      </c>
      <c r="I3134" s="143"/>
    </row>
    <row r="3135" spans="2:9" s="140" customFormat="1" ht="19.7" customHeight="1" x14ac:dyDescent="0.2">
      <c r="B3135" s="142">
        <v>113</v>
      </c>
      <c r="C3135" s="143" t="s">
        <v>414</v>
      </c>
      <c r="D3135" s="142">
        <v>90392539</v>
      </c>
      <c r="E3135" s="143" t="s">
        <v>8726</v>
      </c>
      <c r="F3135" s="143" t="s">
        <v>700</v>
      </c>
      <c r="G3135" s="143" t="s">
        <v>701</v>
      </c>
      <c r="H3135" s="144">
        <v>40000</v>
      </c>
      <c r="I3135" s="143"/>
    </row>
    <row r="3136" spans="2:9" s="140" customFormat="1" ht="19.7" customHeight="1" x14ac:dyDescent="0.2">
      <c r="B3136" s="142">
        <v>113</v>
      </c>
      <c r="C3136" s="143" t="s">
        <v>414</v>
      </c>
      <c r="D3136" s="142">
        <v>90392656</v>
      </c>
      <c r="E3136" s="143" t="s">
        <v>2854</v>
      </c>
      <c r="F3136" s="143" t="s">
        <v>697</v>
      </c>
      <c r="G3136" s="143" t="s">
        <v>698</v>
      </c>
      <c r="H3136" s="144">
        <v>30000</v>
      </c>
      <c r="I3136" s="143"/>
    </row>
    <row r="3137" spans="2:9" s="140" customFormat="1" ht="19.7" customHeight="1" x14ac:dyDescent="0.2">
      <c r="B3137" s="142">
        <v>113</v>
      </c>
      <c r="C3137" s="143" t="s">
        <v>414</v>
      </c>
      <c r="D3137" s="142">
        <v>90491594</v>
      </c>
      <c r="E3137" s="143" t="s">
        <v>2855</v>
      </c>
      <c r="F3137" s="143" t="s">
        <v>700</v>
      </c>
      <c r="G3137" s="143" t="s">
        <v>701</v>
      </c>
      <c r="H3137" s="144">
        <v>12000</v>
      </c>
      <c r="I3137" s="143"/>
    </row>
    <row r="3138" spans="2:9" s="140" customFormat="1" ht="19.7" customHeight="1" x14ac:dyDescent="0.2">
      <c r="B3138" s="142">
        <v>113</v>
      </c>
      <c r="C3138" s="143" t="s">
        <v>414</v>
      </c>
      <c r="D3138" s="142">
        <v>90523898</v>
      </c>
      <c r="E3138" s="143" t="s">
        <v>2844</v>
      </c>
      <c r="F3138" s="143" t="s">
        <v>769</v>
      </c>
      <c r="G3138" s="143" t="s">
        <v>770</v>
      </c>
      <c r="H3138" s="144">
        <v>90</v>
      </c>
      <c r="I3138" s="143"/>
    </row>
    <row r="3139" spans="2:9" s="140" customFormat="1" ht="19.7" customHeight="1" x14ac:dyDescent="0.2">
      <c r="B3139" s="142">
        <v>113</v>
      </c>
      <c r="C3139" s="143" t="s">
        <v>414</v>
      </c>
      <c r="D3139" s="142">
        <v>90531990</v>
      </c>
      <c r="E3139" s="143" t="s">
        <v>2856</v>
      </c>
      <c r="F3139" s="143" t="s">
        <v>713</v>
      </c>
      <c r="G3139" s="143" t="s">
        <v>714</v>
      </c>
      <c r="H3139" s="144">
        <v>21600</v>
      </c>
      <c r="I3139" s="143"/>
    </row>
    <row r="3140" spans="2:9" s="140" customFormat="1" ht="19.7" customHeight="1" x14ac:dyDescent="0.2">
      <c r="B3140" s="142">
        <v>113</v>
      </c>
      <c r="C3140" s="143" t="s">
        <v>414</v>
      </c>
      <c r="D3140" s="142">
        <v>90539618</v>
      </c>
      <c r="E3140" s="143" t="s">
        <v>2845</v>
      </c>
      <c r="F3140" s="143" t="s">
        <v>700</v>
      </c>
      <c r="G3140" s="143" t="s">
        <v>701</v>
      </c>
      <c r="H3140" s="144">
        <v>100</v>
      </c>
      <c r="I3140" s="143"/>
    </row>
    <row r="3141" spans="2:9" s="140" customFormat="1" ht="19.7" customHeight="1" x14ac:dyDescent="0.2">
      <c r="B3141" s="142">
        <v>113</v>
      </c>
      <c r="C3141" s="143" t="s">
        <v>414</v>
      </c>
      <c r="D3141" s="142">
        <v>90736127</v>
      </c>
      <c r="E3141" s="143" t="s">
        <v>2857</v>
      </c>
      <c r="F3141" s="143" t="s">
        <v>700</v>
      </c>
      <c r="G3141" s="143" t="s">
        <v>701</v>
      </c>
      <c r="H3141" s="144">
        <v>2397</v>
      </c>
      <c r="I3141" s="143"/>
    </row>
    <row r="3142" spans="2:9" s="140" customFormat="1" ht="19.7" customHeight="1" x14ac:dyDescent="0.2">
      <c r="B3142" s="142">
        <v>113</v>
      </c>
      <c r="C3142" s="143" t="s">
        <v>414</v>
      </c>
      <c r="D3142" s="142">
        <v>90736127</v>
      </c>
      <c r="E3142" s="143" t="s">
        <v>2857</v>
      </c>
      <c r="F3142" s="143" t="s">
        <v>700</v>
      </c>
      <c r="G3142" s="143" t="s">
        <v>701</v>
      </c>
      <c r="H3142" s="144">
        <v>7191</v>
      </c>
      <c r="I3142" s="143"/>
    </row>
    <row r="3143" spans="2:9" s="140" customFormat="1" ht="19.7" customHeight="1" x14ac:dyDescent="0.2">
      <c r="B3143" s="142">
        <v>113</v>
      </c>
      <c r="C3143" s="143" t="s">
        <v>414</v>
      </c>
      <c r="D3143" s="142">
        <v>90765803</v>
      </c>
      <c r="E3143" s="143" t="s">
        <v>2858</v>
      </c>
      <c r="F3143" s="143" t="s">
        <v>700</v>
      </c>
      <c r="G3143" s="143" t="s">
        <v>701</v>
      </c>
      <c r="H3143" s="144">
        <v>180</v>
      </c>
      <c r="I3143" s="143"/>
    </row>
    <row r="3144" spans="2:9" s="140" customFormat="1" ht="19.7" customHeight="1" x14ac:dyDescent="0.2">
      <c r="B3144" s="142">
        <v>113</v>
      </c>
      <c r="C3144" s="143" t="s">
        <v>414</v>
      </c>
      <c r="D3144" s="142">
        <v>90765803</v>
      </c>
      <c r="E3144" s="143" t="s">
        <v>2858</v>
      </c>
      <c r="F3144" s="143" t="s">
        <v>700</v>
      </c>
      <c r="G3144" s="143" t="s">
        <v>701</v>
      </c>
      <c r="H3144" s="144">
        <v>180</v>
      </c>
      <c r="I3144" s="143"/>
    </row>
    <row r="3145" spans="2:9" s="140" customFormat="1" ht="19.7" customHeight="1" x14ac:dyDescent="0.2">
      <c r="B3145" s="142">
        <v>113</v>
      </c>
      <c r="C3145" s="143" t="s">
        <v>414</v>
      </c>
      <c r="D3145" s="142">
        <v>90765994</v>
      </c>
      <c r="E3145" s="143" t="s">
        <v>2859</v>
      </c>
      <c r="F3145" s="143" t="s">
        <v>700</v>
      </c>
      <c r="G3145" s="143" t="s">
        <v>701</v>
      </c>
      <c r="H3145" s="144">
        <v>-5098.3999999999996</v>
      </c>
      <c r="I3145" s="143"/>
    </row>
    <row r="3146" spans="2:9" s="140" customFormat="1" ht="19.7" customHeight="1" x14ac:dyDescent="0.2">
      <c r="B3146" s="142">
        <v>113</v>
      </c>
      <c r="C3146" s="143" t="s">
        <v>414</v>
      </c>
      <c r="D3146" s="142">
        <v>90767179</v>
      </c>
      <c r="E3146" s="143" t="s">
        <v>2860</v>
      </c>
      <c r="F3146" s="143" t="s">
        <v>700</v>
      </c>
      <c r="G3146" s="143" t="s">
        <v>701</v>
      </c>
      <c r="H3146" s="144">
        <v>360</v>
      </c>
      <c r="I3146" s="143"/>
    </row>
    <row r="3147" spans="2:9" s="140" customFormat="1" ht="19.7" customHeight="1" x14ac:dyDescent="0.2">
      <c r="B3147" s="142">
        <v>113</v>
      </c>
      <c r="C3147" s="143" t="s">
        <v>414</v>
      </c>
      <c r="D3147" s="142">
        <v>90767179</v>
      </c>
      <c r="E3147" s="143" t="s">
        <v>9780</v>
      </c>
      <c r="F3147" s="143" t="s">
        <v>713</v>
      </c>
      <c r="G3147" s="143" t="s">
        <v>714</v>
      </c>
      <c r="H3147" s="144">
        <v>-98467.9</v>
      </c>
      <c r="I3147" s="143"/>
    </row>
    <row r="3148" spans="2:9" s="140" customFormat="1" ht="19.7" customHeight="1" x14ac:dyDescent="0.2">
      <c r="B3148" s="142">
        <v>113</v>
      </c>
      <c r="C3148" s="143" t="s">
        <v>414</v>
      </c>
      <c r="D3148" s="142">
        <v>90767179</v>
      </c>
      <c r="E3148" s="143" t="s">
        <v>2861</v>
      </c>
      <c r="F3148" s="143" t="s">
        <v>899</v>
      </c>
      <c r="G3148" s="143" t="s">
        <v>900</v>
      </c>
      <c r="H3148" s="144">
        <v>550</v>
      </c>
      <c r="I3148" s="143"/>
    </row>
    <row r="3149" spans="2:9" s="140" customFormat="1" ht="19.7" customHeight="1" x14ac:dyDescent="0.2">
      <c r="B3149" s="142">
        <v>113</v>
      </c>
      <c r="C3149" s="143" t="s">
        <v>414</v>
      </c>
      <c r="D3149" s="142">
        <v>90767316</v>
      </c>
      <c r="E3149" s="143" t="s">
        <v>9781</v>
      </c>
      <c r="F3149" s="143" t="s">
        <v>713</v>
      </c>
      <c r="G3149" s="143" t="s">
        <v>714</v>
      </c>
      <c r="H3149" s="144">
        <v>-59812</v>
      </c>
      <c r="I3149" s="143"/>
    </row>
    <row r="3150" spans="2:9" s="140" customFormat="1" ht="19.7" customHeight="1" x14ac:dyDescent="0.2">
      <c r="B3150" s="142">
        <v>113</v>
      </c>
      <c r="C3150" s="143" t="s">
        <v>414</v>
      </c>
      <c r="D3150" s="142">
        <v>90767485</v>
      </c>
      <c r="E3150" s="143" t="s">
        <v>2862</v>
      </c>
      <c r="F3150" s="143" t="s">
        <v>700</v>
      </c>
      <c r="G3150" s="143" t="s">
        <v>701</v>
      </c>
      <c r="H3150" s="144">
        <v>600</v>
      </c>
      <c r="I3150" s="143"/>
    </row>
    <row r="3151" spans="2:9" s="140" customFormat="1" ht="19.7" customHeight="1" x14ac:dyDescent="0.2">
      <c r="B3151" s="142">
        <v>113</v>
      </c>
      <c r="C3151" s="143" t="s">
        <v>414</v>
      </c>
      <c r="D3151" s="142">
        <v>90767486</v>
      </c>
      <c r="E3151" s="143" t="s">
        <v>2863</v>
      </c>
      <c r="F3151" s="143" t="s">
        <v>729</v>
      </c>
      <c r="G3151" s="143" t="s">
        <v>730</v>
      </c>
      <c r="H3151" s="144">
        <v>619.14</v>
      </c>
      <c r="I3151" s="143"/>
    </row>
    <row r="3152" spans="2:9" s="140" customFormat="1" ht="19.7" customHeight="1" x14ac:dyDescent="0.2">
      <c r="B3152" s="142">
        <v>113</v>
      </c>
      <c r="C3152" s="143" t="s">
        <v>414</v>
      </c>
      <c r="D3152" s="142">
        <v>90767645</v>
      </c>
      <c r="E3152" s="143" t="s">
        <v>2864</v>
      </c>
      <c r="F3152" s="143" t="s">
        <v>700</v>
      </c>
      <c r="G3152" s="143" t="s">
        <v>701</v>
      </c>
      <c r="H3152" s="144">
        <v>-37531.449999999997</v>
      </c>
      <c r="I3152" s="143"/>
    </row>
    <row r="3153" spans="2:9" s="140" customFormat="1" ht="19.7" customHeight="1" x14ac:dyDescent="0.2">
      <c r="B3153" s="142">
        <v>113</v>
      </c>
      <c r="C3153" s="143" t="s">
        <v>414</v>
      </c>
      <c r="D3153" s="142">
        <v>90768556</v>
      </c>
      <c r="E3153" s="143" t="s">
        <v>2865</v>
      </c>
      <c r="F3153" s="143" t="s">
        <v>697</v>
      </c>
      <c r="G3153" s="143" t="s">
        <v>698</v>
      </c>
      <c r="H3153" s="144">
        <v>20000</v>
      </c>
      <c r="I3153" s="143"/>
    </row>
    <row r="3154" spans="2:9" s="140" customFormat="1" ht="19.7" customHeight="1" x14ac:dyDescent="0.2">
      <c r="B3154" s="142">
        <v>113</v>
      </c>
      <c r="C3154" s="143" t="s">
        <v>414</v>
      </c>
      <c r="D3154" s="142">
        <v>90770801</v>
      </c>
      <c r="E3154" s="143" t="s">
        <v>2866</v>
      </c>
      <c r="F3154" s="143" t="s">
        <v>700</v>
      </c>
      <c r="G3154" s="143" t="s">
        <v>701</v>
      </c>
      <c r="H3154" s="144">
        <v>1200</v>
      </c>
      <c r="I3154" s="143"/>
    </row>
    <row r="3155" spans="2:9" s="140" customFormat="1" ht="19.7" customHeight="1" x14ac:dyDescent="0.2">
      <c r="B3155" s="142">
        <v>113</v>
      </c>
      <c r="C3155" s="143" t="s">
        <v>414</v>
      </c>
      <c r="D3155" s="142">
        <v>90770801</v>
      </c>
      <c r="E3155" s="143" t="s">
        <v>2866</v>
      </c>
      <c r="F3155" s="143" t="s">
        <v>700</v>
      </c>
      <c r="G3155" s="143" t="s">
        <v>701</v>
      </c>
      <c r="H3155" s="144">
        <v>1200</v>
      </c>
      <c r="I3155" s="143"/>
    </row>
    <row r="3156" spans="2:9" s="140" customFormat="1" ht="19.7" customHeight="1" x14ac:dyDescent="0.2">
      <c r="B3156" s="142">
        <v>113</v>
      </c>
      <c r="C3156" s="143" t="s">
        <v>414</v>
      </c>
      <c r="D3156" s="142">
        <v>90881365</v>
      </c>
      <c r="E3156" s="143" t="s">
        <v>2867</v>
      </c>
      <c r="F3156" s="143" t="s">
        <v>713</v>
      </c>
      <c r="G3156" s="143" t="s">
        <v>714</v>
      </c>
      <c r="H3156" s="144">
        <v>220000</v>
      </c>
      <c r="I3156" s="143"/>
    </row>
    <row r="3157" spans="2:9" s="140" customFormat="1" ht="19.7" customHeight="1" x14ac:dyDescent="0.2">
      <c r="B3157" s="142">
        <v>113</v>
      </c>
      <c r="C3157" s="143" t="s">
        <v>414</v>
      </c>
      <c r="D3157" s="142">
        <v>90899452</v>
      </c>
      <c r="E3157" s="143" t="s">
        <v>2852</v>
      </c>
      <c r="F3157" s="143" t="s">
        <v>729</v>
      </c>
      <c r="G3157" s="143" t="s">
        <v>730</v>
      </c>
      <c r="H3157" s="144">
        <v>100</v>
      </c>
      <c r="I3157" s="143"/>
    </row>
    <row r="3158" spans="2:9" s="140" customFormat="1" ht="19.7" customHeight="1" x14ac:dyDescent="0.2">
      <c r="B3158" s="142">
        <v>113</v>
      </c>
      <c r="C3158" s="143" t="s">
        <v>414</v>
      </c>
      <c r="D3158" s="142">
        <v>90966902</v>
      </c>
      <c r="E3158" s="143" t="s">
        <v>2868</v>
      </c>
      <c r="F3158" s="143" t="s">
        <v>700</v>
      </c>
      <c r="G3158" s="143" t="s">
        <v>701</v>
      </c>
      <c r="H3158" s="144">
        <v>10000</v>
      </c>
      <c r="I3158" s="143"/>
    </row>
    <row r="3159" spans="2:9" s="140" customFormat="1" ht="19.7" customHeight="1" x14ac:dyDescent="0.2">
      <c r="B3159" s="142">
        <v>113</v>
      </c>
      <c r="C3159" s="143" t="s">
        <v>414</v>
      </c>
      <c r="D3159" s="142">
        <v>90966905</v>
      </c>
      <c r="E3159" s="143" t="s">
        <v>2869</v>
      </c>
      <c r="F3159" s="143" t="s">
        <v>700</v>
      </c>
      <c r="G3159" s="143" t="s">
        <v>701</v>
      </c>
      <c r="H3159" s="144">
        <v>10000</v>
      </c>
      <c r="I3159" s="143"/>
    </row>
    <row r="3160" spans="2:9" s="140" customFormat="1" ht="19.7" customHeight="1" x14ac:dyDescent="0.2">
      <c r="B3160" s="142">
        <v>113</v>
      </c>
      <c r="C3160" s="143" t="s">
        <v>414</v>
      </c>
      <c r="D3160" s="142">
        <v>90966909</v>
      </c>
      <c r="E3160" s="143" t="s">
        <v>2870</v>
      </c>
      <c r="F3160" s="143" t="s">
        <v>700</v>
      </c>
      <c r="G3160" s="143" t="s">
        <v>701</v>
      </c>
      <c r="H3160" s="144">
        <v>10000</v>
      </c>
      <c r="I3160" s="143"/>
    </row>
    <row r="3161" spans="2:9" s="140" customFormat="1" ht="19.7" customHeight="1" x14ac:dyDescent="0.2">
      <c r="B3161" s="142">
        <v>113</v>
      </c>
      <c r="C3161" s="143" t="s">
        <v>414</v>
      </c>
      <c r="D3161" s="142">
        <v>91014934</v>
      </c>
      <c r="E3161" s="143" t="s">
        <v>2871</v>
      </c>
      <c r="F3161" s="143" t="s">
        <v>700</v>
      </c>
      <c r="G3161" s="143" t="s">
        <v>701</v>
      </c>
      <c r="H3161" s="144">
        <v>139721.82</v>
      </c>
      <c r="I3161" s="143"/>
    </row>
    <row r="3162" spans="2:9" s="140" customFormat="1" ht="19.7" customHeight="1" x14ac:dyDescent="0.2">
      <c r="B3162" s="142">
        <v>113</v>
      </c>
      <c r="C3162" s="143" t="s">
        <v>414</v>
      </c>
      <c r="D3162" s="142">
        <v>91029921</v>
      </c>
      <c r="E3162" s="143" t="s">
        <v>9034</v>
      </c>
      <c r="F3162" s="143" t="s">
        <v>716</v>
      </c>
      <c r="G3162" s="143" t="s">
        <v>717</v>
      </c>
      <c r="H3162" s="144">
        <v>-130737.74</v>
      </c>
      <c r="I3162" s="143"/>
    </row>
    <row r="3163" spans="2:9" s="140" customFormat="1" ht="19.7" customHeight="1" x14ac:dyDescent="0.2">
      <c r="B3163" s="142">
        <v>116</v>
      </c>
      <c r="C3163" s="143" t="s">
        <v>87</v>
      </c>
      <c r="D3163" s="142">
        <v>90181346</v>
      </c>
      <c r="E3163" s="143" t="s">
        <v>2872</v>
      </c>
      <c r="F3163" s="143" t="s">
        <v>700</v>
      </c>
      <c r="G3163" s="143" t="s">
        <v>701</v>
      </c>
      <c r="H3163" s="144">
        <v>-11662.44</v>
      </c>
      <c r="I3163" s="143"/>
    </row>
    <row r="3164" spans="2:9" s="140" customFormat="1" ht="19.7" customHeight="1" x14ac:dyDescent="0.2">
      <c r="B3164" s="142">
        <v>116</v>
      </c>
      <c r="C3164" s="143" t="s">
        <v>87</v>
      </c>
      <c r="D3164" s="142">
        <v>90181346</v>
      </c>
      <c r="E3164" s="143" t="s">
        <v>2872</v>
      </c>
      <c r="F3164" s="143" t="s">
        <v>700</v>
      </c>
      <c r="G3164" s="143" t="s">
        <v>701</v>
      </c>
      <c r="H3164" s="144">
        <v>-1402.51</v>
      </c>
      <c r="I3164" s="143"/>
    </row>
    <row r="3165" spans="2:9" s="140" customFormat="1" ht="19.7" customHeight="1" x14ac:dyDescent="0.2">
      <c r="B3165" s="142">
        <v>116</v>
      </c>
      <c r="C3165" s="143" t="s">
        <v>87</v>
      </c>
      <c r="D3165" s="142">
        <v>90181346</v>
      </c>
      <c r="E3165" s="143" t="s">
        <v>2872</v>
      </c>
      <c r="F3165" s="143" t="s">
        <v>700</v>
      </c>
      <c r="G3165" s="143" t="s">
        <v>701</v>
      </c>
      <c r="H3165" s="144">
        <v>-710.79</v>
      </c>
      <c r="I3165" s="143"/>
    </row>
    <row r="3166" spans="2:9" s="140" customFormat="1" ht="19.7" customHeight="1" x14ac:dyDescent="0.2">
      <c r="B3166" s="142">
        <v>116</v>
      </c>
      <c r="C3166" s="143" t="s">
        <v>87</v>
      </c>
      <c r="D3166" s="142">
        <v>90181346</v>
      </c>
      <c r="E3166" s="143" t="s">
        <v>2872</v>
      </c>
      <c r="F3166" s="143" t="s">
        <v>700</v>
      </c>
      <c r="G3166" s="143" t="s">
        <v>701</v>
      </c>
      <c r="H3166" s="144">
        <v>-1409.34</v>
      </c>
      <c r="I3166" s="143"/>
    </row>
    <row r="3167" spans="2:9" s="140" customFormat="1" ht="19.7" customHeight="1" x14ac:dyDescent="0.2">
      <c r="B3167" s="142">
        <v>116</v>
      </c>
      <c r="C3167" s="143" t="s">
        <v>87</v>
      </c>
      <c r="D3167" s="142">
        <v>90394581</v>
      </c>
      <c r="E3167" s="143" t="s">
        <v>9035</v>
      </c>
      <c r="F3167" s="143" t="s">
        <v>1245</v>
      </c>
      <c r="G3167" s="143" t="s">
        <v>1246</v>
      </c>
      <c r="H3167" s="144">
        <v>15000</v>
      </c>
      <c r="I3167" s="143"/>
    </row>
    <row r="3168" spans="2:9" s="140" customFormat="1" ht="19.7" customHeight="1" x14ac:dyDescent="0.2">
      <c r="B3168" s="142">
        <v>116</v>
      </c>
      <c r="C3168" s="143" t="s">
        <v>87</v>
      </c>
      <c r="D3168" s="142">
        <v>90394581</v>
      </c>
      <c r="E3168" s="143" t="s">
        <v>9036</v>
      </c>
      <c r="F3168" s="143" t="s">
        <v>1245</v>
      </c>
      <c r="G3168" s="143" t="s">
        <v>1246</v>
      </c>
      <c r="H3168" s="144">
        <v>15000</v>
      </c>
      <c r="I3168" s="143"/>
    </row>
    <row r="3169" spans="2:9" s="140" customFormat="1" ht="19.7" customHeight="1" x14ac:dyDescent="0.2">
      <c r="B3169" s="142">
        <v>116</v>
      </c>
      <c r="C3169" s="143" t="s">
        <v>87</v>
      </c>
      <c r="D3169" s="142">
        <v>90394581</v>
      </c>
      <c r="E3169" s="143" t="s">
        <v>9037</v>
      </c>
      <c r="F3169" s="143" t="s">
        <v>1245</v>
      </c>
      <c r="G3169" s="143" t="s">
        <v>1246</v>
      </c>
      <c r="H3169" s="144">
        <v>15000</v>
      </c>
      <c r="I3169" s="143"/>
    </row>
    <row r="3170" spans="2:9" s="140" customFormat="1" ht="19.7" customHeight="1" x14ac:dyDescent="0.2">
      <c r="B3170" s="142">
        <v>116</v>
      </c>
      <c r="C3170" s="143" t="s">
        <v>87</v>
      </c>
      <c r="D3170" s="142">
        <v>90444043</v>
      </c>
      <c r="E3170" s="143" t="s">
        <v>2873</v>
      </c>
      <c r="F3170" s="143" t="s">
        <v>729</v>
      </c>
      <c r="G3170" s="143" t="s">
        <v>730</v>
      </c>
      <c r="H3170" s="144">
        <v>200</v>
      </c>
      <c r="I3170" s="143"/>
    </row>
    <row r="3171" spans="2:9" s="140" customFormat="1" ht="19.7" customHeight="1" x14ac:dyDescent="0.2">
      <c r="B3171" s="142">
        <v>116</v>
      </c>
      <c r="C3171" s="143" t="s">
        <v>87</v>
      </c>
      <c r="D3171" s="142">
        <v>90444043</v>
      </c>
      <c r="E3171" s="143" t="s">
        <v>2873</v>
      </c>
      <c r="F3171" s="143" t="s">
        <v>729</v>
      </c>
      <c r="G3171" s="143" t="s">
        <v>730</v>
      </c>
      <c r="H3171" s="144">
        <v>750</v>
      </c>
      <c r="I3171" s="143"/>
    </row>
    <row r="3172" spans="2:9" s="140" customFormat="1" ht="19.7" customHeight="1" x14ac:dyDescent="0.2">
      <c r="B3172" s="142">
        <v>116</v>
      </c>
      <c r="C3172" s="143" t="s">
        <v>87</v>
      </c>
      <c r="D3172" s="142">
        <v>90444043</v>
      </c>
      <c r="E3172" s="143" t="s">
        <v>2873</v>
      </c>
      <c r="F3172" s="143" t="s">
        <v>729</v>
      </c>
      <c r="G3172" s="143" t="s">
        <v>730</v>
      </c>
      <c r="H3172" s="144">
        <v>100</v>
      </c>
      <c r="I3172" s="143"/>
    </row>
    <row r="3173" spans="2:9" s="140" customFormat="1" ht="19.7" customHeight="1" x14ac:dyDescent="0.2">
      <c r="B3173" s="142">
        <v>116</v>
      </c>
      <c r="C3173" s="143" t="s">
        <v>87</v>
      </c>
      <c r="D3173" s="142">
        <v>90489591</v>
      </c>
      <c r="E3173" s="143" t="s">
        <v>2874</v>
      </c>
      <c r="F3173" s="143" t="s">
        <v>700</v>
      </c>
      <c r="G3173" s="143" t="s">
        <v>701</v>
      </c>
      <c r="H3173" s="144">
        <v>2000</v>
      </c>
      <c r="I3173" s="143"/>
    </row>
    <row r="3174" spans="2:9" s="140" customFormat="1" ht="19.7" customHeight="1" x14ac:dyDescent="0.2">
      <c r="B3174" s="142">
        <v>116</v>
      </c>
      <c r="C3174" s="143" t="s">
        <v>87</v>
      </c>
      <c r="D3174" s="142">
        <v>90489591</v>
      </c>
      <c r="E3174" s="143" t="s">
        <v>2874</v>
      </c>
      <c r="F3174" s="143" t="s">
        <v>700</v>
      </c>
      <c r="G3174" s="143" t="s">
        <v>701</v>
      </c>
      <c r="H3174" s="144">
        <v>9000</v>
      </c>
      <c r="I3174" s="143"/>
    </row>
    <row r="3175" spans="2:9" s="140" customFormat="1" ht="19.7" customHeight="1" x14ac:dyDescent="0.2">
      <c r="B3175" s="142">
        <v>116</v>
      </c>
      <c r="C3175" s="143" t="s">
        <v>87</v>
      </c>
      <c r="D3175" s="142">
        <v>90489591</v>
      </c>
      <c r="E3175" s="143" t="s">
        <v>2874</v>
      </c>
      <c r="F3175" s="143" t="s">
        <v>700</v>
      </c>
      <c r="G3175" s="143" t="s">
        <v>701</v>
      </c>
      <c r="H3175" s="144">
        <v>1000</v>
      </c>
      <c r="I3175" s="143"/>
    </row>
    <row r="3176" spans="2:9" s="140" customFormat="1" ht="19.7" customHeight="1" x14ac:dyDescent="0.2">
      <c r="B3176" s="142">
        <v>116</v>
      </c>
      <c r="C3176" s="143" t="s">
        <v>87</v>
      </c>
      <c r="D3176" s="142">
        <v>90499246</v>
      </c>
      <c r="E3176" s="143" t="s">
        <v>2875</v>
      </c>
      <c r="F3176" s="143" t="s">
        <v>729</v>
      </c>
      <c r="G3176" s="143" t="s">
        <v>730</v>
      </c>
      <c r="H3176" s="144">
        <v>-20187.34</v>
      </c>
      <c r="I3176" s="143"/>
    </row>
    <row r="3177" spans="2:9" s="140" customFormat="1" ht="19.7" customHeight="1" x14ac:dyDescent="0.2">
      <c r="B3177" s="142">
        <v>116</v>
      </c>
      <c r="C3177" s="143" t="s">
        <v>87</v>
      </c>
      <c r="D3177" s="142">
        <v>90499246</v>
      </c>
      <c r="E3177" s="143" t="s">
        <v>2875</v>
      </c>
      <c r="F3177" s="143" t="s">
        <v>729</v>
      </c>
      <c r="G3177" s="143" t="s">
        <v>730</v>
      </c>
      <c r="H3177" s="144">
        <v>4000</v>
      </c>
      <c r="I3177" s="143"/>
    </row>
    <row r="3178" spans="2:9" s="140" customFormat="1" ht="19.7" customHeight="1" x14ac:dyDescent="0.2">
      <c r="B3178" s="142">
        <v>116</v>
      </c>
      <c r="C3178" s="143" t="s">
        <v>87</v>
      </c>
      <c r="D3178" s="142">
        <v>90499246</v>
      </c>
      <c r="E3178" s="143" t="s">
        <v>2875</v>
      </c>
      <c r="F3178" s="143" t="s">
        <v>729</v>
      </c>
      <c r="G3178" s="143" t="s">
        <v>730</v>
      </c>
      <c r="H3178" s="144">
        <v>2000</v>
      </c>
      <c r="I3178" s="143"/>
    </row>
    <row r="3179" spans="2:9" s="140" customFormat="1" ht="19.7" customHeight="1" x14ac:dyDescent="0.2">
      <c r="B3179" s="142">
        <v>116</v>
      </c>
      <c r="C3179" s="143" t="s">
        <v>87</v>
      </c>
      <c r="D3179" s="142">
        <v>90501112</v>
      </c>
      <c r="E3179" s="143" t="s">
        <v>2876</v>
      </c>
      <c r="F3179" s="143" t="s">
        <v>700</v>
      </c>
      <c r="G3179" s="143" t="s">
        <v>701</v>
      </c>
      <c r="H3179" s="144">
        <v>-724</v>
      </c>
      <c r="I3179" s="143"/>
    </row>
    <row r="3180" spans="2:9" s="140" customFormat="1" ht="19.7" customHeight="1" x14ac:dyDescent="0.2">
      <c r="B3180" s="142">
        <v>116</v>
      </c>
      <c r="C3180" s="143" t="s">
        <v>87</v>
      </c>
      <c r="D3180" s="142">
        <v>90516543</v>
      </c>
      <c r="E3180" s="143" t="s">
        <v>2877</v>
      </c>
      <c r="F3180" s="143" t="s">
        <v>700</v>
      </c>
      <c r="G3180" s="143" t="s">
        <v>701</v>
      </c>
      <c r="H3180" s="144">
        <v>4950</v>
      </c>
      <c r="I3180" s="143"/>
    </row>
    <row r="3181" spans="2:9" s="140" customFormat="1" ht="19.7" customHeight="1" x14ac:dyDescent="0.2">
      <c r="B3181" s="142">
        <v>116</v>
      </c>
      <c r="C3181" s="143" t="s">
        <v>87</v>
      </c>
      <c r="D3181" s="142">
        <v>90519952</v>
      </c>
      <c r="E3181" s="143" t="s">
        <v>9782</v>
      </c>
      <c r="F3181" s="143" t="s">
        <v>700</v>
      </c>
      <c r="G3181" s="143" t="s">
        <v>701</v>
      </c>
      <c r="H3181" s="144">
        <v>-30000</v>
      </c>
      <c r="I3181" s="143"/>
    </row>
    <row r="3182" spans="2:9" s="140" customFormat="1" ht="19.7" customHeight="1" x14ac:dyDescent="0.2">
      <c r="B3182" s="142">
        <v>116</v>
      </c>
      <c r="C3182" s="143" t="s">
        <v>87</v>
      </c>
      <c r="D3182" s="142">
        <v>90520053</v>
      </c>
      <c r="E3182" s="143" t="s">
        <v>2878</v>
      </c>
      <c r="F3182" s="143" t="s">
        <v>697</v>
      </c>
      <c r="G3182" s="143" t="s">
        <v>698</v>
      </c>
      <c r="H3182" s="144">
        <v>3600</v>
      </c>
      <c r="I3182" s="143"/>
    </row>
    <row r="3183" spans="2:9" s="140" customFormat="1" ht="19.7" customHeight="1" x14ac:dyDescent="0.2">
      <c r="B3183" s="142">
        <v>116</v>
      </c>
      <c r="C3183" s="143" t="s">
        <v>87</v>
      </c>
      <c r="D3183" s="142">
        <v>90520228</v>
      </c>
      <c r="E3183" s="143" t="s">
        <v>2879</v>
      </c>
      <c r="F3183" s="143" t="s">
        <v>700</v>
      </c>
      <c r="G3183" s="143" t="s">
        <v>701</v>
      </c>
      <c r="H3183" s="144">
        <v>1200</v>
      </c>
      <c r="I3183" s="143"/>
    </row>
    <row r="3184" spans="2:9" s="140" customFormat="1" ht="19.7" customHeight="1" x14ac:dyDescent="0.2">
      <c r="B3184" s="142">
        <v>116</v>
      </c>
      <c r="C3184" s="143" t="s">
        <v>87</v>
      </c>
      <c r="D3184" s="142">
        <v>90520228</v>
      </c>
      <c r="E3184" s="143" t="s">
        <v>2879</v>
      </c>
      <c r="F3184" s="143" t="s">
        <v>700</v>
      </c>
      <c r="G3184" s="143" t="s">
        <v>701</v>
      </c>
      <c r="H3184" s="144">
        <v>1200</v>
      </c>
      <c r="I3184" s="143"/>
    </row>
    <row r="3185" spans="2:9" s="140" customFormat="1" ht="19.7" customHeight="1" x14ac:dyDescent="0.2">
      <c r="B3185" s="142">
        <v>116</v>
      </c>
      <c r="C3185" s="143" t="s">
        <v>87</v>
      </c>
      <c r="D3185" s="142">
        <v>90520228</v>
      </c>
      <c r="E3185" s="143" t="s">
        <v>2880</v>
      </c>
      <c r="F3185" s="143" t="s">
        <v>899</v>
      </c>
      <c r="G3185" s="143" t="s">
        <v>900</v>
      </c>
      <c r="H3185" s="144">
        <v>274.41000000000003</v>
      </c>
      <c r="I3185" s="143"/>
    </row>
    <row r="3186" spans="2:9" s="140" customFormat="1" ht="19.7" customHeight="1" x14ac:dyDescent="0.2">
      <c r="B3186" s="142">
        <v>116</v>
      </c>
      <c r="C3186" s="143" t="s">
        <v>87</v>
      </c>
      <c r="D3186" s="142">
        <v>90520915</v>
      </c>
      <c r="E3186" s="143" t="s">
        <v>2881</v>
      </c>
      <c r="F3186" s="143" t="s">
        <v>700</v>
      </c>
      <c r="G3186" s="143" t="s">
        <v>701</v>
      </c>
      <c r="H3186" s="144">
        <v>200</v>
      </c>
      <c r="I3186" s="143"/>
    </row>
    <row r="3187" spans="2:9" s="140" customFormat="1" ht="19.7" customHeight="1" x14ac:dyDescent="0.2">
      <c r="B3187" s="142">
        <v>116</v>
      </c>
      <c r="C3187" s="143" t="s">
        <v>87</v>
      </c>
      <c r="D3187" s="142">
        <v>90520915</v>
      </c>
      <c r="E3187" s="143" t="s">
        <v>2881</v>
      </c>
      <c r="F3187" s="143" t="s">
        <v>700</v>
      </c>
      <c r="G3187" s="143" t="s">
        <v>701</v>
      </c>
      <c r="H3187" s="144">
        <v>600</v>
      </c>
      <c r="I3187" s="143"/>
    </row>
    <row r="3188" spans="2:9" s="140" customFormat="1" ht="19.7" customHeight="1" x14ac:dyDescent="0.2">
      <c r="B3188" s="142">
        <v>116</v>
      </c>
      <c r="C3188" s="143" t="s">
        <v>87</v>
      </c>
      <c r="D3188" s="142">
        <v>90520941</v>
      </c>
      <c r="E3188" s="143" t="s">
        <v>2882</v>
      </c>
      <c r="F3188" s="143" t="s">
        <v>716</v>
      </c>
      <c r="G3188" s="143" t="s">
        <v>717</v>
      </c>
      <c r="H3188" s="144">
        <v>2640</v>
      </c>
      <c r="I3188" s="143"/>
    </row>
    <row r="3189" spans="2:9" s="140" customFormat="1" ht="19.7" customHeight="1" x14ac:dyDescent="0.2">
      <c r="B3189" s="142">
        <v>116</v>
      </c>
      <c r="C3189" s="143" t="s">
        <v>87</v>
      </c>
      <c r="D3189" s="142">
        <v>90521904</v>
      </c>
      <c r="E3189" s="143" t="s">
        <v>2883</v>
      </c>
      <c r="F3189" s="143" t="s">
        <v>737</v>
      </c>
      <c r="G3189" s="143" t="s">
        <v>738</v>
      </c>
      <c r="H3189" s="144">
        <v>600</v>
      </c>
      <c r="I3189" s="143"/>
    </row>
    <row r="3190" spans="2:9" s="140" customFormat="1" ht="19.7" customHeight="1" x14ac:dyDescent="0.2">
      <c r="B3190" s="142">
        <v>116</v>
      </c>
      <c r="C3190" s="143" t="s">
        <v>87</v>
      </c>
      <c r="D3190" s="142">
        <v>90521904</v>
      </c>
      <c r="E3190" s="143" t="s">
        <v>2884</v>
      </c>
      <c r="F3190" s="143" t="s">
        <v>700</v>
      </c>
      <c r="G3190" s="143" t="s">
        <v>701</v>
      </c>
      <c r="H3190" s="144">
        <v>10000</v>
      </c>
      <c r="I3190" s="143"/>
    </row>
    <row r="3191" spans="2:9" s="140" customFormat="1" ht="19.7" customHeight="1" x14ac:dyDescent="0.2">
      <c r="B3191" s="142">
        <v>116</v>
      </c>
      <c r="C3191" s="143" t="s">
        <v>87</v>
      </c>
      <c r="D3191" s="142">
        <v>90521904</v>
      </c>
      <c r="E3191" s="143" t="s">
        <v>9038</v>
      </c>
      <c r="F3191" s="143" t="s">
        <v>700</v>
      </c>
      <c r="G3191" s="143" t="s">
        <v>701</v>
      </c>
      <c r="H3191" s="144">
        <v>-5031.3500000000004</v>
      </c>
      <c r="I3191" s="143"/>
    </row>
    <row r="3192" spans="2:9" s="140" customFormat="1" ht="19.7" customHeight="1" x14ac:dyDescent="0.2">
      <c r="B3192" s="142">
        <v>116</v>
      </c>
      <c r="C3192" s="143" t="s">
        <v>87</v>
      </c>
      <c r="D3192" s="142">
        <v>90524116</v>
      </c>
      <c r="E3192" s="143" t="s">
        <v>2885</v>
      </c>
      <c r="F3192" s="143" t="s">
        <v>700</v>
      </c>
      <c r="G3192" s="143" t="s">
        <v>701</v>
      </c>
      <c r="H3192" s="144">
        <v>900</v>
      </c>
      <c r="I3192" s="143"/>
    </row>
    <row r="3193" spans="2:9" s="140" customFormat="1" ht="19.7" customHeight="1" x14ac:dyDescent="0.2">
      <c r="B3193" s="142">
        <v>116</v>
      </c>
      <c r="C3193" s="143" t="s">
        <v>87</v>
      </c>
      <c r="D3193" s="142">
        <v>90524116</v>
      </c>
      <c r="E3193" s="143" t="s">
        <v>2885</v>
      </c>
      <c r="F3193" s="143" t="s">
        <v>700</v>
      </c>
      <c r="G3193" s="143" t="s">
        <v>701</v>
      </c>
      <c r="H3193" s="144">
        <v>750</v>
      </c>
      <c r="I3193" s="143"/>
    </row>
    <row r="3194" spans="2:9" s="140" customFormat="1" ht="19.7" customHeight="1" x14ac:dyDescent="0.2">
      <c r="B3194" s="142">
        <v>116</v>
      </c>
      <c r="C3194" s="143" t="s">
        <v>87</v>
      </c>
      <c r="D3194" s="142">
        <v>90524116</v>
      </c>
      <c r="E3194" s="143" t="s">
        <v>2885</v>
      </c>
      <c r="F3194" s="143" t="s">
        <v>700</v>
      </c>
      <c r="G3194" s="143" t="s">
        <v>701</v>
      </c>
      <c r="H3194" s="144">
        <v>150</v>
      </c>
      <c r="I3194" s="143"/>
    </row>
    <row r="3195" spans="2:9" s="140" customFormat="1" ht="19.7" customHeight="1" x14ac:dyDescent="0.2">
      <c r="B3195" s="142">
        <v>116</v>
      </c>
      <c r="C3195" s="143" t="s">
        <v>87</v>
      </c>
      <c r="D3195" s="142">
        <v>90535902</v>
      </c>
      <c r="E3195" s="143" t="s">
        <v>2886</v>
      </c>
      <c r="F3195" s="143" t="s">
        <v>700</v>
      </c>
      <c r="G3195" s="143" t="s">
        <v>701</v>
      </c>
      <c r="H3195" s="144">
        <v>360</v>
      </c>
      <c r="I3195" s="143"/>
    </row>
    <row r="3196" spans="2:9" s="140" customFormat="1" ht="19.7" customHeight="1" x14ac:dyDescent="0.2">
      <c r="B3196" s="142">
        <v>116</v>
      </c>
      <c r="C3196" s="143" t="s">
        <v>87</v>
      </c>
      <c r="D3196" s="142">
        <v>90536913</v>
      </c>
      <c r="E3196" s="143" t="s">
        <v>2887</v>
      </c>
      <c r="F3196" s="143" t="s">
        <v>700</v>
      </c>
      <c r="G3196" s="143" t="s">
        <v>701</v>
      </c>
      <c r="H3196" s="144">
        <v>6500</v>
      </c>
      <c r="I3196" s="143"/>
    </row>
    <row r="3197" spans="2:9" s="140" customFormat="1" ht="19.7" customHeight="1" x14ac:dyDescent="0.2">
      <c r="B3197" s="142">
        <v>116</v>
      </c>
      <c r="C3197" s="143" t="s">
        <v>87</v>
      </c>
      <c r="D3197" s="142">
        <v>90572008</v>
      </c>
      <c r="E3197" s="143" t="s">
        <v>2888</v>
      </c>
      <c r="F3197" s="143" t="s">
        <v>706</v>
      </c>
      <c r="G3197" s="143" t="s">
        <v>707</v>
      </c>
      <c r="H3197" s="144">
        <v>1760.77</v>
      </c>
      <c r="I3197" s="143"/>
    </row>
    <row r="3198" spans="2:9" s="140" customFormat="1" ht="19.7" customHeight="1" x14ac:dyDescent="0.2">
      <c r="B3198" s="142">
        <v>116</v>
      </c>
      <c r="C3198" s="143" t="s">
        <v>87</v>
      </c>
      <c r="D3198" s="142">
        <v>90613157</v>
      </c>
      <c r="E3198" s="143" t="s">
        <v>2890</v>
      </c>
      <c r="F3198" s="143" t="s">
        <v>729</v>
      </c>
      <c r="G3198" s="143" t="s">
        <v>730</v>
      </c>
      <c r="H3198" s="144">
        <v>600</v>
      </c>
      <c r="I3198" s="143"/>
    </row>
    <row r="3199" spans="2:9" s="140" customFormat="1" ht="19.7" customHeight="1" x14ac:dyDescent="0.2">
      <c r="B3199" s="142">
        <v>116</v>
      </c>
      <c r="C3199" s="143" t="s">
        <v>87</v>
      </c>
      <c r="D3199" s="142">
        <v>90613157</v>
      </c>
      <c r="E3199" s="143" t="s">
        <v>2890</v>
      </c>
      <c r="F3199" s="143" t="s">
        <v>729</v>
      </c>
      <c r="G3199" s="143" t="s">
        <v>730</v>
      </c>
      <c r="H3199" s="144">
        <v>400</v>
      </c>
      <c r="I3199" s="143"/>
    </row>
    <row r="3200" spans="2:9" s="140" customFormat="1" ht="19.7" customHeight="1" x14ac:dyDescent="0.2">
      <c r="B3200" s="142">
        <v>116</v>
      </c>
      <c r="C3200" s="143" t="s">
        <v>87</v>
      </c>
      <c r="D3200" s="142">
        <v>90613157</v>
      </c>
      <c r="E3200" s="143" t="s">
        <v>2890</v>
      </c>
      <c r="F3200" s="143" t="s">
        <v>729</v>
      </c>
      <c r="G3200" s="143" t="s">
        <v>730</v>
      </c>
      <c r="H3200" s="144">
        <v>200</v>
      </c>
      <c r="I3200" s="143"/>
    </row>
    <row r="3201" spans="2:9" s="140" customFormat="1" ht="19.7" customHeight="1" x14ac:dyDescent="0.2">
      <c r="B3201" s="142">
        <v>116</v>
      </c>
      <c r="C3201" s="143" t="s">
        <v>87</v>
      </c>
      <c r="D3201" s="142">
        <v>90614098</v>
      </c>
      <c r="E3201" s="143" t="s">
        <v>2891</v>
      </c>
      <c r="F3201" s="143" t="s">
        <v>891</v>
      </c>
      <c r="G3201" s="143" t="s">
        <v>892</v>
      </c>
      <c r="H3201" s="144">
        <v>738</v>
      </c>
      <c r="I3201" s="143"/>
    </row>
    <row r="3202" spans="2:9" s="140" customFormat="1" ht="19.7" customHeight="1" x14ac:dyDescent="0.2">
      <c r="B3202" s="142">
        <v>116</v>
      </c>
      <c r="C3202" s="143" t="s">
        <v>87</v>
      </c>
      <c r="D3202" s="142">
        <v>90614098</v>
      </c>
      <c r="E3202" s="143" t="s">
        <v>2891</v>
      </c>
      <c r="F3202" s="143" t="s">
        <v>891</v>
      </c>
      <c r="G3202" s="143" t="s">
        <v>892</v>
      </c>
      <c r="H3202" s="144">
        <v>615</v>
      </c>
      <c r="I3202" s="143"/>
    </row>
    <row r="3203" spans="2:9" s="140" customFormat="1" ht="19.7" customHeight="1" x14ac:dyDescent="0.2">
      <c r="B3203" s="142">
        <v>116</v>
      </c>
      <c r="C3203" s="143" t="s">
        <v>87</v>
      </c>
      <c r="D3203" s="142">
        <v>90614098</v>
      </c>
      <c r="E3203" s="143" t="s">
        <v>2891</v>
      </c>
      <c r="F3203" s="143" t="s">
        <v>891</v>
      </c>
      <c r="G3203" s="143" t="s">
        <v>892</v>
      </c>
      <c r="H3203" s="144">
        <v>123</v>
      </c>
      <c r="I3203" s="143"/>
    </row>
    <row r="3204" spans="2:9" s="140" customFormat="1" ht="19.7" customHeight="1" x14ac:dyDescent="0.2">
      <c r="B3204" s="142">
        <v>116</v>
      </c>
      <c r="C3204" s="143" t="s">
        <v>87</v>
      </c>
      <c r="D3204" s="142">
        <v>90614098</v>
      </c>
      <c r="E3204" s="143" t="s">
        <v>2892</v>
      </c>
      <c r="F3204" s="143" t="s">
        <v>706</v>
      </c>
      <c r="G3204" s="143" t="s">
        <v>707</v>
      </c>
      <c r="H3204" s="144">
        <v>2496.3000000000002</v>
      </c>
      <c r="I3204" s="143"/>
    </row>
    <row r="3205" spans="2:9" s="140" customFormat="1" ht="19.7" customHeight="1" x14ac:dyDescent="0.2">
      <c r="B3205" s="142">
        <v>116</v>
      </c>
      <c r="C3205" s="143" t="s">
        <v>87</v>
      </c>
      <c r="D3205" s="142">
        <v>90614098</v>
      </c>
      <c r="E3205" s="143" t="s">
        <v>2892</v>
      </c>
      <c r="F3205" s="143" t="s">
        <v>706</v>
      </c>
      <c r="G3205" s="143" t="s">
        <v>707</v>
      </c>
      <c r="H3205" s="144">
        <v>1664.2</v>
      </c>
      <c r="I3205" s="143"/>
    </row>
    <row r="3206" spans="2:9" s="140" customFormat="1" ht="19.7" customHeight="1" x14ac:dyDescent="0.2">
      <c r="B3206" s="142">
        <v>116</v>
      </c>
      <c r="C3206" s="143" t="s">
        <v>87</v>
      </c>
      <c r="D3206" s="142">
        <v>90614098</v>
      </c>
      <c r="E3206" s="143" t="s">
        <v>2892</v>
      </c>
      <c r="F3206" s="143" t="s">
        <v>706</v>
      </c>
      <c r="G3206" s="143" t="s">
        <v>707</v>
      </c>
      <c r="H3206" s="144">
        <v>416.05</v>
      </c>
      <c r="I3206" s="143"/>
    </row>
    <row r="3207" spans="2:9" s="140" customFormat="1" ht="19.7" customHeight="1" x14ac:dyDescent="0.2">
      <c r="B3207" s="142">
        <v>116</v>
      </c>
      <c r="C3207" s="143" t="s">
        <v>87</v>
      </c>
      <c r="D3207" s="142">
        <v>90735430</v>
      </c>
      <c r="E3207" s="143" t="s">
        <v>9783</v>
      </c>
      <c r="F3207" s="143" t="s">
        <v>697</v>
      </c>
      <c r="G3207" s="143" t="s">
        <v>698</v>
      </c>
      <c r="H3207" s="144">
        <v>35000</v>
      </c>
      <c r="I3207" s="143"/>
    </row>
    <row r="3208" spans="2:9" s="140" customFormat="1" ht="19.7" customHeight="1" x14ac:dyDescent="0.2">
      <c r="B3208" s="142">
        <v>116</v>
      </c>
      <c r="C3208" s="143" t="s">
        <v>87</v>
      </c>
      <c r="D3208" s="142">
        <v>90791519</v>
      </c>
      <c r="E3208" s="143" t="s">
        <v>2893</v>
      </c>
      <c r="F3208" s="143" t="s">
        <v>700</v>
      </c>
      <c r="G3208" s="143" t="s">
        <v>701</v>
      </c>
      <c r="H3208" s="144">
        <v>40000</v>
      </c>
      <c r="I3208" s="143"/>
    </row>
    <row r="3209" spans="2:9" s="140" customFormat="1" ht="19.7" customHeight="1" x14ac:dyDescent="0.2">
      <c r="B3209" s="142">
        <v>116</v>
      </c>
      <c r="C3209" s="143" t="s">
        <v>87</v>
      </c>
      <c r="D3209" s="142">
        <v>90791519</v>
      </c>
      <c r="E3209" s="143" t="s">
        <v>2894</v>
      </c>
      <c r="F3209" s="143" t="s">
        <v>769</v>
      </c>
      <c r="G3209" s="143" t="s">
        <v>770</v>
      </c>
      <c r="H3209" s="144">
        <v>-5745.73</v>
      </c>
      <c r="I3209" s="143"/>
    </row>
    <row r="3210" spans="2:9" s="140" customFormat="1" ht="19.7" customHeight="1" x14ac:dyDescent="0.2">
      <c r="B3210" s="142">
        <v>116</v>
      </c>
      <c r="C3210" s="143" t="s">
        <v>87</v>
      </c>
      <c r="D3210" s="142">
        <v>90948052</v>
      </c>
      <c r="E3210" s="143" t="s">
        <v>2895</v>
      </c>
      <c r="F3210" s="143" t="s">
        <v>697</v>
      </c>
      <c r="G3210" s="143" t="s">
        <v>698</v>
      </c>
      <c r="H3210" s="144">
        <v>5000</v>
      </c>
      <c r="I3210" s="143"/>
    </row>
    <row r="3211" spans="2:9" s="140" customFormat="1" ht="19.7" customHeight="1" x14ac:dyDescent="0.2">
      <c r="B3211" s="142">
        <v>116</v>
      </c>
      <c r="C3211" s="143" t="s">
        <v>87</v>
      </c>
      <c r="D3211" s="142">
        <v>90975454</v>
      </c>
      <c r="E3211" s="143" t="s">
        <v>2889</v>
      </c>
      <c r="F3211" s="143" t="s">
        <v>700</v>
      </c>
      <c r="G3211" s="143" t="s">
        <v>701</v>
      </c>
      <c r="H3211" s="144">
        <v>-246804.36</v>
      </c>
      <c r="I3211" s="143"/>
    </row>
    <row r="3212" spans="2:9" s="140" customFormat="1" ht="19.7" customHeight="1" x14ac:dyDescent="0.2">
      <c r="B3212" s="142">
        <v>116</v>
      </c>
      <c r="C3212" s="143" t="s">
        <v>87</v>
      </c>
      <c r="D3212" s="142">
        <v>91033231</v>
      </c>
      <c r="E3212" s="143" t="s">
        <v>9039</v>
      </c>
      <c r="F3212" s="143" t="s">
        <v>713</v>
      </c>
      <c r="G3212" s="143" t="s">
        <v>714</v>
      </c>
      <c r="H3212" s="144">
        <v>-57776.480000000003</v>
      </c>
      <c r="I3212" s="143"/>
    </row>
    <row r="3213" spans="2:9" s="140" customFormat="1" ht="19.7" customHeight="1" x14ac:dyDescent="0.2">
      <c r="B3213" s="142">
        <v>116</v>
      </c>
      <c r="C3213" s="143" t="s">
        <v>87</v>
      </c>
      <c r="D3213" s="142">
        <v>91033231</v>
      </c>
      <c r="E3213" s="143" t="s">
        <v>2896</v>
      </c>
      <c r="F3213" s="143" t="s">
        <v>700</v>
      </c>
      <c r="G3213" s="143" t="s">
        <v>701</v>
      </c>
      <c r="H3213" s="144">
        <v>100</v>
      </c>
      <c r="I3213" s="143"/>
    </row>
    <row r="3214" spans="2:9" s="140" customFormat="1" ht="19.7" customHeight="1" x14ac:dyDescent="0.2">
      <c r="B3214" s="142">
        <v>116</v>
      </c>
      <c r="C3214" s="143" t="s">
        <v>87</v>
      </c>
      <c r="D3214" s="142">
        <v>91033231</v>
      </c>
      <c r="E3214" s="143" t="s">
        <v>2896</v>
      </c>
      <c r="F3214" s="143" t="s">
        <v>700</v>
      </c>
      <c r="G3214" s="143" t="s">
        <v>701</v>
      </c>
      <c r="H3214" s="144">
        <v>1000</v>
      </c>
      <c r="I3214" s="143"/>
    </row>
    <row r="3215" spans="2:9" s="140" customFormat="1" ht="19.7" customHeight="1" x14ac:dyDescent="0.2">
      <c r="B3215" s="142">
        <v>116</v>
      </c>
      <c r="C3215" s="143" t="s">
        <v>87</v>
      </c>
      <c r="D3215" s="142">
        <v>91033231</v>
      </c>
      <c r="E3215" s="143" t="s">
        <v>2896</v>
      </c>
      <c r="F3215" s="143" t="s">
        <v>700</v>
      </c>
      <c r="G3215" s="143" t="s">
        <v>701</v>
      </c>
      <c r="H3215" s="144">
        <v>100</v>
      </c>
      <c r="I3215" s="143"/>
    </row>
    <row r="3216" spans="2:9" s="140" customFormat="1" ht="19.7" customHeight="1" x14ac:dyDescent="0.2">
      <c r="B3216" s="142">
        <v>116</v>
      </c>
      <c r="C3216" s="143" t="s">
        <v>87</v>
      </c>
      <c r="D3216" s="142">
        <v>91033234</v>
      </c>
      <c r="E3216" s="143" t="s">
        <v>8727</v>
      </c>
      <c r="F3216" s="143" t="s">
        <v>713</v>
      </c>
      <c r="G3216" s="143" t="s">
        <v>714</v>
      </c>
      <c r="H3216" s="144">
        <v>-71761.17</v>
      </c>
      <c r="I3216" s="143"/>
    </row>
    <row r="3217" spans="2:9" s="140" customFormat="1" ht="19.7" customHeight="1" x14ac:dyDescent="0.2">
      <c r="B3217" s="142">
        <v>116</v>
      </c>
      <c r="C3217" s="143" t="s">
        <v>87</v>
      </c>
      <c r="D3217" s="142">
        <v>98218466</v>
      </c>
      <c r="E3217" s="143" t="s">
        <v>2897</v>
      </c>
      <c r="F3217" s="143" t="s">
        <v>713</v>
      </c>
      <c r="G3217" s="143" t="s">
        <v>714</v>
      </c>
      <c r="H3217" s="144">
        <v>35000</v>
      </c>
      <c r="I3217" s="143"/>
    </row>
    <row r="3218" spans="2:9" s="140" customFormat="1" ht="19.7" customHeight="1" x14ac:dyDescent="0.2">
      <c r="B3218" s="142">
        <v>116</v>
      </c>
      <c r="C3218" s="143" t="s">
        <v>87</v>
      </c>
      <c r="D3218" s="142">
        <v>98218466</v>
      </c>
      <c r="E3218" s="143" t="s">
        <v>2897</v>
      </c>
      <c r="F3218" s="143" t="s">
        <v>713</v>
      </c>
      <c r="G3218" s="143" t="s">
        <v>714</v>
      </c>
      <c r="H3218" s="144">
        <v>420000</v>
      </c>
      <c r="I3218" s="143"/>
    </row>
    <row r="3219" spans="2:9" s="140" customFormat="1" ht="19.7" customHeight="1" x14ac:dyDescent="0.2">
      <c r="B3219" s="142">
        <v>116</v>
      </c>
      <c r="C3219" s="143" t="s">
        <v>87</v>
      </c>
      <c r="D3219" s="142">
        <v>100853937</v>
      </c>
      <c r="E3219" s="143" t="s">
        <v>2898</v>
      </c>
      <c r="F3219" s="143" t="s">
        <v>713</v>
      </c>
      <c r="G3219" s="143" t="s">
        <v>714</v>
      </c>
      <c r="H3219" s="144">
        <v>100000</v>
      </c>
      <c r="I3219" s="143"/>
    </row>
    <row r="3220" spans="2:9" s="140" customFormat="1" ht="19.7" customHeight="1" x14ac:dyDescent="0.2">
      <c r="B3220" s="142">
        <v>116</v>
      </c>
      <c r="C3220" s="143" t="s">
        <v>87</v>
      </c>
      <c r="D3220" s="142">
        <v>101644156</v>
      </c>
      <c r="E3220" s="143" t="s">
        <v>2899</v>
      </c>
      <c r="F3220" s="143" t="s">
        <v>713</v>
      </c>
      <c r="G3220" s="143" t="s">
        <v>714</v>
      </c>
      <c r="H3220" s="144">
        <v>160000</v>
      </c>
      <c r="I3220" s="143"/>
    </row>
    <row r="3221" spans="2:9" s="140" customFormat="1" ht="19.7" customHeight="1" x14ac:dyDescent="0.2">
      <c r="B3221" s="142">
        <v>119</v>
      </c>
      <c r="C3221" s="143" t="s">
        <v>423</v>
      </c>
      <c r="D3221" s="142">
        <v>90136554</v>
      </c>
      <c r="E3221" s="143" t="s">
        <v>9040</v>
      </c>
      <c r="F3221" s="143" t="s">
        <v>697</v>
      </c>
      <c r="G3221" s="143" t="s">
        <v>698</v>
      </c>
      <c r="H3221" s="144">
        <v>15000</v>
      </c>
      <c r="I3221" s="143"/>
    </row>
    <row r="3222" spans="2:9" s="140" customFormat="1" ht="19.7" customHeight="1" x14ac:dyDescent="0.2">
      <c r="B3222" s="142">
        <v>119</v>
      </c>
      <c r="C3222" s="143" t="s">
        <v>423</v>
      </c>
      <c r="D3222" s="142">
        <v>90398830</v>
      </c>
      <c r="E3222" s="143" t="s">
        <v>2903</v>
      </c>
      <c r="F3222" s="143" t="s">
        <v>700</v>
      </c>
      <c r="G3222" s="143" t="s">
        <v>701</v>
      </c>
      <c r="H3222" s="144">
        <v>1012</v>
      </c>
      <c r="I3222" s="143"/>
    </row>
    <row r="3223" spans="2:9" s="140" customFormat="1" ht="19.7" customHeight="1" x14ac:dyDescent="0.2">
      <c r="B3223" s="142">
        <v>119</v>
      </c>
      <c r="C3223" s="143" t="s">
        <v>423</v>
      </c>
      <c r="D3223" s="142">
        <v>90498790</v>
      </c>
      <c r="E3223" s="143" t="s">
        <v>2904</v>
      </c>
      <c r="F3223" s="143" t="s">
        <v>700</v>
      </c>
      <c r="G3223" s="143" t="s">
        <v>701</v>
      </c>
      <c r="H3223" s="144">
        <v>12000</v>
      </c>
      <c r="I3223" s="143"/>
    </row>
    <row r="3224" spans="2:9" s="140" customFormat="1" ht="19.7" customHeight="1" x14ac:dyDescent="0.2">
      <c r="B3224" s="142">
        <v>119</v>
      </c>
      <c r="C3224" s="143" t="s">
        <v>423</v>
      </c>
      <c r="D3224" s="142">
        <v>90498956</v>
      </c>
      <c r="E3224" s="143" t="s">
        <v>2905</v>
      </c>
      <c r="F3224" s="143" t="s">
        <v>713</v>
      </c>
      <c r="G3224" s="143" t="s">
        <v>714</v>
      </c>
      <c r="H3224" s="144">
        <v>-9000</v>
      </c>
      <c r="I3224" s="143"/>
    </row>
    <row r="3225" spans="2:9" s="140" customFormat="1" ht="19.7" customHeight="1" x14ac:dyDescent="0.2">
      <c r="B3225" s="142">
        <v>119</v>
      </c>
      <c r="C3225" s="143" t="s">
        <v>423</v>
      </c>
      <c r="D3225" s="142">
        <v>90499072</v>
      </c>
      <c r="E3225" s="143" t="s">
        <v>2906</v>
      </c>
      <c r="F3225" s="143" t="s">
        <v>700</v>
      </c>
      <c r="G3225" s="143" t="s">
        <v>701</v>
      </c>
      <c r="H3225" s="144">
        <v>20000</v>
      </c>
      <c r="I3225" s="143"/>
    </row>
    <row r="3226" spans="2:9" s="140" customFormat="1" ht="19.7" customHeight="1" x14ac:dyDescent="0.2">
      <c r="B3226" s="142">
        <v>119</v>
      </c>
      <c r="C3226" s="143" t="s">
        <v>423</v>
      </c>
      <c r="D3226" s="142">
        <v>90499373</v>
      </c>
      <c r="E3226" s="143" t="s">
        <v>2907</v>
      </c>
      <c r="F3226" s="143" t="s">
        <v>700</v>
      </c>
      <c r="G3226" s="143" t="s">
        <v>701</v>
      </c>
      <c r="H3226" s="144">
        <v>-24000</v>
      </c>
      <c r="I3226" s="143"/>
    </row>
    <row r="3227" spans="2:9" s="140" customFormat="1" ht="19.7" customHeight="1" x14ac:dyDescent="0.2">
      <c r="B3227" s="142">
        <v>119</v>
      </c>
      <c r="C3227" s="143" t="s">
        <v>423</v>
      </c>
      <c r="D3227" s="142">
        <v>90499382</v>
      </c>
      <c r="E3227" s="143" t="s">
        <v>2908</v>
      </c>
      <c r="F3227" s="143" t="s">
        <v>700</v>
      </c>
      <c r="G3227" s="143" t="s">
        <v>701</v>
      </c>
      <c r="H3227" s="144">
        <v>15000</v>
      </c>
      <c r="I3227" s="143"/>
    </row>
    <row r="3228" spans="2:9" s="140" customFormat="1" ht="19.7" customHeight="1" x14ac:dyDescent="0.2">
      <c r="B3228" s="142">
        <v>119</v>
      </c>
      <c r="C3228" s="143" t="s">
        <v>423</v>
      </c>
      <c r="D3228" s="142">
        <v>90499519</v>
      </c>
      <c r="E3228" s="143" t="s">
        <v>2909</v>
      </c>
      <c r="F3228" s="143" t="s">
        <v>729</v>
      </c>
      <c r="G3228" s="143" t="s">
        <v>730</v>
      </c>
      <c r="H3228" s="144">
        <v>1242.3599999999999</v>
      </c>
      <c r="I3228" s="143"/>
    </row>
    <row r="3229" spans="2:9" s="140" customFormat="1" ht="19.7" customHeight="1" x14ac:dyDescent="0.2">
      <c r="B3229" s="142">
        <v>119</v>
      </c>
      <c r="C3229" s="143" t="s">
        <v>423</v>
      </c>
      <c r="D3229" s="142">
        <v>90499519</v>
      </c>
      <c r="E3229" s="143" t="s">
        <v>2910</v>
      </c>
      <c r="F3229" s="143" t="s">
        <v>697</v>
      </c>
      <c r="G3229" s="143" t="s">
        <v>698</v>
      </c>
      <c r="H3229" s="144">
        <v>20000</v>
      </c>
      <c r="I3229" s="143"/>
    </row>
    <row r="3230" spans="2:9" s="140" customFormat="1" ht="19.7" customHeight="1" x14ac:dyDescent="0.2">
      <c r="B3230" s="142">
        <v>119</v>
      </c>
      <c r="C3230" s="143" t="s">
        <v>423</v>
      </c>
      <c r="D3230" s="142">
        <v>90499519</v>
      </c>
      <c r="E3230" s="143" t="s">
        <v>2911</v>
      </c>
      <c r="F3230" s="143" t="s">
        <v>700</v>
      </c>
      <c r="G3230" s="143" t="s">
        <v>701</v>
      </c>
      <c r="H3230" s="144">
        <v>1200</v>
      </c>
      <c r="I3230" s="143"/>
    </row>
    <row r="3231" spans="2:9" s="140" customFormat="1" ht="19.7" customHeight="1" x14ac:dyDescent="0.2">
      <c r="B3231" s="142">
        <v>119</v>
      </c>
      <c r="C3231" s="143" t="s">
        <v>423</v>
      </c>
      <c r="D3231" s="142">
        <v>90500252</v>
      </c>
      <c r="E3231" s="143" t="s">
        <v>2912</v>
      </c>
      <c r="F3231" s="143" t="s">
        <v>700</v>
      </c>
      <c r="G3231" s="143" t="s">
        <v>701</v>
      </c>
      <c r="H3231" s="144">
        <v>232000</v>
      </c>
      <c r="I3231" s="143"/>
    </row>
    <row r="3232" spans="2:9" s="140" customFormat="1" ht="19.7" customHeight="1" x14ac:dyDescent="0.2">
      <c r="B3232" s="142">
        <v>119</v>
      </c>
      <c r="C3232" s="143" t="s">
        <v>423</v>
      </c>
      <c r="D3232" s="142">
        <v>90500252</v>
      </c>
      <c r="E3232" s="143" t="s">
        <v>2913</v>
      </c>
      <c r="F3232" s="143" t="s">
        <v>700</v>
      </c>
      <c r="G3232" s="143" t="s">
        <v>701</v>
      </c>
      <c r="H3232" s="144">
        <v>-71812.94</v>
      </c>
      <c r="I3232" s="143"/>
    </row>
    <row r="3233" spans="2:9" s="140" customFormat="1" ht="19.7" customHeight="1" x14ac:dyDescent="0.2">
      <c r="B3233" s="142">
        <v>119</v>
      </c>
      <c r="C3233" s="143" t="s">
        <v>423</v>
      </c>
      <c r="D3233" s="142">
        <v>90501010</v>
      </c>
      <c r="E3233" s="143" t="s">
        <v>2914</v>
      </c>
      <c r="F3233" s="143" t="s">
        <v>700</v>
      </c>
      <c r="G3233" s="143" t="s">
        <v>701</v>
      </c>
      <c r="H3233" s="144">
        <v>-1280</v>
      </c>
      <c r="I3233" s="143"/>
    </row>
    <row r="3234" spans="2:9" s="140" customFormat="1" ht="19.7" customHeight="1" x14ac:dyDescent="0.2">
      <c r="B3234" s="142">
        <v>119</v>
      </c>
      <c r="C3234" s="143" t="s">
        <v>423</v>
      </c>
      <c r="D3234" s="142">
        <v>90501169</v>
      </c>
      <c r="E3234" s="143" t="s">
        <v>2915</v>
      </c>
      <c r="F3234" s="143" t="s">
        <v>706</v>
      </c>
      <c r="G3234" s="143" t="s">
        <v>707</v>
      </c>
      <c r="H3234" s="144">
        <v>5632.71</v>
      </c>
      <c r="I3234" s="143"/>
    </row>
    <row r="3235" spans="2:9" s="140" customFormat="1" ht="19.7" customHeight="1" x14ac:dyDescent="0.2">
      <c r="B3235" s="142">
        <v>119</v>
      </c>
      <c r="C3235" s="143" t="s">
        <v>423</v>
      </c>
      <c r="D3235" s="142">
        <v>90501220</v>
      </c>
      <c r="E3235" s="143" t="s">
        <v>8728</v>
      </c>
      <c r="F3235" s="143" t="s">
        <v>697</v>
      </c>
      <c r="G3235" s="143" t="s">
        <v>698</v>
      </c>
      <c r="H3235" s="144">
        <v>51000</v>
      </c>
      <c r="I3235" s="143"/>
    </row>
    <row r="3236" spans="2:9" s="140" customFormat="1" ht="19.7" customHeight="1" x14ac:dyDescent="0.2">
      <c r="B3236" s="142">
        <v>119</v>
      </c>
      <c r="C3236" s="143" t="s">
        <v>423</v>
      </c>
      <c r="D3236" s="142">
        <v>90501232</v>
      </c>
      <c r="E3236" s="143" t="s">
        <v>2916</v>
      </c>
      <c r="F3236" s="143" t="s">
        <v>729</v>
      </c>
      <c r="G3236" s="143" t="s">
        <v>730</v>
      </c>
      <c r="H3236" s="144">
        <v>75000</v>
      </c>
      <c r="I3236" s="143"/>
    </row>
    <row r="3237" spans="2:9" s="140" customFormat="1" ht="19.7" customHeight="1" x14ac:dyDescent="0.2">
      <c r="B3237" s="142">
        <v>119</v>
      </c>
      <c r="C3237" s="143" t="s">
        <v>423</v>
      </c>
      <c r="D3237" s="142">
        <v>90501283</v>
      </c>
      <c r="E3237" s="143" t="s">
        <v>2917</v>
      </c>
      <c r="F3237" s="143" t="s">
        <v>700</v>
      </c>
      <c r="G3237" s="143" t="s">
        <v>701</v>
      </c>
      <c r="H3237" s="144">
        <v>60000</v>
      </c>
      <c r="I3237" s="143"/>
    </row>
    <row r="3238" spans="2:9" s="140" customFormat="1" ht="19.7" customHeight="1" x14ac:dyDescent="0.2">
      <c r="B3238" s="142">
        <v>119</v>
      </c>
      <c r="C3238" s="143" t="s">
        <v>423</v>
      </c>
      <c r="D3238" s="142">
        <v>90501283</v>
      </c>
      <c r="E3238" s="143" t="s">
        <v>2918</v>
      </c>
      <c r="F3238" s="143" t="s">
        <v>697</v>
      </c>
      <c r="G3238" s="143" t="s">
        <v>698</v>
      </c>
      <c r="H3238" s="144">
        <v>17000</v>
      </c>
      <c r="I3238" s="143"/>
    </row>
    <row r="3239" spans="2:9" s="140" customFormat="1" ht="19.7" customHeight="1" x14ac:dyDescent="0.2">
      <c r="B3239" s="142">
        <v>119</v>
      </c>
      <c r="C3239" s="143" t="s">
        <v>423</v>
      </c>
      <c r="D3239" s="142">
        <v>90501859</v>
      </c>
      <c r="E3239" s="143" t="s">
        <v>9784</v>
      </c>
      <c r="F3239" s="143" t="s">
        <v>700</v>
      </c>
      <c r="G3239" s="143" t="s">
        <v>701</v>
      </c>
      <c r="H3239" s="144">
        <v>15000</v>
      </c>
      <c r="I3239" s="143"/>
    </row>
    <row r="3240" spans="2:9" s="140" customFormat="1" ht="19.7" customHeight="1" x14ac:dyDescent="0.2">
      <c r="B3240" s="142">
        <v>119</v>
      </c>
      <c r="C3240" s="143" t="s">
        <v>423</v>
      </c>
      <c r="D3240" s="142">
        <v>90502180</v>
      </c>
      <c r="E3240" s="143" t="s">
        <v>2919</v>
      </c>
      <c r="F3240" s="143" t="s">
        <v>729</v>
      </c>
      <c r="G3240" s="143" t="s">
        <v>730</v>
      </c>
      <c r="H3240" s="144">
        <v>1228</v>
      </c>
      <c r="I3240" s="143"/>
    </row>
    <row r="3241" spans="2:9" s="140" customFormat="1" ht="19.7" customHeight="1" x14ac:dyDescent="0.2">
      <c r="B3241" s="142">
        <v>119</v>
      </c>
      <c r="C3241" s="143" t="s">
        <v>423</v>
      </c>
      <c r="D3241" s="142">
        <v>90502475</v>
      </c>
      <c r="E3241" s="143" t="s">
        <v>2920</v>
      </c>
      <c r="F3241" s="143" t="s">
        <v>697</v>
      </c>
      <c r="G3241" s="143" t="s">
        <v>698</v>
      </c>
      <c r="H3241" s="144">
        <v>40200</v>
      </c>
      <c r="I3241" s="143"/>
    </row>
    <row r="3242" spans="2:9" s="140" customFormat="1" ht="19.7" customHeight="1" x14ac:dyDescent="0.2">
      <c r="B3242" s="142">
        <v>119</v>
      </c>
      <c r="C3242" s="143" t="s">
        <v>423</v>
      </c>
      <c r="D3242" s="142">
        <v>90502764</v>
      </c>
      <c r="E3242" s="143" t="s">
        <v>2921</v>
      </c>
      <c r="F3242" s="143" t="s">
        <v>700</v>
      </c>
      <c r="G3242" s="143" t="s">
        <v>701</v>
      </c>
      <c r="H3242" s="144">
        <v>150</v>
      </c>
      <c r="I3242" s="143"/>
    </row>
    <row r="3243" spans="2:9" s="140" customFormat="1" ht="19.7" customHeight="1" x14ac:dyDescent="0.2">
      <c r="B3243" s="142">
        <v>119</v>
      </c>
      <c r="C3243" s="143" t="s">
        <v>423</v>
      </c>
      <c r="D3243" s="142">
        <v>90502764</v>
      </c>
      <c r="E3243" s="143" t="s">
        <v>2921</v>
      </c>
      <c r="F3243" s="143" t="s">
        <v>700</v>
      </c>
      <c r="G3243" s="143" t="s">
        <v>701</v>
      </c>
      <c r="H3243" s="144">
        <v>100</v>
      </c>
      <c r="I3243" s="143"/>
    </row>
    <row r="3244" spans="2:9" s="140" customFormat="1" ht="19.7" customHeight="1" x14ac:dyDescent="0.2">
      <c r="B3244" s="142">
        <v>119</v>
      </c>
      <c r="C3244" s="143" t="s">
        <v>423</v>
      </c>
      <c r="D3244" s="142">
        <v>90502764</v>
      </c>
      <c r="E3244" s="143" t="s">
        <v>2921</v>
      </c>
      <c r="F3244" s="143" t="s">
        <v>700</v>
      </c>
      <c r="G3244" s="143" t="s">
        <v>701</v>
      </c>
      <c r="H3244" s="144">
        <v>350</v>
      </c>
      <c r="I3244" s="143"/>
    </row>
    <row r="3245" spans="2:9" s="140" customFormat="1" ht="19.7" customHeight="1" x14ac:dyDescent="0.2">
      <c r="B3245" s="142">
        <v>119</v>
      </c>
      <c r="C3245" s="143" t="s">
        <v>423</v>
      </c>
      <c r="D3245" s="142">
        <v>90502798</v>
      </c>
      <c r="E3245" s="143" t="s">
        <v>2922</v>
      </c>
      <c r="F3245" s="143" t="s">
        <v>729</v>
      </c>
      <c r="G3245" s="143" t="s">
        <v>730</v>
      </c>
      <c r="H3245" s="144">
        <v>1242.3599999999999</v>
      </c>
      <c r="I3245" s="143"/>
    </row>
    <row r="3246" spans="2:9" s="140" customFormat="1" ht="19.7" customHeight="1" x14ac:dyDescent="0.2">
      <c r="B3246" s="142">
        <v>119</v>
      </c>
      <c r="C3246" s="143" t="s">
        <v>423</v>
      </c>
      <c r="D3246" s="142">
        <v>90503012</v>
      </c>
      <c r="E3246" s="143" t="s">
        <v>2923</v>
      </c>
      <c r="F3246" s="143" t="s">
        <v>700</v>
      </c>
      <c r="G3246" s="143" t="s">
        <v>701</v>
      </c>
      <c r="H3246" s="144">
        <v>1800</v>
      </c>
      <c r="I3246" s="143"/>
    </row>
    <row r="3247" spans="2:9" s="140" customFormat="1" ht="19.7" customHeight="1" x14ac:dyDescent="0.2">
      <c r="B3247" s="142">
        <v>119</v>
      </c>
      <c r="C3247" s="143" t="s">
        <v>423</v>
      </c>
      <c r="D3247" s="142">
        <v>90503569</v>
      </c>
      <c r="E3247" s="143" t="s">
        <v>2924</v>
      </c>
      <c r="F3247" s="143" t="s">
        <v>737</v>
      </c>
      <c r="G3247" s="143" t="s">
        <v>738</v>
      </c>
      <c r="H3247" s="144">
        <v>46</v>
      </c>
      <c r="I3247" s="143"/>
    </row>
    <row r="3248" spans="2:9" s="140" customFormat="1" ht="19.7" customHeight="1" x14ac:dyDescent="0.2">
      <c r="B3248" s="142">
        <v>119</v>
      </c>
      <c r="C3248" s="143" t="s">
        <v>423</v>
      </c>
      <c r="D3248" s="142">
        <v>90503569</v>
      </c>
      <c r="E3248" s="143" t="s">
        <v>2924</v>
      </c>
      <c r="F3248" s="143" t="s">
        <v>737</v>
      </c>
      <c r="G3248" s="143" t="s">
        <v>738</v>
      </c>
      <c r="H3248" s="144">
        <v>505</v>
      </c>
      <c r="I3248" s="143"/>
    </row>
    <row r="3249" spans="2:9" s="140" customFormat="1" ht="19.7" customHeight="1" x14ac:dyDescent="0.2">
      <c r="B3249" s="142">
        <v>119</v>
      </c>
      <c r="C3249" s="143" t="s">
        <v>423</v>
      </c>
      <c r="D3249" s="142">
        <v>90505657</v>
      </c>
      <c r="E3249" s="143" t="s">
        <v>2925</v>
      </c>
      <c r="F3249" s="143" t="s">
        <v>729</v>
      </c>
      <c r="G3249" s="143" t="s">
        <v>730</v>
      </c>
      <c r="H3249" s="144">
        <v>30</v>
      </c>
      <c r="I3249" s="143"/>
    </row>
    <row r="3250" spans="2:9" s="140" customFormat="1" ht="19.7" customHeight="1" x14ac:dyDescent="0.2">
      <c r="B3250" s="142">
        <v>119</v>
      </c>
      <c r="C3250" s="143" t="s">
        <v>423</v>
      </c>
      <c r="D3250" s="142">
        <v>90505657</v>
      </c>
      <c r="E3250" s="143" t="s">
        <v>2926</v>
      </c>
      <c r="F3250" s="143" t="s">
        <v>713</v>
      </c>
      <c r="G3250" s="143" t="s">
        <v>714</v>
      </c>
      <c r="H3250" s="144">
        <v>100000</v>
      </c>
      <c r="I3250" s="143"/>
    </row>
    <row r="3251" spans="2:9" s="140" customFormat="1" ht="19.7" customHeight="1" x14ac:dyDescent="0.2">
      <c r="B3251" s="142">
        <v>119</v>
      </c>
      <c r="C3251" s="143" t="s">
        <v>423</v>
      </c>
      <c r="D3251" s="142">
        <v>90505657</v>
      </c>
      <c r="E3251" s="143" t="s">
        <v>2927</v>
      </c>
      <c r="F3251" s="143" t="s">
        <v>778</v>
      </c>
      <c r="G3251" s="143" t="s">
        <v>779</v>
      </c>
      <c r="H3251" s="144">
        <v>797.5</v>
      </c>
      <c r="I3251" s="143"/>
    </row>
    <row r="3252" spans="2:9" s="140" customFormat="1" ht="19.7" customHeight="1" x14ac:dyDescent="0.2">
      <c r="B3252" s="142">
        <v>119</v>
      </c>
      <c r="C3252" s="143" t="s">
        <v>423</v>
      </c>
      <c r="D3252" s="142">
        <v>90506630</v>
      </c>
      <c r="E3252" s="143" t="s">
        <v>2928</v>
      </c>
      <c r="F3252" s="143" t="s">
        <v>713</v>
      </c>
      <c r="G3252" s="143" t="s">
        <v>714</v>
      </c>
      <c r="H3252" s="144">
        <v>2250</v>
      </c>
      <c r="I3252" s="143"/>
    </row>
    <row r="3253" spans="2:9" s="140" customFormat="1" ht="19.7" customHeight="1" x14ac:dyDescent="0.2">
      <c r="B3253" s="142">
        <v>119</v>
      </c>
      <c r="C3253" s="143" t="s">
        <v>423</v>
      </c>
      <c r="D3253" s="142">
        <v>90506630</v>
      </c>
      <c r="E3253" s="143" t="s">
        <v>2928</v>
      </c>
      <c r="F3253" s="143" t="s">
        <v>713</v>
      </c>
      <c r="G3253" s="143" t="s">
        <v>714</v>
      </c>
      <c r="H3253" s="144">
        <v>450</v>
      </c>
      <c r="I3253" s="143"/>
    </row>
    <row r="3254" spans="2:9" s="140" customFormat="1" ht="19.7" customHeight="1" x14ac:dyDescent="0.2">
      <c r="B3254" s="142">
        <v>119</v>
      </c>
      <c r="C3254" s="143" t="s">
        <v>423</v>
      </c>
      <c r="D3254" s="142">
        <v>90524875</v>
      </c>
      <c r="E3254" s="143" t="s">
        <v>2929</v>
      </c>
      <c r="F3254" s="143" t="s">
        <v>700</v>
      </c>
      <c r="G3254" s="143" t="s">
        <v>701</v>
      </c>
      <c r="H3254" s="144">
        <v>-2200</v>
      </c>
      <c r="I3254" s="143"/>
    </row>
    <row r="3255" spans="2:9" s="140" customFormat="1" ht="19.7" customHeight="1" x14ac:dyDescent="0.2">
      <c r="B3255" s="142">
        <v>119</v>
      </c>
      <c r="C3255" s="143" t="s">
        <v>423</v>
      </c>
      <c r="D3255" s="142">
        <v>90538399</v>
      </c>
      <c r="E3255" s="143" t="s">
        <v>2930</v>
      </c>
      <c r="F3255" s="143" t="s">
        <v>700</v>
      </c>
      <c r="G3255" s="143" t="s">
        <v>701</v>
      </c>
      <c r="H3255" s="144">
        <v>1800</v>
      </c>
      <c r="I3255" s="143"/>
    </row>
    <row r="3256" spans="2:9" s="140" customFormat="1" ht="19.7" customHeight="1" x14ac:dyDescent="0.2">
      <c r="B3256" s="142">
        <v>119</v>
      </c>
      <c r="C3256" s="143" t="s">
        <v>423</v>
      </c>
      <c r="D3256" s="142">
        <v>90538399</v>
      </c>
      <c r="E3256" s="143" t="s">
        <v>8729</v>
      </c>
      <c r="F3256" s="143" t="s">
        <v>700</v>
      </c>
      <c r="G3256" s="143" t="s">
        <v>701</v>
      </c>
      <c r="H3256" s="144">
        <v>-5400.74</v>
      </c>
      <c r="I3256" s="143"/>
    </row>
    <row r="3257" spans="2:9" s="140" customFormat="1" ht="19.7" customHeight="1" x14ac:dyDescent="0.2">
      <c r="B3257" s="142">
        <v>119</v>
      </c>
      <c r="C3257" s="143" t="s">
        <v>423</v>
      </c>
      <c r="D3257" s="142">
        <v>90540570</v>
      </c>
      <c r="E3257" s="143" t="s">
        <v>2931</v>
      </c>
      <c r="F3257" s="143" t="s">
        <v>729</v>
      </c>
      <c r="G3257" s="143" t="s">
        <v>730</v>
      </c>
      <c r="H3257" s="144">
        <v>453.67</v>
      </c>
      <c r="I3257" s="143"/>
    </row>
    <row r="3258" spans="2:9" s="140" customFormat="1" ht="19.7" customHeight="1" x14ac:dyDescent="0.2">
      <c r="B3258" s="142">
        <v>119</v>
      </c>
      <c r="C3258" s="143" t="s">
        <v>423</v>
      </c>
      <c r="D3258" s="142">
        <v>90579042</v>
      </c>
      <c r="E3258" s="143" t="s">
        <v>2932</v>
      </c>
      <c r="F3258" s="143" t="s">
        <v>700</v>
      </c>
      <c r="G3258" s="143" t="s">
        <v>701</v>
      </c>
      <c r="H3258" s="144">
        <v>500</v>
      </c>
      <c r="I3258" s="143"/>
    </row>
    <row r="3259" spans="2:9" s="140" customFormat="1" ht="19.7" customHeight="1" x14ac:dyDescent="0.2">
      <c r="B3259" s="142">
        <v>119</v>
      </c>
      <c r="C3259" s="143" t="s">
        <v>423</v>
      </c>
      <c r="D3259" s="142">
        <v>90622491</v>
      </c>
      <c r="E3259" s="143" t="s">
        <v>2933</v>
      </c>
      <c r="F3259" s="143" t="s">
        <v>700</v>
      </c>
      <c r="G3259" s="143" t="s">
        <v>701</v>
      </c>
      <c r="H3259" s="144">
        <v>-8065.13</v>
      </c>
      <c r="I3259" s="143"/>
    </row>
    <row r="3260" spans="2:9" s="140" customFormat="1" ht="19.7" customHeight="1" x14ac:dyDescent="0.2">
      <c r="B3260" s="142">
        <v>119</v>
      </c>
      <c r="C3260" s="143" t="s">
        <v>423</v>
      </c>
      <c r="D3260" s="142">
        <v>90636950</v>
      </c>
      <c r="E3260" s="143" t="s">
        <v>2934</v>
      </c>
      <c r="F3260" s="143" t="s">
        <v>713</v>
      </c>
      <c r="G3260" s="143" t="s">
        <v>714</v>
      </c>
      <c r="H3260" s="144">
        <v>100000</v>
      </c>
      <c r="I3260" s="143"/>
    </row>
    <row r="3261" spans="2:9" s="140" customFormat="1" ht="19.7" customHeight="1" x14ac:dyDescent="0.2">
      <c r="B3261" s="142">
        <v>119</v>
      </c>
      <c r="C3261" s="143" t="s">
        <v>423</v>
      </c>
      <c r="D3261" s="142">
        <v>90689907</v>
      </c>
      <c r="E3261" s="143" t="s">
        <v>2935</v>
      </c>
      <c r="F3261" s="143" t="s">
        <v>700</v>
      </c>
      <c r="G3261" s="143" t="s">
        <v>701</v>
      </c>
      <c r="H3261" s="144">
        <v>-7347.14</v>
      </c>
      <c r="I3261" s="143"/>
    </row>
    <row r="3262" spans="2:9" s="140" customFormat="1" ht="19.7" customHeight="1" x14ac:dyDescent="0.2">
      <c r="B3262" s="142">
        <v>119</v>
      </c>
      <c r="C3262" s="143" t="s">
        <v>423</v>
      </c>
      <c r="D3262" s="142">
        <v>90689930</v>
      </c>
      <c r="E3262" s="143" t="s">
        <v>2936</v>
      </c>
      <c r="F3262" s="143" t="s">
        <v>737</v>
      </c>
      <c r="G3262" s="143" t="s">
        <v>738</v>
      </c>
      <c r="H3262" s="144">
        <v>675</v>
      </c>
      <c r="I3262" s="143"/>
    </row>
    <row r="3263" spans="2:9" s="140" customFormat="1" ht="19.7" customHeight="1" x14ac:dyDescent="0.2">
      <c r="B3263" s="142">
        <v>119</v>
      </c>
      <c r="C3263" s="143" t="s">
        <v>423</v>
      </c>
      <c r="D3263" s="142">
        <v>90734791</v>
      </c>
      <c r="E3263" s="143" t="s">
        <v>2937</v>
      </c>
      <c r="F3263" s="143" t="s">
        <v>737</v>
      </c>
      <c r="G3263" s="143" t="s">
        <v>738</v>
      </c>
      <c r="H3263" s="144">
        <v>360</v>
      </c>
      <c r="I3263" s="143"/>
    </row>
    <row r="3264" spans="2:9" s="140" customFormat="1" ht="19.7" customHeight="1" x14ac:dyDescent="0.2">
      <c r="B3264" s="142">
        <v>119</v>
      </c>
      <c r="C3264" s="143" t="s">
        <v>423</v>
      </c>
      <c r="D3264" s="142">
        <v>90734791</v>
      </c>
      <c r="E3264" s="143" t="s">
        <v>2938</v>
      </c>
      <c r="F3264" s="143" t="s">
        <v>700</v>
      </c>
      <c r="G3264" s="143" t="s">
        <v>701</v>
      </c>
      <c r="H3264" s="144">
        <v>4560</v>
      </c>
      <c r="I3264" s="143"/>
    </row>
    <row r="3265" spans="2:9" s="140" customFormat="1" ht="19.7" customHeight="1" x14ac:dyDescent="0.2">
      <c r="B3265" s="142">
        <v>119</v>
      </c>
      <c r="C3265" s="143" t="s">
        <v>423</v>
      </c>
      <c r="D3265" s="142">
        <v>90734791</v>
      </c>
      <c r="E3265" s="143" t="s">
        <v>2939</v>
      </c>
      <c r="F3265" s="143" t="s">
        <v>700</v>
      </c>
      <c r="G3265" s="143" t="s">
        <v>701</v>
      </c>
      <c r="H3265" s="144">
        <v>-8000</v>
      </c>
      <c r="I3265" s="143"/>
    </row>
    <row r="3266" spans="2:9" s="140" customFormat="1" ht="19.7" customHeight="1" x14ac:dyDescent="0.2">
      <c r="B3266" s="142">
        <v>119</v>
      </c>
      <c r="C3266" s="143" t="s">
        <v>423</v>
      </c>
      <c r="D3266" s="142">
        <v>90734791</v>
      </c>
      <c r="E3266" s="143" t="s">
        <v>2940</v>
      </c>
      <c r="F3266" s="143" t="s">
        <v>700</v>
      </c>
      <c r="G3266" s="143" t="s">
        <v>701</v>
      </c>
      <c r="H3266" s="144">
        <v>-4010.46</v>
      </c>
      <c r="I3266" s="143"/>
    </row>
    <row r="3267" spans="2:9" s="140" customFormat="1" ht="19.7" customHeight="1" x14ac:dyDescent="0.2">
      <c r="B3267" s="142">
        <v>119</v>
      </c>
      <c r="C3267" s="143" t="s">
        <v>423</v>
      </c>
      <c r="D3267" s="142">
        <v>90739489</v>
      </c>
      <c r="E3267" s="143" t="s">
        <v>2941</v>
      </c>
      <c r="F3267" s="143" t="s">
        <v>729</v>
      </c>
      <c r="G3267" s="143" t="s">
        <v>730</v>
      </c>
      <c r="H3267" s="144">
        <v>61.2</v>
      </c>
      <c r="I3267" s="143"/>
    </row>
    <row r="3268" spans="2:9" s="140" customFormat="1" ht="19.7" customHeight="1" x14ac:dyDescent="0.2">
      <c r="B3268" s="142">
        <v>119</v>
      </c>
      <c r="C3268" s="143" t="s">
        <v>423</v>
      </c>
      <c r="D3268" s="142">
        <v>90739489</v>
      </c>
      <c r="E3268" s="143" t="s">
        <v>2941</v>
      </c>
      <c r="F3268" s="143" t="s">
        <v>729</v>
      </c>
      <c r="G3268" s="143" t="s">
        <v>730</v>
      </c>
      <c r="H3268" s="144">
        <v>93.63</v>
      </c>
      <c r="I3268" s="143"/>
    </row>
    <row r="3269" spans="2:9" s="140" customFormat="1" ht="19.7" customHeight="1" x14ac:dyDescent="0.2">
      <c r="B3269" s="142">
        <v>119</v>
      </c>
      <c r="C3269" s="143" t="s">
        <v>423</v>
      </c>
      <c r="D3269" s="142">
        <v>90739489</v>
      </c>
      <c r="E3269" s="143" t="s">
        <v>2941</v>
      </c>
      <c r="F3269" s="143" t="s">
        <v>729</v>
      </c>
      <c r="G3269" s="143" t="s">
        <v>730</v>
      </c>
      <c r="H3269" s="144">
        <v>216.64</v>
      </c>
      <c r="I3269" s="143"/>
    </row>
    <row r="3270" spans="2:9" s="140" customFormat="1" ht="19.7" customHeight="1" x14ac:dyDescent="0.2">
      <c r="B3270" s="142">
        <v>119</v>
      </c>
      <c r="C3270" s="143" t="s">
        <v>423</v>
      </c>
      <c r="D3270" s="142">
        <v>90739489</v>
      </c>
      <c r="E3270" s="143" t="s">
        <v>2942</v>
      </c>
      <c r="F3270" s="143" t="s">
        <v>713</v>
      </c>
      <c r="G3270" s="143" t="s">
        <v>714</v>
      </c>
      <c r="H3270" s="144">
        <v>100000</v>
      </c>
      <c r="I3270" s="143"/>
    </row>
    <row r="3271" spans="2:9" s="140" customFormat="1" ht="19.7" customHeight="1" x14ac:dyDescent="0.2">
      <c r="B3271" s="142">
        <v>119</v>
      </c>
      <c r="C3271" s="143" t="s">
        <v>423</v>
      </c>
      <c r="D3271" s="142">
        <v>90739489</v>
      </c>
      <c r="E3271" s="143" t="s">
        <v>2943</v>
      </c>
      <c r="F3271" s="143" t="s">
        <v>737</v>
      </c>
      <c r="G3271" s="143" t="s">
        <v>738</v>
      </c>
      <c r="H3271" s="144">
        <v>30</v>
      </c>
      <c r="I3271" s="143"/>
    </row>
    <row r="3272" spans="2:9" s="140" customFormat="1" ht="19.7" customHeight="1" x14ac:dyDescent="0.2">
      <c r="B3272" s="142">
        <v>119</v>
      </c>
      <c r="C3272" s="143" t="s">
        <v>423</v>
      </c>
      <c r="D3272" s="142">
        <v>90739489</v>
      </c>
      <c r="E3272" s="143" t="s">
        <v>2943</v>
      </c>
      <c r="F3272" s="143" t="s">
        <v>737</v>
      </c>
      <c r="G3272" s="143" t="s">
        <v>738</v>
      </c>
      <c r="H3272" s="144">
        <v>60</v>
      </c>
      <c r="I3272" s="143"/>
    </row>
    <row r="3273" spans="2:9" s="140" customFormat="1" ht="19.7" customHeight="1" x14ac:dyDescent="0.2">
      <c r="B3273" s="142">
        <v>119</v>
      </c>
      <c r="C3273" s="143" t="s">
        <v>423</v>
      </c>
      <c r="D3273" s="142">
        <v>90739489</v>
      </c>
      <c r="E3273" s="143" t="s">
        <v>2943</v>
      </c>
      <c r="F3273" s="143" t="s">
        <v>737</v>
      </c>
      <c r="G3273" s="143" t="s">
        <v>738</v>
      </c>
      <c r="H3273" s="144">
        <v>60</v>
      </c>
      <c r="I3273" s="143"/>
    </row>
    <row r="3274" spans="2:9" s="140" customFormat="1" ht="19.7" customHeight="1" x14ac:dyDescent="0.2">
      <c r="B3274" s="142">
        <v>119</v>
      </c>
      <c r="C3274" s="143" t="s">
        <v>423</v>
      </c>
      <c r="D3274" s="142">
        <v>90739489</v>
      </c>
      <c r="E3274" s="143" t="s">
        <v>2943</v>
      </c>
      <c r="F3274" s="143" t="s">
        <v>737</v>
      </c>
      <c r="G3274" s="143" t="s">
        <v>738</v>
      </c>
      <c r="H3274" s="144">
        <v>210</v>
      </c>
      <c r="I3274" s="143"/>
    </row>
    <row r="3275" spans="2:9" s="140" customFormat="1" ht="19.7" customHeight="1" x14ac:dyDescent="0.2">
      <c r="B3275" s="142">
        <v>119</v>
      </c>
      <c r="C3275" s="143" t="s">
        <v>423</v>
      </c>
      <c r="D3275" s="142">
        <v>90742326</v>
      </c>
      <c r="E3275" s="143" t="s">
        <v>9785</v>
      </c>
      <c r="F3275" s="143" t="s">
        <v>697</v>
      </c>
      <c r="G3275" s="143" t="s">
        <v>698</v>
      </c>
      <c r="H3275" s="144">
        <v>20000</v>
      </c>
      <c r="I3275" s="143"/>
    </row>
    <row r="3276" spans="2:9" s="140" customFormat="1" ht="19.7" customHeight="1" x14ac:dyDescent="0.2">
      <c r="B3276" s="142">
        <v>119</v>
      </c>
      <c r="C3276" s="143" t="s">
        <v>423</v>
      </c>
      <c r="D3276" s="142">
        <v>90742326</v>
      </c>
      <c r="E3276" s="143" t="s">
        <v>2944</v>
      </c>
      <c r="F3276" s="143" t="s">
        <v>700</v>
      </c>
      <c r="G3276" s="143" t="s">
        <v>701</v>
      </c>
      <c r="H3276" s="144">
        <v>20000</v>
      </c>
      <c r="I3276" s="143"/>
    </row>
    <row r="3277" spans="2:9" s="140" customFormat="1" ht="19.7" customHeight="1" x14ac:dyDescent="0.2">
      <c r="B3277" s="142">
        <v>119</v>
      </c>
      <c r="C3277" s="143" t="s">
        <v>423</v>
      </c>
      <c r="D3277" s="142">
        <v>90756246</v>
      </c>
      <c r="E3277" s="143" t="s">
        <v>2946</v>
      </c>
      <c r="F3277" s="143" t="s">
        <v>700</v>
      </c>
      <c r="G3277" s="143" t="s">
        <v>701</v>
      </c>
      <c r="H3277" s="144">
        <v>500</v>
      </c>
      <c r="I3277" s="143"/>
    </row>
    <row r="3278" spans="2:9" s="140" customFormat="1" ht="19.7" customHeight="1" x14ac:dyDescent="0.2">
      <c r="B3278" s="142">
        <v>119</v>
      </c>
      <c r="C3278" s="143" t="s">
        <v>423</v>
      </c>
      <c r="D3278" s="142">
        <v>90756246</v>
      </c>
      <c r="E3278" s="143" t="s">
        <v>2946</v>
      </c>
      <c r="F3278" s="143" t="s">
        <v>700</v>
      </c>
      <c r="G3278" s="143" t="s">
        <v>701</v>
      </c>
      <c r="H3278" s="144">
        <v>100</v>
      </c>
      <c r="I3278" s="143"/>
    </row>
    <row r="3279" spans="2:9" s="140" customFormat="1" ht="19.7" customHeight="1" x14ac:dyDescent="0.2">
      <c r="B3279" s="142">
        <v>119</v>
      </c>
      <c r="C3279" s="143" t="s">
        <v>423</v>
      </c>
      <c r="D3279" s="142">
        <v>90789782</v>
      </c>
      <c r="E3279" s="143" t="s">
        <v>2947</v>
      </c>
      <c r="F3279" s="143" t="s">
        <v>792</v>
      </c>
      <c r="G3279" s="143" t="s">
        <v>793</v>
      </c>
      <c r="H3279" s="144">
        <v>0</v>
      </c>
      <c r="I3279" s="143"/>
    </row>
    <row r="3280" spans="2:9" s="140" customFormat="1" ht="19.7" customHeight="1" x14ac:dyDescent="0.2">
      <c r="B3280" s="142">
        <v>119</v>
      </c>
      <c r="C3280" s="143" t="s">
        <v>423</v>
      </c>
      <c r="D3280" s="142">
        <v>90789782</v>
      </c>
      <c r="E3280" s="143" t="s">
        <v>2948</v>
      </c>
      <c r="F3280" s="143" t="s">
        <v>700</v>
      </c>
      <c r="G3280" s="143" t="s">
        <v>701</v>
      </c>
      <c r="H3280" s="144">
        <v>150</v>
      </c>
      <c r="I3280" s="143"/>
    </row>
    <row r="3281" spans="2:9" s="140" customFormat="1" ht="19.7" customHeight="1" x14ac:dyDescent="0.2">
      <c r="B3281" s="142">
        <v>119</v>
      </c>
      <c r="C3281" s="143" t="s">
        <v>423</v>
      </c>
      <c r="D3281" s="142">
        <v>90789782</v>
      </c>
      <c r="E3281" s="143" t="s">
        <v>2948</v>
      </c>
      <c r="F3281" s="143" t="s">
        <v>700</v>
      </c>
      <c r="G3281" s="143" t="s">
        <v>701</v>
      </c>
      <c r="H3281" s="144">
        <v>150</v>
      </c>
      <c r="I3281" s="143"/>
    </row>
    <row r="3282" spans="2:9" s="140" customFormat="1" ht="19.7" customHeight="1" x14ac:dyDescent="0.2">
      <c r="B3282" s="142">
        <v>119</v>
      </c>
      <c r="C3282" s="143" t="s">
        <v>423</v>
      </c>
      <c r="D3282" s="142">
        <v>90789782</v>
      </c>
      <c r="E3282" s="143" t="s">
        <v>2948</v>
      </c>
      <c r="F3282" s="143" t="s">
        <v>700</v>
      </c>
      <c r="G3282" s="143" t="s">
        <v>701</v>
      </c>
      <c r="H3282" s="144">
        <v>300</v>
      </c>
      <c r="I3282" s="143"/>
    </row>
    <row r="3283" spans="2:9" s="140" customFormat="1" ht="19.7" customHeight="1" x14ac:dyDescent="0.2">
      <c r="B3283" s="142">
        <v>119</v>
      </c>
      <c r="C3283" s="143" t="s">
        <v>423</v>
      </c>
      <c r="D3283" s="142">
        <v>90856444</v>
      </c>
      <c r="E3283" s="143" t="s">
        <v>2949</v>
      </c>
      <c r="F3283" s="143" t="s">
        <v>787</v>
      </c>
      <c r="G3283" s="143" t="s">
        <v>788</v>
      </c>
      <c r="H3283" s="144">
        <v>-25846.01</v>
      </c>
      <c r="I3283" s="143"/>
    </row>
    <row r="3284" spans="2:9" s="140" customFormat="1" ht="19.7" customHeight="1" x14ac:dyDescent="0.2">
      <c r="B3284" s="142">
        <v>119</v>
      </c>
      <c r="C3284" s="143" t="s">
        <v>423</v>
      </c>
      <c r="D3284" s="142">
        <v>90856444</v>
      </c>
      <c r="E3284" s="143" t="s">
        <v>9041</v>
      </c>
      <c r="F3284" s="143" t="s">
        <v>700</v>
      </c>
      <c r="G3284" s="143" t="s">
        <v>701</v>
      </c>
      <c r="H3284" s="144">
        <v>26296.01</v>
      </c>
      <c r="I3284" s="143"/>
    </row>
    <row r="3285" spans="2:9" s="140" customFormat="1" ht="19.7" customHeight="1" x14ac:dyDescent="0.2">
      <c r="B3285" s="142">
        <v>119</v>
      </c>
      <c r="C3285" s="143" t="s">
        <v>423</v>
      </c>
      <c r="D3285" s="142">
        <v>90883229</v>
      </c>
      <c r="E3285" s="143" t="s">
        <v>2950</v>
      </c>
      <c r="F3285" s="143" t="s">
        <v>729</v>
      </c>
      <c r="G3285" s="143" t="s">
        <v>730</v>
      </c>
      <c r="H3285" s="144">
        <v>153</v>
      </c>
      <c r="I3285" s="143"/>
    </row>
    <row r="3286" spans="2:9" s="140" customFormat="1" ht="19.7" customHeight="1" x14ac:dyDescent="0.2">
      <c r="B3286" s="142">
        <v>119</v>
      </c>
      <c r="C3286" s="143" t="s">
        <v>423</v>
      </c>
      <c r="D3286" s="142">
        <v>90883229</v>
      </c>
      <c r="E3286" s="143" t="s">
        <v>2950</v>
      </c>
      <c r="F3286" s="143" t="s">
        <v>729</v>
      </c>
      <c r="G3286" s="143" t="s">
        <v>730</v>
      </c>
      <c r="H3286" s="144">
        <v>101</v>
      </c>
      <c r="I3286" s="143"/>
    </row>
    <row r="3287" spans="2:9" s="140" customFormat="1" ht="19.7" customHeight="1" x14ac:dyDescent="0.2">
      <c r="B3287" s="142">
        <v>119</v>
      </c>
      <c r="C3287" s="143" t="s">
        <v>423</v>
      </c>
      <c r="D3287" s="142">
        <v>90883229</v>
      </c>
      <c r="E3287" s="143" t="s">
        <v>2950</v>
      </c>
      <c r="F3287" s="143" t="s">
        <v>729</v>
      </c>
      <c r="G3287" s="143" t="s">
        <v>730</v>
      </c>
      <c r="H3287" s="144">
        <v>357</v>
      </c>
      <c r="I3287" s="143"/>
    </row>
    <row r="3288" spans="2:9" s="140" customFormat="1" ht="19.7" customHeight="1" x14ac:dyDescent="0.2">
      <c r="B3288" s="142">
        <v>119</v>
      </c>
      <c r="C3288" s="143" t="s">
        <v>423</v>
      </c>
      <c r="D3288" s="142">
        <v>90940857</v>
      </c>
      <c r="E3288" s="143" t="s">
        <v>2951</v>
      </c>
      <c r="F3288" s="143" t="s">
        <v>700</v>
      </c>
      <c r="G3288" s="143" t="s">
        <v>701</v>
      </c>
      <c r="H3288" s="144">
        <v>3000</v>
      </c>
      <c r="I3288" s="143"/>
    </row>
    <row r="3289" spans="2:9" s="140" customFormat="1" ht="19.7" customHeight="1" x14ac:dyDescent="0.2">
      <c r="B3289" s="142">
        <v>119</v>
      </c>
      <c r="C3289" s="143" t="s">
        <v>423</v>
      </c>
      <c r="D3289" s="142">
        <v>90940859</v>
      </c>
      <c r="E3289" s="143" t="s">
        <v>2952</v>
      </c>
      <c r="F3289" s="143" t="s">
        <v>700</v>
      </c>
      <c r="G3289" s="143" t="s">
        <v>701</v>
      </c>
      <c r="H3289" s="144">
        <v>3000</v>
      </c>
      <c r="I3289" s="143"/>
    </row>
    <row r="3290" spans="2:9" s="140" customFormat="1" ht="19.7" customHeight="1" x14ac:dyDescent="0.2">
      <c r="B3290" s="142">
        <v>119</v>
      </c>
      <c r="C3290" s="143" t="s">
        <v>423</v>
      </c>
      <c r="D3290" s="142">
        <v>91085832</v>
      </c>
      <c r="E3290" s="143" t="s">
        <v>2900</v>
      </c>
      <c r="F3290" s="143" t="s">
        <v>700</v>
      </c>
      <c r="G3290" s="143" t="s">
        <v>701</v>
      </c>
      <c r="H3290" s="144">
        <v>600</v>
      </c>
      <c r="I3290" s="143"/>
    </row>
    <row r="3291" spans="2:9" s="140" customFormat="1" ht="19.7" customHeight="1" x14ac:dyDescent="0.2">
      <c r="B3291" s="142">
        <v>119</v>
      </c>
      <c r="C3291" s="143" t="s">
        <v>423</v>
      </c>
      <c r="D3291" s="142">
        <v>91085832</v>
      </c>
      <c r="E3291" s="143" t="s">
        <v>2901</v>
      </c>
      <c r="F3291" s="143" t="s">
        <v>778</v>
      </c>
      <c r="G3291" s="143" t="s">
        <v>779</v>
      </c>
      <c r="H3291" s="144">
        <v>790.8</v>
      </c>
      <c r="I3291" s="143"/>
    </row>
    <row r="3292" spans="2:9" s="140" customFormat="1" ht="19.7" customHeight="1" x14ac:dyDescent="0.2">
      <c r="B3292" s="142">
        <v>119</v>
      </c>
      <c r="C3292" s="143" t="s">
        <v>423</v>
      </c>
      <c r="D3292" s="142">
        <v>91085832</v>
      </c>
      <c r="E3292" s="143" t="s">
        <v>2902</v>
      </c>
      <c r="F3292" s="143" t="s">
        <v>700</v>
      </c>
      <c r="G3292" s="143" t="s">
        <v>701</v>
      </c>
      <c r="H3292" s="144">
        <v>4000</v>
      </c>
      <c r="I3292" s="143"/>
    </row>
    <row r="3293" spans="2:9" s="140" customFormat="1" ht="19.7" customHeight="1" x14ac:dyDescent="0.2">
      <c r="B3293" s="142">
        <v>119</v>
      </c>
      <c r="C3293" s="143" t="s">
        <v>423</v>
      </c>
      <c r="D3293" s="142">
        <v>91098772</v>
      </c>
      <c r="E3293" s="143" t="s">
        <v>2953</v>
      </c>
      <c r="F3293" s="143" t="s">
        <v>700</v>
      </c>
      <c r="G3293" s="143" t="s">
        <v>701</v>
      </c>
      <c r="H3293" s="144">
        <v>660</v>
      </c>
      <c r="I3293" s="143"/>
    </row>
    <row r="3294" spans="2:9" s="140" customFormat="1" ht="19.7" customHeight="1" x14ac:dyDescent="0.2">
      <c r="B3294" s="142">
        <v>119</v>
      </c>
      <c r="C3294" s="143" t="s">
        <v>423</v>
      </c>
      <c r="D3294" s="142">
        <v>98646093</v>
      </c>
      <c r="E3294" s="143" t="s">
        <v>3001</v>
      </c>
      <c r="F3294" s="143" t="s">
        <v>998</v>
      </c>
      <c r="G3294" s="143" t="s">
        <v>999</v>
      </c>
      <c r="H3294" s="144">
        <v>53.06</v>
      </c>
      <c r="I3294" s="143"/>
    </row>
    <row r="3295" spans="2:9" s="140" customFormat="1" ht="19.7" customHeight="1" x14ac:dyDescent="0.2">
      <c r="B3295" s="142">
        <v>119</v>
      </c>
      <c r="C3295" s="143" t="s">
        <v>423</v>
      </c>
      <c r="D3295" s="142">
        <v>101563501</v>
      </c>
      <c r="E3295" s="143" t="s">
        <v>2945</v>
      </c>
      <c r="F3295" s="143" t="s">
        <v>697</v>
      </c>
      <c r="G3295" s="143" t="s">
        <v>698</v>
      </c>
      <c r="H3295" s="144">
        <v>50000</v>
      </c>
      <c r="I3295" s="143"/>
    </row>
    <row r="3296" spans="2:9" s="140" customFormat="1" ht="19.7" customHeight="1" x14ac:dyDescent="0.2">
      <c r="B3296" s="142">
        <v>119</v>
      </c>
      <c r="C3296" s="143" t="s">
        <v>423</v>
      </c>
      <c r="D3296" s="142">
        <v>101589483</v>
      </c>
      <c r="E3296" s="143" t="s">
        <v>2954</v>
      </c>
      <c r="F3296" s="143" t="s">
        <v>713</v>
      </c>
      <c r="G3296" s="143" t="s">
        <v>714</v>
      </c>
      <c r="H3296" s="144">
        <v>100000</v>
      </c>
      <c r="I3296" s="143"/>
    </row>
    <row r="3297" spans="2:9" s="140" customFormat="1" ht="19.7" customHeight="1" x14ac:dyDescent="0.2">
      <c r="B3297" s="142">
        <v>119</v>
      </c>
      <c r="C3297" s="143" t="s">
        <v>423</v>
      </c>
      <c r="D3297" s="142">
        <v>101651082</v>
      </c>
      <c r="E3297" s="143" t="s">
        <v>2955</v>
      </c>
      <c r="F3297" s="143" t="s">
        <v>713</v>
      </c>
      <c r="G3297" s="143" t="s">
        <v>714</v>
      </c>
      <c r="H3297" s="144">
        <v>360000</v>
      </c>
      <c r="I3297" s="143"/>
    </row>
    <row r="3298" spans="2:9" s="140" customFormat="1" ht="19.7" customHeight="1" x14ac:dyDescent="0.2">
      <c r="B3298" s="142">
        <v>119</v>
      </c>
      <c r="C3298" s="143" t="s">
        <v>423</v>
      </c>
      <c r="D3298" s="142">
        <v>101651082</v>
      </c>
      <c r="E3298" s="143" t="s">
        <v>2956</v>
      </c>
      <c r="F3298" s="143" t="s">
        <v>713</v>
      </c>
      <c r="G3298" s="143" t="s">
        <v>714</v>
      </c>
      <c r="H3298" s="144">
        <v>290000</v>
      </c>
      <c r="I3298" s="143"/>
    </row>
    <row r="3299" spans="2:9" s="140" customFormat="1" ht="19.7" customHeight="1" x14ac:dyDescent="0.2">
      <c r="B3299" s="142">
        <v>120</v>
      </c>
      <c r="C3299" s="143" t="s">
        <v>427</v>
      </c>
      <c r="D3299" s="142">
        <v>90512760</v>
      </c>
      <c r="E3299" s="143" t="s">
        <v>2957</v>
      </c>
      <c r="F3299" s="143" t="s">
        <v>899</v>
      </c>
      <c r="G3299" s="143" t="s">
        <v>900</v>
      </c>
      <c r="H3299" s="144">
        <v>807.98</v>
      </c>
      <c r="I3299" s="143"/>
    </row>
    <row r="3300" spans="2:9" s="140" customFormat="1" ht="19.7" customHeight="1" x14ac:dyDescent="0.2">
      <c r="B3300" s="142">
        <v>120</v>
      </c>
      <c r="C3300" s="143" t="s">
        <v>427</v>
      </c>
      <c r="D3300" s="142">
        <v>90512760</v>
      </c>
      <c r="E3300" s="143" t="s">
        <v>2958</v>
      </c>
      <c r="F3300" s="143" t="s">
        <v>700</v>
      </c>
      <c r="G3300" s="143" t="s">
        <v>701</v>
      </c>
      <c r="H3300" s="144">
        <v>20000</v>
      </c>
      <c r="I3300" s="143"/>
    </row>
    <row r="3301" spans="2:9" s="140" customFormat="1" ht="19.7" customHeight="1" x14ac:dyDescent="0.2">
      <c r="B3301" s="142">
        <v>121</v>
      </c>
      <c r="C3301" s="143" t="s">
        <v>425</v>
      </c>
      <c r="D3301" s="142">
        <v>90396548</v>
      </c>
      <c r="E3301" s="143" t="s">
        <v>2959</v>
      </c>
      <c r="F3301" s="143" t="s">
        <v>729</v>
      </c>
      <c r="G3301" s="143" t="s">
        <v>730</v>
      </c>
      <c r="H3301" s="144">
        <v>-20746.099999999999</v>
      </c>
      <c r="I3301" s="143"/>
    </row>
    <row r="3302" spans="2:9" s="140" customFormat="1" ht="19.7" customHeight="1" x14ac:dyDescent="0.2">
      <c r="B3302" s="142">
        <v>121</v>
      </c>
      <c r="C3302" s="143" t="s">
        <v>425</v>
      </c>
      <c r="D3302" s="142">
        <v>90396548</v>
      </c>
      <c r="E3302" s="143" t="s">
        <v>2960</v>
      </c>
      <c r="F3302" s="143" t="s">
        <v>713</v>
      </c>
      <c r="G3302" s="143" t="s">
        <v>714</v>
      </c>
      <c r="H3302" s="144">
        <v>100000</v>
      </c>
      <c r="I3302" s="143"/>
    </row>
    <row r="3303" spans="2:9" s="140" customFormat="1" ht="19.7" customHeight="1" x14ac:dyDescent="0.2">
      <c r="B3303" s="142">
        <v>121</v>
      </c>
      <c r="C3303" s="143" t="s">
        <v>425</v>
      </c>
      <c r="D3303" s="142">
        <v>90396548</v>
      </c>
      <c r="E3303" s="143" t="s">
        <v>2961</v>
      </c>
      <c r="F3303" s="143" t="s">
        <v>700</v>
      </c>
      <c r="G3303" s="143" t="s">
        <v>701</v>
      </c>
      <c r="H3303" s="144">
        <v>-30000</v>
      </c>
      <c r="I3303" s="143"/>
    </row>
    <row r="3304" spans="2:9" s="140" customFormat="1" ht="19.7" customHeight="1" x14ac:dyDescent="0.2">
      <c r="B3304" s="142">
        <v>121</v>
      </c>
      <c r="C3304" s="143" t="s">
        <v>425</v>
      </c>
      <c r="D3304" s="142">
        <v>90524675</v>
      </c>
      <c r="E3304" s="143" t="s">
        <v>2962</v>
      </c>
      <c r="F3304" s="143" t="s">
        <v>1675</v>
      </c>
      <c r="G3304" s="143" t="s">
        <v>1676</v>
      </c>
      <c r="H3304" s="144">
        <v>948</v>
      </c>
      <c r="I3304" s="143"/>
    </row>
    <row r="3305" spans="2:9" s="140" customFormat="1" ht="19.7" customHeight="1" x14ac:dyDescent="0.2">
      <c r="B3305" s="142">
        <v>121</v>
      </c>
      <c r="C3305" s="143" t="s">
        <v>425</v>
      </c>
      <c r="D3305" s="142">
        <v>90528423</v>
      </c>
      <c r="E3305" s="143" t="s">
        <v>2963</v>
      </c>
      <c r="F3305" s="143" t="s">
        <v>729</v>
      </c>
      <c r="G3305" s="143" t="s">
        <v>730</v>
      </c>
      <c r="H3305" s="144">
        <v>-7000</v>
      </c>
      <c r="I3305" s="143"/>
    </row>
    <row r="3306" spans="2:9" s="140" customFormat="1" ht="19.7" customHeight="1" x14ac:dyDescent="0.2">
      <c r="B3306" s="142">
        <v>121</v>
      </c>
      <c r="C3306" s="143" t="s">
        <v>425</v>
      </c>
      <c r="D3306" s="142">
        <v>90528423</v>
      </c>
      <c r="E3306" s="143" t="s">
        <v>2964</v>
      </c>
      <c r="F3306" s="143" t="s">
        <v>713</v>
      </c>
      <c r="G3306" s="143" t="s">
        <v>714</v>
      </c>
      <c r="H3306" s="144">
        <v>-35000</v>
      </c>
      <c r="I3306" s="143"/>
    </row>
    <row r="3307" spans="2:9" s="140" customFormat="1" ht="19.7" customHeight="1" x14ac:dyDescent="0.2">
      <c r="B3307" s="142">
        <v>121</v>
      </c>
      <c r="C3307" s="143" t="s">
        <v>425</v>
      </c>
      <c r="D3307" s="142">
        <v>90529082</v>
      </c>
      <c r="E3307" s="143" t="s">
        <v>2965</v>
      </c>
      <c r="F3307" s="143" t="s">
        <v>706</v>
      </c>
      <c r="G3307" s="143" t="s">
        <v>707</v>
      </c>
      <c r="H3307" s="144">
        <v>1152.1600000000001</v>
      </c>
      <c r="I3307" s="143"/>
    </row>
    <row r="3308" spans="2:9" s="140" customFormat="1" ht="19.7" customHeight="1" x14ac:dyDescent="0.2">
      <c r="B3308" s="142">
        <v>121</v>
      </c>
      <c r="C3308" s="143" t="s">
        <v>425</v>
      </c>
      <c r="D3308" s="142">
        <v>90529082</v>
      </c>
      <c r="E3308" s="143" t="s">
        <v>2965</v>
      </c>
      <c r="F3308" s="143" t="s">
        <v>706</v>
      </c>
      <c r="G3308" s="143" t="s">
        <v>707</v>
      </c>
      <c r="H3308" s="144">
        <v>288.04000000000002</v>
      </c>
      <c r="I3308" s="143"/>
    </row>
    <row r="3309" spans="2:9" s="140" customFormat="1" ht="19.7" customHeight="1" x14ac:dyDescent="0.2">
      <c r="B3309" s="142">
        <v>121</v>
      </c>
      <c r="C3309" s="143" t="s">
        <v>425</v>
      </c>
      <c r="D3309" s="142">
        <v>90529082</v>
      </c>
      <c r="E3309" s="143" t="s">
        <v>2965</v>
      </c>
      <c r="F3309" s="143" t="s">
        <v>706</v>
      </c>
      <c r="G3309" s="143" t="s">
        <v>707</v>
      </c>
      <c r="H3309" s="144">
        <v>144.02000000000001</v>
      </c>
      <c r="I3309" s="143"/>
    </row>
    <row r="3310" spans="2:9" s="140" customFormat="1" ht="19.7" customHeight="1" x14ac:dyDescent="0.2">
      <c r="B3310" s="142">
        <v>121</v>
      </c>
      <c r="C3310" s="143" t="s">
        <v>425</v>
      </c>
      <c r="D3310" s="142">
        <v>90529228</v>
      </c>
      <c r="E3310" s="143" t="s">
        <v>8730</v>
      </c>
      <c r="F3310" s="143" t="s">
        <v>716</v>
      </c>
      <c r="G3310" s="143" t="s">
        <v>717</v>
      </c>
      <c r="H3310" s="144">
        <v>75000</v>
      </c>
      <c r="I3310" s="143"/>
    </row>
    <row r="3311" spans="2:9" s="140" customFormat="1" ht="19.7" customHeight="1" x14ac:dyDescent="0.2">
      <c r="B3311" s="142">
        <v>121</v>
      </c>
      <c r="C3311" s="143" t="s">
        <v>425</v>
      </c>
      <c r="D3311" s="142">
        <v>90529822</v>
      </c>
      <c r="E3311" s="143" t="s">
        <v>2966</v>
      </c>
      <c r="F3311" s="143" t="s">
        <v>729</v>
      </c>
      <c r="G3311" s="143" t="s">
        <v>730</v>
      </c>
      <c r="H3311" s="144">
        <v>960</v>
      </c>
      <c r="I3311" s="143"/>
    </row>
    <row r="3312" spans="2:9" s="140" customFormat="1" ht="19.7" customHeight="1" x14ac:dyDescent="0.2">
      <c r="B3312" s="142">
        <v>121</v>
      </c>
      <c r="C3312" s="143" t="s">
        <v>425</v>
      </c>
      <c r="D3312" s="142">
        <v>90529822</v>
      </c>
      <c r="E3312" s="143" t="s">
        <v>2967</v>
      </c>
      <c r="F3312" s="143" t="s">
        <v>713</v>
      </c>
      <c r="G3312" s="143" t="s">
        <v>714</v>
      </c>
      <c r="H3312" s="144">
        <v>80000</v>
      </c>
      <c r="I3312" s="143"/>
    </row>
    <row r="3313" spans="2:9" s="140" customFormat="1" ht="19.7" customHeight="1" x14ac:dyDescent="0.2">
      <c r="B3313" s="142">
        <v>121</v>
      </c>
      <c r="C3313" s="143" t="s">
        <v>425</v>
      </c>
      <c r="D3313" s="142">
        <v>90529878</v>
      </c>
      <c r="E3313" s="143" t="s">
        <v>2968</v>
      </c>
      <c r="F3313" s="143" t="s">
        <v>729</v>
      </c>
      <c r="G3313" s="143" t="s">
        <v>730</v>
      </c>
      <c r="H3313" s="144">
        <v>1200</v>
      </c>
      <c r="I3313" s="143"/>
    </row>
    <row r="3314" spans="2:9" s="140" customFormat="1" ht="19.7" customHeight="1" x14ac:dyDescent="0.2">
      <c r="B3314" s="142">
        <v>121</v>
      </c>
      <c r="C3314" s="143" t="s">
        <v>425</v>
      </c>
      <c r="D3314" s="142">
        <v>90539861</v>
      </c>
      <c r="E3314" s="143" t="s">
        <v>2969</v>
      </c>
      <c r="F3314" s="143" t="s">
        <v>713</v>
      </c>
      <c r="G3314" s="143" t="s">
        <v>714</v>
      </c>
      <c r="H3314" s="144">
        <v>135230</v>
      </c>
      <c r="I3314" s="143"/>
    </row>
    <row r="3315" spans="2:9" s="140" customFormat="1" ht="19.7" customHeight="1" x14ac:dyDescent="0.2">
      <c r="B3315" s="142">
        <v>121</v>
      </c>
      <c r="C3315" s="143" t="s">
        <v>425</v>
      </c>
      <c r="D3315" s="142">
        <v>90540442</v>
      </c>
      <c r="E3315" s="143" t="s">
        <v>2970</v>
      </c>
      <c r="F3315" s="143" t="s">
        <v>697</v>
      </c>
      <c r="G3315" s="143" t="s">
        <v>698</v>
      </c>
      <c r="H3315" s="144">
        <v>15000</v>
      </c>
      <c r="I3315" s="143"/>
    </row>
    <row r="3316" spans="2:9" s="140" customFormat="1" ht="19.7" customHeight="1" x14ac:dyDescent="0.2">
      <c r="B3316" s="142">
        <v>121</v>
      </c>
      <c r="C3316" s="143" t="s">
        <v>425</v>
      </c>
      <c r="D3316" s="142">
        <v>90633324</v>
      </c>
      <c r="E3316" s="143" t="s">
        <v>2971</v>
      </c>
      <c r="F3316" s="143" t="s">
        <v>700</v>
      </c>
      <c r="G3316" s="143" t="s">
        <v>701</v>
      </c>
      <c r="H3316" s="144">
        <v>-16000</v>
      </c>
      <c r="I3316" s="143"/>
    </row>
    <row r="3317" spans="2:9" s="140" customFormat="1" ht="19.7" customHeight="1" x14ac:dyDescent="0.2">
      <c r="B3317" s="142">
        <v>121</v>
      </c>
      <c r="C3317" s="143" t="s">
        <v>425</v>
      </c>
      <c r="D3317" s="142">
        <v>90687727</v>
      </c>
      <c r="E3317" s="143" t="s">
        <v>2972</v>
      </c>
      <c r="F3317" s="143" t="s">
        <v>737</v>
      </c>
      <c r="G3317" s="143" t="s">
        <v>738</v>
      </c>
      <c r="H3317" s="144">
        <v>360</v>
      </c>
      <c r="I3317" s="143"/>
    </row>
    <row r="3318" spans="2:9" s="140" customFormat="1" ht="19.7" customHeight="1" x14ac:dyDescent="0.2">
      <c r="B3318" s="142">
        <v>121</v>
      </c>
      <c r="C3318" s="143" t="s">
        <v>425</v>
      </c>
      <c r="D3318" s="142">
        <v>90687727</v>
      </c>
      <c r="E3318" s="143" t="s">
        <v>2973</v>
      </c>
      <c r="F3318" s="143" t="s">
        <v>700</v>
      </c>
      <c r="G3318" s="143" t="s">
        <v>701</v>
      </c>
      <c r="H3318" s="144">
        <v>-27173.07</v>
      </c>
      <c r="I3318" s="143"/>
    </row>
    <row r="3319" spans="2:9" s="140" customFormat="1" ht="19.7" customHeight="1" x14ac:dyDescent="0.2">
      <c r="B3319" s="142">
        <v>121</v>
      </c>
      <c r="C3319" s="143" t="s">
        <v>425</v>
      </c>
      <c r="D3319" s="142">
        <v>90687727</v>
      </c>
      <c r="E3319" s="143" t="s">
        <v>2974</v>
      </c>
      <c r="F3319" s="143" t="s">
        <v>700</v>
      </c>
      <c r="G3319" s="143" t="s">
        <v>701</v>
      </c>
      <c r="H3319" s="144">
        <v>-18288.66</v>
      </c>
      <c r="I3319" s="143"/>
    </row>
    <row r="3320" spans="2:9" s="140" customFormat="1" ht="19.7" customHeight="1" x14ac:dyDescent="0.2">
      <c r="B3320" s="142">
        <v>121</v>
      </c>
      <c r="C3320" s="143" t="s">
        <v>425</v>
      </c>
      <c r="D3320" s="142">
        <v>90716717</v>
      </c>
      <c r="E3320" s="143" t="s">
        <v>2975</v>
      </c>
      <c r="F3320" s="143" t="s">
        <v>713</v>
      </c>
      <c r="G3320" s="143" t="s">
        <v>714</v>
      </c>
      <c r="H3320" s="144">
        <v>100000</v>
      </c>
      <c r="I3320" s="143"/>
    </row>
    <row r="3321" spans="2:9" s="140" customFormat="1" ht="19.7" customHeight="1" x14ac:dyDescent="0.2">
      <c r="B3321" s="142">
        <v>121</v>
      </c>
      <c r="C3321" s="143" t="s">
        <v>425</v>
      </c>
      <c r="D3321" s="142">
        <v>90716717</v>
      </c>
      <c r="E3321" s="143" t="s">
        <v>2976</v>
      </c>
      <c r="F3321" s="143" t="s">
        <v>697</v>
      </c>
      <c r="G3321" s="143" t="s">
        <v>698</v>
      </c>
      <c r="H3321" s="144">
        <v>-10000</v>
      </c>
      <c r="I3321" s="143"/>
    </row>
    <row r="3322" spans="2:9" s="140" customFormat="1" ht="19.7" customHeight="1" x14ac:dyDescent="0.2">
      <c r="B3322" s="142">
        <v>121</v>
      </c>
      <c r="C3322" s="143" t="s">
        <v>425</v>
      </c>
      <c r="D3322" s="142">
        <v>90858904</v>
      </c>
      <c r="E3322" s="143" t="s">
        <v>2977</v>
      </c>
      <c r="F3322" s="143" t="s">
        <v>700</v>
      </c>
      <c r="G3322" s="143" t="s">
        <v>701</v>
      </c>
      <c r="H3322" s="144">
        <v>-5000</v>
      </c>
      <c r="I3322" s="143"/>
    </row>
    <row r="3323" spans="2:9" s="140" customFormat="1" ht="19.7" customHeight="1" x14ac:dyDescent="0.2">
      <c r="B3323" s="142">
        <v>121</v>
      </c>
      <c r="C3323" s="143" t="s">
        <v>425</v>
      </c>
      <c r="D3323" s="142">
        <v>101510919</v>
      </c>
      <c r="E3323" s="143" t="s">
        <v>2978</v>
      </c>
      <c r="F3323" s="143" t="s">
        <v>697</v>
      </c>
      <c r="G3323" s="143" t="s">
        <v>698</v>
      </c>
      <c r="H3323" s="144">
        <v>40000</v>
      </c>
      <c r="I3323" s="143"/>
    </row>
    <row r="3324" spans="2:9" s="140" customFormat="1" ht="19.7" customHeight="1" x14ac:dyDescent="0.2">
      <c r="B3324" s="142">
        <v>126</v>
      </c>
      <c r="C3324" s="143" t="s">
        <v>422</v>
      </c>
      <c r="D3324" s="142">
        <v>90516553</v>
      </c>
      <c r="E3324" s="143" t="s">
        <v>8731</v>
      </c>
      <c r="F3324" s="143" t="s">
        <v>899</v>
      </c>
      <c r="G3324" s="143" t="s">
        <v>900</v>
      </c>
      <c r="H3324" s="144">
        <v>762.25</v>
      </c>
      <c r="I3324" s="143"/>
    </row>
    <row r="3325" spans="2:9" s="140" customFormat="1" ht="19.7" customHeight="1" x14ac:dyDescent="0.2">
      <c r="B3325" s="142">
        <v>126</v>
      </c>
      <c r="C3325" s="143" t="s">
        <v>422</v>
      </c>
      <c r="D3325" s="142">
        <v>90521185</v>
      </c>
      <c r="E3325" s="143" t="s">
        <v>2979</v>
      </c>
      <c r="F3325" s="143" t="s">
        <v>729</v>
      </c>
      <c r="G3325" s="143" t="s">
        <v>730</v>
      </c>
      <c r="H3325" s="144">
        <v>363</v>
      </c>
      <c r="I3325" s="143"/>
    </row>
    <row r="3326" spans="2:9" s="140" customFormat="1" ht="19.7" customHeight="1" x14ac:dyDescent="0.2">
      <c r="B3326" s="142">
        <v>126</v>
      </c>
      <c r="C3326" s="143" t="s">
        <v>422</v>
      </c>
      <c r="D3326" s="142">
        <v>90530485</v>
      </c>
      <c r="E3326" s="143" t="s">
        <v>2980</v>
      </c>
      <c r="F3326" s="143" t="s">
        <v>700</v>
      </c>
      <c r="G3326" s="143" t="s">
        <v>701</v>
      </c>
      <c r="H3326" s="144">
        <v>27000</v>
      </c>
      <c r="I3326" s="143"/>
    </row>
    <row r="3327" spans="2:9" s="140" customFormat="1" ht="19.7" customHeight="1" x14ac:dyDescent="0.2">
      <c r="B3327" s="142">
        <v>126</v>
      </c>
      <c r="C3327" s="143" t="s">
        <v>422</v>
      </c>
      <c r="D3327" s="142">
        <v>90533491</v>
      </c>
      <c r="E3327" s="143" t="s">
        <v>2981</v>
      </c>
      <c r="F3327" s="143" t="s">
        <v>713</v>
      </c>
      <c r="G3327" s="143" t="s">
        <v>714</v>
      </c>
      <c r="H3327" s="144">
        <v>50000</v>
      </c>
      <c r="I3327" s="143"/>
    </row>
    <row r="3328" spans="2:9" s="140" customFormat="1" ht="19.7" customHeight="1" x14ac:dyDescent="0.2">
      <c r="B3328" s="142">
        <v>126</v>
      </c>
      <c r="C3328" s="143" t="s">
        <v>422</v>
      </c>
      <c r="D3328" s="142">
        <v>90535956</v>
      </c>
      <c r="E3328" s="143" t="s">
        <v>2982</v>
      </c>
      <c r="F3328" s="143" t="s">
        <v>729</v>
      </c>
      <c r="G3328" s="143" t="s">
        <v>730</v>
      </c>
      <c r="H3328" s="144">
        <v>363</v>
      </c>
      <c r="I3328" s="143"/>
    </row>
    <row r="3329" spans="2:9" s="140" customFormat="1" ht="19.7" customHeight="1" x14ac:dyDescent="0.2">
      <c r="B3329" s="142">
        <v>126</v>
      </c>
      <c r="C3329" s="143" t="s">
        <v>422</v>
      </c>
      <c r="D3329" s="142">
        <v>90536949</v>
      </c>
      <c r="E3329" s="143" t="s">
        <v>2983</v>
      </c>
      <c r="F3329" s="143" t="s">
        <v>700</v>
      </c>
      <c r="G3329" s="143" t="s">
        <v>701</v>
      </c>
      <c r="H3329" s="144">
        <v>450</v>
      </c>
      <c r="I3329" s="143"/>
    </row>
    <row r="3330" spans="2:9" s="140" customFormat="1" ht="19.7" customHeight="1" x14ac:dyDescent="0.2">
      <c r="B3330" s="142">
        <v>126</v>
      </c>
      <c r="C3330" s="143" t="s">
        <v>422</v>
      </c>
      <c r="D3330" s="142">
        <v>90536949</v>
      </c>
      <c r="E3330" s="143" t="s">
        <v>2983</v>
      </c>
      <c r="F3330" s="143" t="s">
        <v>700</v>
      </c>
      <c r="G3330" s="143" t="s">
        <v>701</v>
      </c>
      <c r="H3330" s="144">
        <v>450</v>
      </c>
      <c r="I3330" s="143"/>
    </row>
    <row r="3331" spans="2:9" s="140" customFormat="1" ht="19.7" customHeight="1" x14ac:dyDescent="0.2">
      <c r="B3331" s="142">
        <v>126</v>
      </c>
      <c r="C3331" s="143" t="s">
        <v>422</v>
      </c>
      <c r="D3331" s="142">
        <v>90556677</v>
      </c>
      <c r="E3331" s="143" t="s">
        <v>2984</v>
      </c>
      <c r="F3331" s="143" t="s">
        <v>700</v>
      </c>
      <c r="G3331" s="143" t="s">
        <v>701</v>
      </c>
      <c r="H3331" s="144">
        <v>10000</v>
      </c>
      <c r="I3331" s="143"/>
    </row>
    <row r="3332" spans="2:9" s="140" customFormat="1" ht="19.7" customHeight="1" x14ac:dyDescent="0.2">
      <c r="B3332" s="142">
        <v>126</v>
      </c>
      <c r="C3332" s="143" t="s">
        <v>422</v>
      </c>
      <c r="D3332" s="142">
        <v>90648711</v>
      </c>
      <c r="E3332" s="143" t="s">
        <v>2985</v>
      </c>
      <c r="F3332" s="143" t="s">
        <v>700</v>
      </c>
      <c r="G3332" s="143" t="s">
        <v>701</v>
      </c>
      <c r="H3332" s="144">
        <v>2200</v>
      </c>
      <c r="I3332" s="143"/>
    </row>
    <row r="3333" spans="2:9" s="140" customFormat="1" ht="19.7" customHeight="1" x14ac:dyDescent="0.2">
      <c r="B3333" s="142">
        <v>126</v>
      </c>
      <c r="C3333" s="143" t="s">
        <v>422</v>
      </c>
      <c r="D3333" s="142">
        <v>90648711</v>
      </c>
      <c r="E3333" s="143" t="s">
        <v>2985</v>
      </c>
      <c r="F3333" s="143" t="s">
        <v>700</v>
      </c>
      <c r="G3333" s="143" t="s">
        <v>701</v>
      </c>
      <c r="H3333" s="144">
        <v>200</v>
      </c>
      <c r="I3333" s="143"/>
    </row>
    <row r="3334" spans="2:9" s="140" customFormat="1" ht="19.7" customHeight="1" x14ac:dyDescent="0.2">
      <c r="B3334" s="142">
        <v>126</v>
      </c>
      <c r="C3334" s="143" t="s">
        <v>422</v>
      </c>
      <c r="D3334" s="142">
        <v>90648711</v>
      </c>
      <c r="E3334" s="143" t="s">
        <v>2986</v>
      </c>
      <c r="F3334" s="143" t="s">
        <v>891</v>
      </c>
      <c r="G3334" s="143" t="s">
        <v>892</v>
      </c>
      <c r="H3334" s="144">
        <v>2893</v>
      </c>
      <c r="I3334" s="143"/>
    </row>
    <row r="3335" spans="2:9" s="140" customFormat="1" ht="19.7" customHeight="1" x14ac:dyDescent="0.2">
      <c r="B3335" s="142">
        <v>126</v>
      </c>
      <c r="C3335" s="143" t="s">
        <v>422</v>
      </c>
      <c r="D3335" s="142">
        <v>90648711</v>
      </c>
      <c r="E3335" s="143" t="s">
        <v>2986</v>
      </c>
      <c r="F3335" s="143" t="s">
        <v>891</v>
      </c>
      <c r="G3335" s="143" t="s">
        <v>892</v>
      </c>
      <c r="H3335" s="144">
        <v>263</v>
      </c>
      <c r="I3335" s="143"/>
    </row>
    <row r="3336" spans="2:9" s="140" customFormat="1" ht="19.7" customHeight="1" x14ac:dyDescent="0.2">
      <c r="B3336" s="142">
        <v>126</v>
      </c>
      <c r="C3336" s="143" t="s">
        <v>422</v>
      </c>
      <c r="D3336" s="142">
        <v>90918093</v>
      </c>
      <c r="E3336" s="143" t="s">
        <v>2987</v>
      </c>
      <c r="F3336" s="143" t="s">
        <v>729</v>
      </c>
      <c r="G3336" s="143" t="s">
        <v>730</v>
      </c>
      <c r="H3336" s="144">
        <v>182.4</v>
      </c>
      <c r="I3336" s="143"/>
    </row>
    <row r="3337" spans="2:9" s="140" customFormat="1" ht="19.7" customHeight="1" x14ac:dyDescent="0.2">
      <c r="B3337" s="142">
        <v>126</v>
      </c>
      <c r="C3337" s="143" t="s">
        <v>422</v>
      </c>
      <c r="D3337" s="142">
        <v>90918093</v>
      </c>
      <c r="E3337" s="143" t="s">
        <v>2987</v>
      </c>
      <c r="F3337" s="143" t="s">
        <v>729</v>
      </c>
      <c r="G3337" s="143" t="s">
        <v>730</v>
      </c>
      <c r="H3337" s="144">
        <v>183.6</v>
      </c>
      <c r="I3337" s="143"/>
    </row>
    <row r="3338" spans="2:9" s="140" customFormat="1" ht="19.7" customHeight="1" x14ac:dyDescent="0.2">
      <c r="B3338" s="142">
        <v>126</v>
      </c>
      <c r="C3338" s="143" t="s">
        <v>422</v>
      </c>
      <c r="D3338" s="142">
        <v>90918093</v>
      </c>
      <c r="E3338" s="143" t="s">
        <v>2988</v>
      </c>
      <c r="F3338" s="143" t="s">
        <v>713</v>
      </c>
      <c r="G3338" s="143" t="s">
        <v>714</v>
      </c>
      <c r="H3338" s="144">
        <v>50000</v>
      </c>
      <c r="I3338" s="143"/>
    </row>
    <row r="3339" spans="2:9" s="140" customFormat="1" ht="19.7" customHeight="1" x14ac:dyDescent="0.2">
      <c r="B3339" s="142">
        <v>126</v>
      </c>
      <c r="C3339" s="143" t="s">
        <v>422</v>
      </c>
      <c r="D3339" s="142">
        <v>101070360</v>
      </c>
      <c r="E3339" s="143" t="s">
        <v>2989</v>
      </c>
      <c r="F3339" s="143" t="s">
        <v>697</v>
      </c>
      <c r="G3339" s="143" t="s">
        <v>698</v>
      </c>
      <c r="H3339" s="144">
        <v>-16000</v>
      </c>
      <c r="I3339" s="143"/>
    </row>
    <row r="3340" spans="2:9" s="140" customFormat="1" ht="19.7" customHeight="1" x14ac:dyDescent="0.2">
      <c r="B3340" s="142">
        <v>126</v>
      </c>
      <c r="C3340" s="143" t="s">
        <v>422</v>
      </c>
      <c r="D3340" s="142">
        <v>101075267</v>
      </c>
      <c r="E3340" s="143" t="s">
        <v>2990</v>
      </c>
      <c r="F3340" s="143" t="s">
        <v>697</v>
      </c>
      <c r="G3340" s="143" t="s">
        <v>698</v>
      </c>
      <c r="H3340" s="144">
        <v>-16000</v>
      </c>
      <c r="I3340" s="143"/>
    </row>
    <row r="3341" spans="2:9" s="140" customFormat="1" ht="19.7" customHeight="1" x14ac:dyDescent="0.2">
      <c r="B3341" s="142">
        <v>127</v>
      </c>
      <c r="C3341" s="143" t="s">
        <v>424</v>
      </c>
      <c r="D3341" s="142">
        <v>90130917</v>
      </c>
      <c r="E3341" s="143" t="s">
        <v>2991</v>
      </c>
      <c r="F3341" s="143" t="s">
        <v>700</v>
      </c>
      <c r="G3341" s="143" t="s">
        <v>701</v>
      </c>
      <c r="H3341" s="144">
        <v>1800</v>
      </c>
      <c r="I3341" s="143"/>
    </row>
    <row r="3342" spans="2:9" s="140" customFormat="1" ht="19.7" customHeight="1" x14ac:dyDescent="0.2">
      <c r="B3342" s="142">
        <v>127</v>
      </c>
      <c r="C3342" s="143" t="s">
        <v>424</v>
      </c>
      <c r="D3342" s="142">
        <v>90497236</v>
      </c>
      <c r="E3342" s="143" t="s">
        <v>2992</v>
      </c>
      <c r="F3342" s="143" t="s">
        <v>778</v>
      </c>
      <c r="G3342" s="143" t="s">
        <v>779</v>
      </c>
      <c r="H3342" s="144">
        <v>74.25</v>
      </c>
      <c r="I3342" s="143"/>
    </row>
    <row r="3343" spans="2:9" s="140" customFormat="1" ht="19.7" customHeight="1" x14ac:dyDescent="0.2">
      <c r="B3343" s="142">
        <v>127</v>
      </c>
      <c r="C3343" s="143" t="s">
        <v>424</v>
      </c>
      <c r="D3343" s="142">
        <v>90497236</v>
      </c>
      <c r="E3343" s="143" t="s">
        <v>2992</v>
      </c>
      <c r="F3343" s="143" t="s">
        <v>778</v>
      </c>
      <c r="G3343" s="143" t="s">
        <v>779</v>
      </c>
      <c r="H3343" s="144">
        <v>222.75</v>
      </c>
      <c r="I3343" s="143"/>
    </row>
    <row r="3344" spans="2:9" s="140" customFormat="1" ht="19.7" customHeight="1" x14ac:dyDescent="0.2">
      <c r="B3344" s="142">
        <v>127</v>
      </c>
      <c r="C3344" s="143" t="s">
        <v>424</v>
      </c>
      <c r="D3344" s="142">
        <v>90531211</v>
      </c>
      <c r="E3344" s="143" t="s">
        <v>2993</v>
      </c>
      <c r="F3344" s="143" t="s">
        <v>713</v>
      </c>
      <c r="G3344" s="143" t="s">
        <v>714</v>
      </c>
      <c r="H3344" s="144">
        <v>102000</v>
      </c>
      <c r="I3344" s="143"/>
    </row>
    <row r="3345" spans="2:9" s="140" customFormat="1" ht="19.7" customHeight="1" x14ac:dyDescent="0.2">
      <c r="B3345" s="142">
        <v>127</v>
      </c>
      <c r="C3345" s="143" t="s">
        <v>424</v>
      </c>
      <c r="D3345" s="142">
        <v>90683614</v>
      </c>
      <c r="E3345" s="143" t="s">
        <v>2748</v>
      </c>
      <c r="F3345" s="143" t="s">
        <v>700</v>
      </c>
      <c r="G3345" s="143" t="s">
        <v>701</v>
      </c>
      <c r="H3345" s="144">
        <v>100</v>
      </c>
      <c r="I3345" s="143"/>
    </row>
    <row r="3346" spans="2:9" s="140" customFormat="1" ht="19.7" customHeight="1" x14ac:dyDescent="0.2">
      <c r="B3346" s="142">
        <v>127</v>
      </c>
      <c r="C3346" s="143" t="s">
        <v>424</v>
      </c>
      <c r="D3346" s="142">
        <v>90683614</v>
      </c>
      <c r="E3346" s="143" t="s">
        <v>2748</v>
      </c>
      <c r="F3346" s="143" t="s">
        <v>700</v>
      </c>
      <c r="G3346" s="143" t="s">
        <v>701</v>
      </c>
      <c r="H3346" s="144">
        <v>100</v>
      </c>
      <c r="I3346" s="143"/>
    </row>
    <row r="3347" spans="2:9" s="140" customFormat="1" ht="19.7" customHeight="1" x14ac:dyDescent="0.2">
      <c r="B3347" s="142">
        <v>127</v>
      </c>
      <c r="C3347" s="143" t="s">
        <v>424</v>
      </c>
      <c r="D3347" s="142">
        <v>90683614</v>
      </c>
      <c r="E3347" s="143" t="s">
        <v>2748</v>
      </c>
      <c r="F3347" s="143" t="s">
        <v>700</v>
      </c>
      <c r="G3347" s="143" t="s">
        <v>701</v>
      </c>
      <c r="H3347" s="144">
        <v>400</v>
      </c>
      <c r="I3347" s="143"/>
    </row>
    <row r="3348" spans="2:9" s="140" customFormat="1" ht="19.7" customHeight="1" x14ac:dyDescent="0.2">
      <c r="B3348" s="142">
        <v>127</v>
      </c>
      <c r="C3348" s="143" t="s">
        <v>424</v>
      </c>
      <c r="D3348" s="142">
        <v>90734327</v>
      </c>
      <c r="E3348" s="143" t="s">
        <v>2994</v>
      </c>
      <c r="F3348" s="143" t="s">
        <v>700</v>
      </c>
      <c r="G3348" s="143" t="s">
        <v>701</v>
      </c>
      <c r="H3348" s="144">
        <v>255</v>
      </c>
      <c r="I3348" s="143"/>
    </row>
    <row r="3349" spans="2:9" s="140" customFormat="1" ht="19.7" customHeight="1" x14ac:dyDescent="0.2">
      <c r="B3349" s="142">
        <v>127</v>
      </c>
      <c r="C3349" s="143" t="s">
        <v>424</v>
      </c>
      <c r="D3349" s="142">
        <v>90734327</v>
      </c>
      <c r="E3349" s="143" t="s">
        <v>2994</v>
      </c>
      <c r="F3349" s="143" t="s">
        <v>700</v>
      </c>
      <c r="G3349" s="143" t="s">
        <v>701</v>
      </c>
      <c r="H3349" s="144">
        <v>765</v>
      </c>
      <c r="I3349" s="143"/>
    </row>
    <row r="3350" spans="2:9" s="140" customFormat="1" ht="19.7" customHeight="1" x14ac:dyDescent="0.2">
      <c r="B3350" s="142">
        <v>127</v>
      </c>
      <c r="C3350" s="143" t="s">
        <v>424</v>
      </c>
      <c r="D3350" s="142">
        <v>90755338</v>
      </c>
      <c r="E3350" s="143" t="s">
        <v>2995</v>
      </c>
      <c r="F3350" s="143" t="s">
        <v>729</v>
      </c>
      <c r="G3350" s="143" t="s">
        <v>730</v>
      </c>
      <c r="H3350" s="144">
        <v>150</v>
      </c>
      <c r="I3350" s="143"/>
    </row>
    <row r="3351" spans="2:9" s="140" customFormat="1" ht="19.7" customHeight="1" x14ac:dyDescent="0.2">
      <c r="B3351" s="142">
        <v>127</v>
      </c>
      <c r="C3351" s="143" t="s">
        <v>424</v>
      </c>
      <c r="D3351" s="142">
        <v>90755338</v>
      </c>
      <c r="E3351" s="143" t="s">
        <v>2996</v>
      </c>
      <c r="F3351" s="143" t="s">
        <v>729</v>
      </c>
      <c r="G3351" s="143" t="s">
        <v>730</v>
      </c>
      <c r="H3351" s="144">
        <v>150</v>
      </c>
      <c r="I3351" s="143"/>
    </row>
    <row r="3352" spans="2:9" s="140" customFormat="1" ht="19.7" customHeight="1" x14ac:dyDescent="0.2">
      <c r="B3352" s="142">
        <v>127</v>
      </c>
      <c r="C3352" s="143" t="s">
        <v>424</v>
      </c>
      <c r="D3352" s="142">
        <v>90755338</v>
      </c>
      <c r="E3352" s="143" t="s">
        <v>2997</v>
      </c>
      <c r="F3352" s="143" t="s">
        <v>729</v>
      </c>
      <c r="G3352" s="143" t="s">
        <v>730</v>
      </c>
      <c r="H3352" s="144">
        <v>150</v>
      </c>
      <c r="I3352" s="143"/>
    </row>
    <row r="3353" spans="2:9" s="140" customFormat="1" ht="19.7" customHeight="1" x14ac:dyDescent="0.2">
      <c r="B3353" s="142">
        <v>127</v>
      </c>
      <c r="C3353" s="143" t="s">
        <v>424</v>
      </c>
      <c r="D3353" s="142">
        <v>90755338</v>
      </c>
      <c r="E3353" s="143" t="s">
        <v>2998</v>
      </c>
      <c r="F3353" s="143" t="s">
        <v>700</v>
      </c>
      <c r="G3353" s="143" t="s">
        <v>701</v>
      </c>
      <c r="H3353" s="144">
        <v>-31.05</v>
      </c>
      <c r="I3353" s="143"/>
    </row>
    <row r="3354" spans="2:9" s="140" customFormat="1" ht="19.7" customHeight="1" x14ac:dyDescent="0.2">
      <c r="B3354" s="142">
        <v>127</v>
      </c>
      <c r="C3354" s="143" t="s">
        <v>424</v>
      </c>
      <c r="D3354" s="142">
        <v>90790088</v>
      </c>
      <c r="E3354" s="143" t="s">
        <v>2999</v>
      </c>
      <c r="F3354" s="143" t="s">
        <v>700</v>
      </c>
      <c r="G3354" s="143" t="s">
        <v>701</v>
      </c>
      <c r="H3354" s="144">
        <v>-33000</v>
      </c>
      <c r="I3354" s="143"/>
    </row>
    <row r="3355" spans="2:9" s="140" customFormat="1" ht="19.7" customHeight="1" x14ac:dyDescent="0.2">
      <c r="B3355" s="142">
        <v>127</v>
      </c>
      <c r="C3355" s="143" t="s">
        <v>424</v>
      </c>
      <c r="D3355" s="142">
        <v>90940444</v>
      </c>
      <c r="E3355" s="143" t="s">
        <v>3000</v>
      </c>
      <c r="F3355" s="143" t="s">
        <v>713</v>
      </c>
      <c r="G3355" s="143" t="s">
        <v>714</v>
      </c>
      <c r="H3355" s="144">
        <v>100000</v>
      </c>
      <c r="I3355" s="143"/>
    </row>
    <row r="3356" spans="2:9" s="140" customFormat="1" ht="19.7" customHeight="1" x14ac:dyDescent="0.2">
      <c r="B3356" s="142">
        <v>127</v>
      </c>
      <c r="C3356" s="143" t="s">
        <v>424</v>
      </c>
      <c r="D3356" s="142">
        <v>98516888</v>
      </c>
      <c r="E3356" s="143" t="s">
        <v>9042</v>
      </c>
      <c r="F3356" s="143" t="s">
        <v>700</v>
      </c>
      <c r="G3356" s="143" t="s">
        <v>701</v>
      </c>
      <c r="H3356" s="144">
        <v>-10006.15</v>
      </c>
      <c r="I3356" s="143"/>
    </row>
    <row r="3357" spans="2:9" s="140" customFormat="1" ht="19.7" customHeight="1" x14ac:dyDescent="0.2">
      <c r="B3357" s="142">
        <v>127</v>
      </c>
      <c r="C3357" s="143" t="s">
        <v>424</v>
      </c>
      <c r="D3357" s="142">
        <v>98646093</v>
      </c>
      <c r="E3357" s="143" t="s">
        <v>3001</v>
      </c>
      <c r="F3357" s="143" t="s">
        <v>998</v>
      </c>
      <c r="G3357" s="143" t="s">
        <v>999</v>
      </c>
      <c r="H3357" s="144">
        <v>2077.42</v>
      </c>
      <c r="I3357" s="143"/>
    </row>
    <row r="3358" spans="2:9" s="140" customFormat="1" ht="19.7" customHeight="1" x14ac:dyDescent="0.2">
      <c r="B3358" s="142">
        <v>127</v>
      </c>
      <c r="C3358" s="143" t="s">
        <v>424</v>
      </c>
      <c r="D3358" s="142">
        <v>98646113</v>
      </c>
      <c r="E3358" s="143" t="s">
        <v>3002</v>
      </c>
      <c r="F3358" s="143" t="s">
        <v>998</v>
      </c>
      <c r="G3358" s="143" t="s">
        <v>999</v>
      </c>
      <c r="H3358" s="144">
        <v>53.06</v>
      </c>
      <c r="I3358" s="143"/>
    </row>
    <row r="3359" spans="2:9" s="140" customFormat="1" ht="19.7" customHeight="1" x14ac:dyDescent="0.2">
      <c r="B3359" s="142">
        <v>127</v>
      </c>
      <c r="C3359" s="143" t="s">
        <v>424</v>
      </c>
      <c r="D3359" s="142">
        <v>98646113</v>
      </c>
      <c r="E3359" s="143" t="s">
        <v>3002</v>
      </c>
      <c r="F3359" s="143" t="s">
        <v>998</v>
      </c>
      <c r="G3359" s="143" t="s">
        <v>999</v>
      </c>
      <c r="H3359" s="144">
        <v>2077.42</v>
      </c>
      <c r="I3359" s="143"/>
    </row>
    <row r="3360" spans="2:9" s="140" customFormat="1" ht="19.7" customHeight="1" x14ac:dyDescent="0.2">
      <c r="B3360" s="142">
        <v>129</v>
      </c>
      <c r="C3360" s="143" t="s">
        <v>421</v>
      </c>
      <c r="D3360" s="142">
        <v>90399247</v>
      </c>
      <c r="E3360" s="143" t="s">
        <v>9786</v>
      </c>
      <c r="F3360" s="143" t="s">
        <v>697</v>
      </c>
      <c r="G3360" s="143" t="s">
        <v>698</v>
      </c>
      <c r="H3360" s="144">
        <v>30000</v>
      </c>
      <c r="I3360" s="143"/>
    </row>
    <row r="3361" spans="2:9" s="140" customFormat="1" ht="19.7" customHeight="1" x14ac:dyDescent="0.2">
      <c r="B3361" s="142">
        <v>129</v>
      </c>
      <c r="C3361" s="143" t="s">
        <v>421</v>
      </c>
      <c r="D3361" s="142">
        <v>90509511</v>
      </c>
      <c r="E3361" s="143" t="s">
        <v>3003</v>
      </c>
      <c r="F3361" s="143" t="s">
        <v>697</v>
      </c>
      <c r="G3361" s="143" t="s">
        <v>698</v>
      </c>
      <c r="H3361" s="144">
        <v>-15000</v>
      </c>
      <c r="I3361" s="143"/>
    </row>
    <row r="3362" spans="2:9" s="140" customFormat="1" ht="19.7" customHeight="1" x14ac:dyDescent="0.2">
      <c r="B3362" s="142">
        <v>129</v>
      </c>
      <c r="C3362" s="143" t="s">
        <v>421</v>
      </c>
      <c r="D3362" s="142">
        <v>90509511</v>
      </c>
      <c r="E3362" s="143" t="s">
        <v>3003</v>
      </c>
      <c r="F3362" s="143" t="s">
        <v>697</v>
      </c>
      <c r="G3362" s="143" t="s">
        <v>698</v>
      </c>
      <c r="H3362" s="144">
        <v>15000</v>
      </c>
      <c r="I3362" s="143"/>
    </row>
    <row r="3363" spans="2:9" s="140" customFormat="1" ht="19.7" customHeight="1" x14ac:dyDescent="0.2">
      <c r="B3363" s="142">
        <v>129</v>
      </c>
      <c r="C3363" s="143" t="s">
        <v>421</v>
      </c>
      <c r="D3363" s="142">
        <v>90509511</v>
      </c>
      <c r="E3363" s="143" t="s">
        <v>9043</v>
      </c>
      <c r="F3363" s="143" t="s">
        <v>697</v>
      </c>
      <c r="G3363" s="143" t="s">
        <v>698</v>
      </c>
      <c r="H3363" s="144">
        <v>15000</v>
      </c>
      <c r="I3363" s="143"/>
    </row>
    <row r="3364" spans="2:9" s="140" customFormat="1" ht="19.7" customHeight="1" x14ac:dyDescent="0.2">
      <c r="B3364" s="142">
        <v>129</v>
      </c>
      <c r="C3364" s="143" t="s">
        <v>421</v>
      </c>
      <c r="D3364" s="142">
        <v>90510028</v>
      </c>
      <c r="E3364" s="143" t="s">
        <v>3004</v>
      </c>
      <c r="F3364" s="143" t="s">
        <v>700</v>
      </c>
      <c r="G3364" s="143" t="s">
        <v>701</v>
      </c>
      <c r="H3364" s="144">
        <v>50000</v>
      </c>
      <c r="I3364" s="143"/>
    </row>
    <row r="3365" spans="2:9" s="140" customFormat="1" ht="19.7" customHeight="1" x14ac:dyDescent="0.2">
      <c r="B3365" s="142">
        <v>129</v>
      </c>
      <c r="C3365" s="143" t="s">
        <v>421</v>
      </c>
      <c r="D3365" s="142">
        <v>90510588</v>
      </c>
      <c r="E3365" s="143" t="s">
        <v>3005</v>
      </c>
      <c r="F3365" s="143" t="s">
        <v>697</v>
      </c>
      <c r="G3365" s="143" t="s">
        <v>698</v>
      </c>
      <c r="H3365" s="144">
        <v>42888.88</v>
      </c>
      <c r="I3365" s="143"/>
    </row>
    <row r="3366" spans="2:9" s="140" customFormat="1" ht="19.7" customHeight="1" x14ac:dyDescent="0.2">
      <c r="B3366" s="142">
        <v>129</v>
      </c>
      <c r="C3366" s="143" t="s">
        <v>421</v>
      </c>
      <c r="D3366" s="142">
        <v>90650725</v>
      </c>
      <c r="E3366" s="143" t="s">
        <v>9787</v>
      </c>
      <c r="F3366" s="143" t="s">
        <v>729</v>
      </c>
      <c r="G3366" s="143" t="s">
        <v>730</v>
      </c>
      <c r="H3366" s="144">
        <v>2700</v>
      </c>
      <c r="I3366" s="143"/>
    </row>
    <row r="3367" spans="2:9" s="140" customFormat="1" ht="19.7" customHeight="1" x14ac:dyDescent="0.2">
      <c r="B3367" s="142">
        <v>130</v>
      </c>
      <c r="C3367" s="143" t="s">
        <v>127</v>
      </c>
      <c r="D3367" s="142">
        <v>90115888</v>
      </c>
      <c r="E3367" s="143" t="s">
        <v>3006</v>
      </c>
      <c r="F3367" s="143" t="s">
        <v>700</v>
      </c>
      <c r="G3367" s="143" t="s">
        <v>701</v>
      </c>
      <c r="H3367" s="144">
        <v>750</v>
      </c>
      <c r="I3367" s="143"/>
    </row>
    <row r="3368" spans="2:9" s="140" customFormat="1" ht="19.7" customHeight="1" x14ac:dyDescent="0.2">
      <c r="B3368" s="142">
        <v>130</v>
      </c>
      <c r="C3368" s="143" t="s">
        <v>127</v>
      </c>
      <c r="D3368" s="142">
        <v>90115888</v>
      </c>
      <c r="E3368" s="143" t="s">
        <v>3006</v>
      </c>
      <c r="F3368" s="143" t="s">
        <v>700</v>
      </c>
      <c r="G3368" s="143" t="s">
        <v>701</v>
      </c>
      <c r="H3368" s="144">
        <v>1050</v>
      </c>
      <c r="I3368" s="143"/>
    </row>
    <row r="3369" spans="2:9" s="140" customFormat="1" ht="19.7" customHeight="1" x14ac:dyDescent="0.2">
      <c r="B3369" s="142">
        <v>130</v>
      </c>
      <c r="C3369" s="143" t="s">
        <v>127</v>
      </c>
      <c r="D3369" s="142">
        <v>90116049</v>
      </c>
      <c r="E3369" s="143" t="s">
        <v>3007</v>
      </c>
      <c r="F3369" s="143" t="s">
        <v>697</v>
      </c>
      <c r="G3369" s="143" t="s">
        <v>698</v>
      </c>
      <c r="H3369" s="144">
        <v>67000</v>
      </c>
      <c r="I3369" s="143"/>
    </row>
    <row r="3370" spans="2:9" s="140" customFormat="1" ht="19.7" customHeight="1" x14ac:dyDescent="0.2">
      <c r="B3370" s="142">
        <v>130</v>
      </c>
      <c r="C3370" s="143" t="s">
        <v>127</v>
      </c>
      <c r="D3370" s="142">
        <v>90116049</v>
      </c>
      <c r="E3370" s="143" t="s">
        <v>3007</v>
      </c>
      <c r="F3370" s="143" t="s">
        <v>697</v>
      </c>
      <c r="G3370" s="143" t="s">
        <v>698</v>
      </c>
      <c r="H3370" s="144">
        <v>10000</v>
      </c>
      <c r="I3370" s="143"/>
    </row>
    <row r="3371" spans="2:9" s="140" customFormat="1" ht="19.7" customHeight="1" x14ac:dyDescent="0.2">
      <c r="B3371" s="142">
        <v>130</v>
      </c>
      <c r="C3371" s="143" t="s">
        <v>127</v>
      </c>
      <c r="D3371" s="142">
        <v>90116853</v>
      </c>
      <c r="E3371" s="143" t="s">
        <v>3008</v>
      </c>
      <c r="F3371" s="143" t="s">
        <v>700</v>
      </c>
      <c r="G3371" s="143" t="s">
        <v>701</v>
      </c>
      <c r="H3371" s="144">
        <v>20000</v>
      </c>
      <c r="I3371" s="143"/>
    </row>
    <row r="3372" spans="2:9" s="140" customFormat="1" ht="19.7" customHeight="1" x14ac:dyDescent="0.2">
      <c r="B3372" s="142">
        <v>130</v>
      </c>
      <c r="C3372" s="143" t="s">
        <v>127</v>
      </c>
      <c r="D3372" s="142">
        <v>90117213</v>
      </c>
      <c r="E3372" s="143" t="s">
        <v>3009</v>
      </c>
      <c r="F3372" s="143" t="s">
        <v>716</v>
      </c>
      <c r="G3372" s="143" t="s">
        <v>717</v>
      </c>
      <c r="H3372" s="144">
        <v>900</v>
      </c>
      <c r="I3372" s="143"/>
    </row>
    <row r="3373" spans="2:9" s="140" customFormat="1" ht="19.7" customHeight="1" x14ac:dyDescent="0.2">
      <c r="B3373" s="142">
        <v>130</v>
      </c>
      <c r="C3373" s="143" t="s">
        <v>127</v>
      </c>
      <c r="D3373" s="142">
        <v>90117213</v>
      </c>
      <c r="E3373" s="143" t="s">
        <v>3009</v>
      </c>
      <c r="F3373" s="143" t="s">
        <v>716</v>
      </c>
      <c r="G3373" s="143" t="s">
        <v>717</v>
      </c>
      <c r="H3373" s="144">
        <v>600</v>
      </c>
      <c r="I3373" s="143"/>
    </row>
    <row r="3374" spans="2:9" s="140" customFormat="1" ht="19.7" customHeight="1" x14ac:dyDescent="0.2">
      <c r="B3374" s="142">
        <v>130</v>
      </c>
      <c r="C3374" s="143" t="s">
        <v>127</v>
      </c>
      <c r="D3374" s="142">
        <v>90117213</v>
      </c>
      <c r="E3374" s="143" t="s">
        <v>3009</v>
      </c>
      <c r="F3374" s="143" t="s">
        <v>716</v>
      </c>
      <c r="G3374" s="143" t="s">
        <v>717</v>
      </c>
      <c r="H3374" s="144">
        <v>300</v>
      </c>
      <c r="I3374" s="143"/>
    </row>
    <row r="3375" spans="2:9" s="140" customFormat="1" ht="19.7" customHeight="1" x14ac:dyDescent="0.2">
      <c r="B3375" s="142">
        <v>130</v>
      </c>
      <c r="C3375" s="143" t="s">
        <v>127</v>
      </c>
      <c r="D3375" s="142">
        <v>90117237</v>
      </c>
      <c r="E3375" s="143" t="s">
        <v>3010</v>
      </c>
      <c r="F3375" s="143" t="s">
        <v>697</v>
      </c>
      <c r="G3375" s="143" t="s">
        <v>698</v>
      </c>
      <c r="H3375" s="144">
        <v>10000</v>
      </c>
      <c r="I3375" s="143"/>
    </row>
    <row r="3376" spans="2:9" s="140" customFormat="1" ht="19.7" customHeight="1" x14ac:dyDescent="0.2">
      <c r="B3376" s="142">
        <v>130</v>
      </c>
      <c r="C3376" s="143" t="s">
        <v>127</v>
      </c>
      <c r="D3376" s="142">
        <v>90117448</v>
      </c>
      <c r="E3376" s="143" t="s">
        <v>3011</v>
      </c>
      <c r="F3376" s="143" t="s">
        <v>700</v>
      </c>
      <c r="G3376" s="143" t="s">
        <v>701</v>
      </c>
      <c r="H3376" s="144">
        <v>-5030.9799999999996</v>
      </c>
      <c r="I3376" s="143"/>
    </row>
    <row r="3377" spans="2:9" s="140" customFormat="1" ht="19.7" customHeight="1" x14ac:dyDescent="0.2">
      <c r="B3377" s="142">
        <v>130</v>
      </c>
      <c r="C3377" s="143" t="s">
        <v>127</v>
      </c>
      <c r="D3377" s="142">
        <v>90117988</v>
      </c>
      <c r="E3377" s="143" t="s">
        <v>3012</v>
      </c>
      <c r="F3377" s="143" t="s">
        <v>899</v>
      </c>
      <c r="G3377" s="143" t="s">
        <v>900</v>
      </c>
      <c r="H3377" s="144">
        <v>583</v>
      </c>
      <c r="I3377" s="143"/>
    </row>
    <row r="3378" spans="2:9" s="140" customFormat="1" ht="19.7" customHeight="1" x14ac:dyDescent="0.2">
      <c r="B3378" s="142">
        <v>130</v>
      </c>
      <c r="C3378" s="143" t="s">
        <v>127</v>
      </c>
      <c r="D3378" s="142">
        <v>90118725</v>
      </c>
      <c r="E3378" s="143" t="s">
        <v>3086</v>
      </c>
      <c r="F3378" s="143" t="s">
        <v>700</v>
      </c>
      <c r="G3378" s="143" t="s">
        <v>701</v>
      </c>
      <c r="H3378" s="144">
        <v>80000</v>
      </c>
      <c r="I3378" s="143"/>
    </row>
    <row r="3379" spans="2:9" s="140" customFormat="1" ht="19.7" customHeight="1" x14ac:dyDescent="0.2">
      <c r="B3379" s="142">
        <v>130</v>
      </c>
      <c r="C3379" s="143" t="s">
        <v>127</v>
      </c>
      <c r="D3379" s="142">
        <v>90120995</v>
      </c>
      <c r="E3379" s="143" t="s">
        <v>3013</v>
      </c>
      <c r="F3379" s="143" t="s">
        <v>792</v>
      </c>
      <c r="G3379" s="143" t="s">
        <v>793</v>
      </c>
      <c r="H3379" s="144">
        <v>0</v>
      </c>
      <c r="I3379" s="143"/>
    </row>
    <row r="3380" spans="2:9" s="140" customFormat="1" ht="19.7" customHeight="1" x14ac:dyDescent="0.2">
      <c r="B3380" s="142">
        <v>130</v>
      </c>
      <c r="C3380" s="143" t="s">
        <v>127</v>
      </c>
      <c r="D3380" s="142">
        <v>90121095</v>
      </c>
      <c r="E3380" s="143" t="s">
        <v>3014</v>
      </c>
      <c r="F3380" s="143" t="s">
        <v>729</v>
      </c>
      <c r="G3380" s="143" t="s">
        <v>730</v>
      </c>
      <c r="H3380" s="144">
        <v>373.3</v>
      </c>
      <c r="I3380" s="143"/>
    </row>
    <row r="3381" spans="2:9" s="140" customFormat="1" ht="19.7" customHeight="1" x14ac:dyDescent="0.2">
      <c r="B3381" s="142">
        <v>130</v>
      </c>
      <c r="C3381" s="143" t="s">
        <v>127</v>
      </c>
      <c r="D3381" s="142">
        <v>90121095</v>
      </c>
      <c r="E3381" s="143" t="s">
        <v>3015</v>
      </c>
      <c r="F3381" s="143" t="s">
        <v>697</v>
      </c>
      <c r="G3381" s="143" t="s">
        <v>698</v>
      </c>
      <c r="H3381" s="144">
        <v>20000</v>
      </c>
      <c r="I3381" s="143"/>
    </row>
    <row r="3382" spans="2:9" s="140" customFormat="1" ht="19.7" customHeight="1" x14ac:dyDescent="0.2">
      <c r="B3382" s="142">
        <v>130</v>
      </c>
      <c r="C3382" s="143" t="s">
        <v>127</v>
      </c>
      <c r="D3382" s="142">
        <v>90121095</v>
      </c>
      <c r="E3382" s="143" t="s">
        <v>3016</v>
      </c>
      <c r="F3382" s="143" t="s">
        <v>697</v>
      </c>
      <c r="G3382" s="143" t="s">
        <v>698</v>
      </c>
      <c r="H3382" s="144">
        <v>30000</v>
      </c>
      <c r="I3382" s="143"/>
    </row>
    <row r="3383" spans="2:9" s="140" customFormat="1" ht="19.7" customHeight="1" x14ac:dyDescent="0.2">
      <c r="B3383" s="142">
        <v>130</v>
      </c>
      <c r="C3383" s="143" t="s">
        <v>127</v>
      </c>
      <c r="D3383" s="142">
        <v>90125530</v>
      </c>
      <c r="E3383" s="143" t="s">
        <v>9044</v>
      </c>
      <c r="F3383" s="143" t="s">
        <v>713</v>
      </c>
      <c r="G3383" s="143" t="s">
        <v>714</v>
      </c>
      <c r="H3383" s="144">
        <v>100000</v>
      </c>
      <c r="I3383" s="143"/>
    </row>
    <row r="3384" spans="2:9" s="140" customFormat="1" ht="19.7" customHeight="1" x14ac:dyDescent="0.2">
      <c r="B3384" s="142">
        <v>130</v>
      </c>
      <c r="C3384" s="143" t="s">
        <v>127</v>
      </c>
      <c r="D3384" s="142">
        <v>90125530</v>
      </c>
      <c r="E3384" s="143" t="s">
        <v>9045</v>
      </c>
      <c r="F3384" s="143" t="s">
        <v>700</v>
      </c>
      <c r="G3384" s="143" t="s">
        <v>701</v>
      </c>
      <c r="H3384" s="144">
        <v>1250</v>
      </c>
      <c r="I3384" s="143"/>
    </row>
    <row r="3385" spans="2:9" s="140" customFormat="1" ht="19.7" customHeight="1" x14ac:dyDescent="0.2">
      <c r="B3385" s="142">
        <v>130</v>
      </c>
      <c r="C3385" s="143" t="s">
        <v>127</v>
      </c>
      <c r="D3385" s="142">
        <v>90125530</v>
      </c>
      <c r="E3385" s="143" t="s">
        <v>9045</v>
      </c>
      <c r="F3385" s="143" t="s">
        <v>700</v>
      </c>
      <c r="G3385" s="143" t="s">
        <v>701</v>
      </c>
      <c r="H3385" s="144">
        <v>50000</v>
      </c>
      <c r="I3385" s="143"/>
    </row>
    <row r="3386" spans="2:9" s="140" customFormat="1" ht="19.7" customHeight="1" x14ac:dyDescent="0.2">
      <c r="B3386" s="142">
        <v>130</v>
      </c>
      <c r="C3386" s="143" t="s">
        <v>127</v>
      </c>
      <c r="D3386" s="142">
        <v>90125791</v>
      </c>
      <c r="E3386" s="143" t="s">
        <v>9046</v>
      </c>
      <c r="F3386" s="143" t="s">
        <v>700</v>
      </c>
      <c r="G3386" s="143" t="s">
        <v>701</v>
      </c>
      <c r="H3386" s="144">
        <v>-12001.45</v>
      </c>
      <c r="I3386" s="143"/>
    </row>
    <row r="3387" spans="2:9" s="140" customFormat="1" ht="19.7" customHeight="1" x14ac:dyDescent="0.2">
      <c r="B3387" s="142">
        <v>130</v>
      </c>
      <c r="C3387" s="143" t="s">
        <v>127</v>
      </c>
      <c r="D3387" s="142">
        <v>90125956</v>
      </c>
      <c r="E3387" s="143" t="s">
        <v>3078</v>
      </c>
      <c r="F3387" s="143" t="s">
        <v>700</v>
      </c>
      <c r="G3387" s="143" t="s">
        <v>701</v>
      </c>
      <c r="H3387" s="144">
        <v>1500</v>
      </c>
      <c r="I3387" s="143"/>
    </row>
    <row r="3388" spans="2:9" s="140" customFormat="1" ht="19.7" customHeight="1" x14ac:dyDescent="0.2">
      <c r="B3388" s="142">
        <v>130</v>
      </c>
      <c r="C3388" s="143" t="s">
        <v>127</v>
      </c>
      <c r="D3388" s="142">
        <v>90125956</v>
      </c>
      <c r="E3388" s="143" t="s">
        <v>3078</v>
      </c>
      <c r="F3388" s="143" t="s">
        <v>700</v>
      </c>
      <c r="G3388" s="143" t="s">
        <v>701</v>
      </c>
      <c r="H3388" s="144">
        <v>2100</v>
      </c>
      <c r="I3388" s="143"/>
    </row>
    <row r="3389" spans="2:9" s="140" customFormat="1" ht="19.7" customHeight="1" x14ac:dyDescent="0.2">
      <c r="B3389" s="142">
        <v>130</v>
      </c>
      <c r="C3389" s="143" t="s">
        <v>127</v>
      </c>
      <c r="D3389" s="142">
        <v>90128317</v>
      </c>
      <c r="E3389" s="143" t="s">
        <v>3017</v>
      </c>
      <c r="F3389" s="143" t="s">
        <v>700</v>
      </c>
      <c r="G3389" s="143" t="s">
        <v>701</v>
      </c>
      <c r="H3389" s="144">
        <v>6000</v>
      </c>
      <c r="I3389" s="143"/>
    </row>
    <row r="3390" spans="2:9" s="140" customFormat="1" ht="19.7" customHeight="1" x14ac:dyDescent="0.2">
      <c r="B3390" s="142">
        <v>130</v>
      </c>
      <c r="C3390" s="143" t="s">
        <v>127</v>
      </c>
      <c r="D3390" s="142">
        <v>90128631</v>
      </c>
      <c r="E3390" s="143" t="s">
        <v>3018</v>
      </c>
      <c r="F3390" s="143" t="s">
        <v>729</v>
      </c>
      <c r="G3390" s="143" t="s">
        <v>730</v>
      </c>
      <c r="H3390" s="144">
        <v>2500</v>
      </c>
      <c r="I3390" s="143"/>
    </row>
    <row r="3391" spans="2:9" s="140" customFormat="1" ht="19.7" customHeight="1" x14ac:dyDescent="0.2">
      <c r="B3391" s="142">
        <v>130</v>
      </c>
      <c r="C3391" s="143" t="s">
        <v>127</v>
      </c>
      <c r="D3391" s="142">
        <v>90128631</v>
      </c>
      <c r="E3391" s="143" t="s">
        <v>3019</v>
      </c>
      <c r="F3391" s="143" t="s">
        <v>700</v>
      </c>
      <c r="G3391" s="143" t="s">
        <v>701</v>
      </c>
      <c r="H3391" s="144">
        <v>360</v>
      </c>
      <c r="I3391" s="143"/>
    </row>
    <row r="3392" spans="2:9" s="140" customFormat="1" ht="19.7" customHeight="1" x14ac:dyDescent="0.2">
      <c r="B3392" s="142">
        <v>130</v>
      </c>
      <c r="C3392" s="143" t="s">
        <v>127</v>
      </c>
      <c r="D3392" s="142">
        <v>90129353</v>
      </c>
      <c r="E3392" s="143" t="s">
        <v>3020</v>
      </c>
      <c r="F3392" s="143" t="s">
        <v>697</v>
      </c>
      <c r="G3392" s="143" t="s">
        <v>698</v>
      </c>
      <c r="H3392" s="144">
        <v>80000</v>
      </c>
      <c r="I3392" s="143"/>
    </row>
    <row r="3393" spans="2:9" s="140" customFormat="1" ht="19.7" customHeight="1" x14ac:dyDescent="0.2">
      <c r="B3393" s="142">
        <v>130</v>
      </c>
      <c r="C3393" s="143" t="s">
        <v>127</v>
      </c>
      <c r="D3393" s="142">
        <v>90132158</v>
      </c>
      <c r="E3393" s="143" t="s">
        <v>3021</v>
      </c>
      <c r="F3393" s="143" t="s">
        <v>729</v>
      </c>
      <c r="G3393" s="143" t="s">
        <v>730</v>
      </c>
      <c r="H3393" s="144">
        <v>2000</v>
      </c>
      <c r="I3393" s="143"/>
    </row>
    <row r="3394" spans="2:9" s="140" customFormat="1" ht="19.7" customHeight="1" x14ac:dyDescent="0.2">
      <c r="B3394" s="142">
        <v>130</v>
      </c>
      <c r="C3394" s="143" t="s">
        <v>127</v>
      </c>
      <c r="D3394" s="142">
        <v>90137586</v>
      </c>
      <c r="E3394" s="143" t="s">
        <v>3022</v>
      </c>
      <c r="F3394" s="143" t="s">
        <v>729</v>
      </c>
      <c r="G3394" s="143" t="s">
        <v>730</v>
      </c>
      <c r="H3394" s="144">
        <v>9378.24</v>
      </c>
      <c r="I3394" s="143"/>
    </row>
    <row r="3395" spans="2:9" s="140" customFormat="1" ht="19.7" customHeight="1" x14ac:dyDescent="0.2">
      <c r="B3395" s="142">
        <v>130</v>
      </c>
      <c r="C3395" s="143" t="s">
        <v>127</v>
      </c>
      <c r="D3395" s="142">
        <v>90137586</v>
      </c>
      <c r="E3395" s="143" t="s">
        <v>3023</v>
      </c>
      <c r="F3395" s="143" t="s">
        <v>700</v>
      </c>
      <c r="G3395" s="143" t="s">
        <v>701</v>
      </c>
      <c r="H3395" s="144">
        <v>550</v>
      </c>
      <c r="I3395" s="143"/>
    </row>
    <row r="3396" spans="2:9" s="140" customFormat="1" ht="19.7" customHeight="1" x14ac:dyDescent="0.2">
      <c r="B3396" s="142">
        <v>130</v>
      </c>
      <c r="C3396" s="143" t="s">
        <v>127</v>
      </c>
      <c r="D3396" s="142">
        <v>90137586</v>
      </c>
      <c r="E3396" s="143" t="s">
        <v>3024</v>
      </c>
      <c r="F3396" s="143" t="s">
        <v>700</v>
      </c>
      <c r="G3396" s="143" t="s">
        <v>701</v>
      </c>
      <c r="H3396" s="144">
        <v>360</v>
      </c>
      <c r="I3396" s="143"/>
    </row>
    <row r="3397" spans="2:9" s="140" customFormat="1" ht="19.7" customHeight="1" x14ac:dyDescent="0.2">
      <c r="B3397" s="142">
        <v>130</v>
      </c>
      <c r="C3397" s="143" t="s">
        <v>127</v>
      </c>
      <c r="D3397" s="142">
        <v>90138014</v>
      </c>
      <c r="E3397" s="143" t="s">
        <v>3025</v>
      </c>
      <c r="F3397" s="143" t="s">
        <v>729</v>
      </c>
      <c r="G3397" s="143" t="s">
        <v>730</v>
      </c>
      <c r="H3397" s="144">
        <v>622.20000000000005</v>
      </c>
      <c r="I3397" s="143"/>
    </row>
    <row r="3398" spans="2:9" s="140" customFormat="1" ht="19.7" customHeight="1" x14ac:dyDescent="0.2">
      <c r="B3398" s="142">
        <v>130</v>
      </c>
      <c r="C3398" s="143" t="s">
        <v>127</v>
      </c>
      <c r="D3398" s="142">
        <v>90138014</v>
      </c>
      <c r="E3398" s="143" t="s">
        <v>3026</v>
      </c>
      <c r="F3398" s="143" t="s">
        <v>697</v>
      </c>
      <c r="G3398" s="143" t="s">
        <v>698</v>
      </c>
      <c r="H3398" s="144">
        <v>20000</v>
      </c>
      <c r="I3398" s="143"/>
    </row>
    <row r="3399" spans="2:9" s="140" customFormat="1" ht="19.7" customHeight="1" x14ac:dyDescent="0.2">
      <c r="B3399" s="142">
        <v>130</v>
      </c>
      <c r="C3399" s="143" t="s">
        <v>127</v>
      </c>
      <c r="D3399" s="142">
        <v>90138014</v>
      </c>
      <c r="E3399" s="143" t="s">
        <v>3027</v>
      </c>
      <c r="F3399" s="143" t="s">
        <v>697</v>
      </c>
      <c r="G3399" s="143" t="s">
        <v>698</v>
      </c>
      <c r="H3399" s="144">
        <v>22400</v>
      </c>
      <c r="I3399" s="143"/>
    </row>
    <row r="3400" spans="2:9" s="140" customFormat="1" ht="19.7" customHeight="1" x14ac:dyDescent="0.2">
      <c r="B3400" s="142">
        <v>130</v>
      </c>
      <c r="C3400" s="143" t="s">
        <v>127</v>
      </c>
      <c r="D3400" s="142">
        <v>90138014</v>
      </c>
      <c r="E3400" s="143" t="s">
        <v>3028</v>
      </c>
      <c r="F3400" s="143" t="s">
        <v>697</v>
      </c>
      <c r="G3400" s="143" t="s">
        <v>698</v>
      </c>
      <c r="H3400" s="144">
        <v>22400</v>
      </c>
      <c r="I3400" s="143"/>
    </row>
    <row r="3401" spans="2:9" s="140" customFormat="1" ht="19.7" customHeight="1" x14ac:dyDescent="0.2">
      <c r="B3401" s="142">
        <v>130</v>
      </c>
      <c r="C3401" s="143" t="s">
        <v>127</v>
      </c>
      <c r="D3401" s="142">
        <v>90138014</v>
      </c>
      <c r="E3401" s="143" t="s">
        <v>3029</v>
      </c>
      <c r="F3401" s="143" t="s">
        <v>697</v>
      </c>
      <c r="G3401" s="143" t="s">
        <v>698</v>
      </c>
      <c r="H3401" s="144">
        <v>22400</v>
      </c>
      <c r="I3401" s="143"/>
    </row>
    <row r="3402" spans="2:9" s="140" customFormat="1" ht="19.7" customHeight="1" x14ac:dyDescent="0.2">
      <c r="B3402" s="142">
        <v>130</v>
      </c>
      <c r="C3402" s="143" t="s">
        <v>127</v>
      </c>
      <c r="D3402" s="142">
        <v>90138014</v>
      </c>
      <c r="E3402" s="143" t="s">
        <v>3030</v>
      </c>
      <c r="F3402" s="143" t="s">
        <v>697</v>
      </c>
      <c r="G3402" s="143" t="s">
        <v>698</v>
      </c>
      <c r="H3402" s="144">
        <v>15375</v>
      </c>
      <c r="I3402" s="143"/>
    </row>
    <row r="3403" spans="2:9" s="140" customFormat="1" ht="19.7" customHeight="1" x14ac:dyDescent="0.2">
      <c r="B3403" s="142">
        <v>130</v>
      </c>
      <c r="C3403" s="143" t="s">
        <v>127</v>
      </c>
      <c r="D3403" s="142">
        <v>90139103</v>
      </c>
      <c r="E3403" s="143" t="s">
        <v>3031</v>
      </c>
      <c r="F3403" s="143" t="s">
        <v>700</v>
      </c>
      <c r="G3403" s="143" t="s">
        <v>701</v>
      </c>
      <c r="H3403" s="144">
        <v>900</v>
      </c>
      <c r="I3403" s="143"/>
    </row>
    <row r="3404" spans="2:9" s="140" customFormat="1" ht="19.7" customHeight="1" x14ac:dyDescent="0.2">
      <c r="B3404" s="142">
        <v>130</v>
      </c>
      <c r="C3404" s="143" t="s">
        <v>127</v>
      </c>
      <c r="D3404" s="142">
        <v>90139103</v>
      </c>
      <c r="E3404" s="143" t="s">
        <v>3032</v>
      </c>
      <c r="F3404" s="143" t="s">
        <v>700</v>
      </c>
      <c r="G3404" s="143" t="s">
        <v>701</v>
      </c>
      <c r="H3404" s="144">
        <v>900</v>
      </c>
      <c r="I3404" s="143"/>
    </row>
    <row r="3405" spans="2:9" s="140" customFormat="1" ht="19.7" customHeight="1" x14ac:dyDescent="0.2">
      <c r="B3405" s="142">
        <v>130</v>
      </c>
      <c r="C3405" s="143" t="s">
        <v>127</v>
      </c>
      <c r="D3405" s="142">
        <v>90141027</v>
      </c>
      <c r="E3405" s="143" t="s">
        <v>3033</v>
      </c>
      <c r="F3405" s="143" t="s">
        <v>700</v>
      </c>
      <c r="G3405" s="143" t="s">
        <v>701</v>
      </c>
      <c r="H3405" s="144">
        <v>21500</v>
      </c>
      <c r="I3405" s="143"/>
    </row>
    <row r="3406" spans="2:9" s="140" customFormat="1" ht="19.7" customHeight="1" x14ac:dyDescent="0.2">
      <c r="B3406" s="142">
        <v>130</v>
      </c>
      <c r="C3406" s="143" t="s">
        <v>127</v>
      </c>
      <c r="D3406" s="142">
        <v>90143711</v>
      </c>
      <c r="E3406" s="143" t="s">
        <v>9788</v>
      </c>
      <c r="F3406" s="143" t="s">
        <v>697</v>
      </c>
      <c r="G3406" s="143" t="s">
        <v>698</v>
      </c>
      <c r="H3406" s="144">
        <v>10000</v>
      </c>
      <c r="I3406" s="143"/>
    </row>
    <row r="3407" spans="2:9" s="140" customFormat="1" ht="19.7" customHeight="1" x14ac:dyDescent="0.2">
      <c r="B3407" s="142">
        <v>130</v>
      </c>
      <c r="C3407" s="143" t="s">
        <v>127</v>
      </c>
      <c r="D3407" s="142">
        <v>90147244</v>
      </c>
      <c r="E3407" s="143" t="s">
        <v>3034</v>
      </c>
      <c r="F3407" s="143" t="s">
        <v>697</v>
      </c>
      <c r="G3407" s="143" t="s">
        <v>698</v>
      </c>
      <c r="H3407" s="144">
        <v>60700</v>
      </c>
      <c r="I3407" s="143"/>
    </row>
    <row r="3408" spans="2:9" s="140" customFormat="1" ht="19.7" customHeight="1" x14ac:dyDescent="0.2">
      <c r="B3408" s="142">
        <v>130</v>
      </c>
      <c r="C3408" s="143" t="s">
        <v>127</v>
      </c>
      <c r="D3408" s="142">
        <v>90148259</v>
      </c>
      <c r="E3408" s="143" t="s">
        <v>9047</v>
      </c>
      <c r="F3408" s="143" t="s">
        <v>697</v>
      </c>
      <c r="G3408" s="143" t="s">
        <v>698</v>
      </c>
      <c r="H3408" s="144">
        <v>19600</v>
      </c>
      <c r="I3408" s="143"/>
    </row>
    <row r="3409" spans="2:9" s="140" customFormat="1" ht="19.7" customHeight="1" x14ac:dyDescent="0.2">
      <c r="B3409" s="142">
        <v>130</v>
      </c>
      <c r="C3409" s="143" t="s">
        <v>127</v>
      </c>
      <c r="D3409" s="142">
        <v>90148259</v>
      </c>
      <c r="E3409" s="143" t="s">
        <v>9048</v>
      </c>
      <c r="F3409" s="143" t="s">
        <v>697</v>
      </c>
      <c r="G3409" s="143" t="s">
        <v>698</v>
      </c>
      <c r="H3409" s="144">
        <v>19600</v>
      </c>
      <c r="I3409" s="143"/>
    </row>
    <row r="3410" spans="2:9" s="140" customFormat="1" ht="19.7" customHeight="1" x14ac:dyDescent="0.2">
      <c r="B3410" s="142">
        <v>130</v>
      </c>
      <c r="C3410" s="143" t="s">
        <v>127</v>
      </c>
      <c r="D3410" s="142">
        <v>90148905</v>
      </c>
      <c r="E3410" s="143" t="s">
        <v>3035</v>
      </c>
      <c r="F3410" s="143" t="s">
        <v>700</v>
      </c>
      <c r="G3410" s="143" t="s">
        <v>701</v>
      </c>
      <c r="H3410" s="144">
        <v>-19800</v>
      </c>
      <c r="I3410" s="143"/>
    </row>
    <row r="3411" spans="2:9" s="140" customFormat="1" ht="19.7" customHeight="1" x14ac:dyDescent="0.2">
      <c r="B3411" s="142">
        <v>130</v>
      </c>
      <c r="C3411" s="143" t="s">
        <v>127</v>
      </c>
      <c r="D3411" s="142">
        <v>90148905</v>
      </c>
      <c r="E3411" s="143" t="s">
        <v>3036</v>
      </c>
      <c r="F3411" s="143" t="s">
        <v>697</v>
      </c>
      <c r="G3411" s="143" t="s">
        <v>698</v>
      </c>
      <c r="H3411" s="144">
        <v>19535.849999999999</v>
      </c>
      <c r="I3411" s="143"/>
    </row>
    <row r="3412" spans="2:9" s="140" customFormat="1" ht="19.7" customHeight="1" x14ac:dyDescent="0.2">
      <c r="B3412" s="142">
        <v>130</v>
      </c>
      <c r="C3412" s="143" t="s">
        <v>127</v>
      </c>
      <c r="D3412" s="142">
        <v>90149724</v>
      </c>
      <c r="E3412" s="143" t="s">
        <v>3037</v>
      </c>
      <c r="F3412" s="143" t="s">
        <v>716</v>
      </c>
      <c r="G3412" s="143" t="s">
        <v>717</v>
      </c>
      <c r="H3412" s="144">
        <v>125000</v>
      </c>
      <c r="I3412" s="143"/>
    </row>
    <row r="3413" spans="2:9" s="140" customFormat="1" ht="19.7" customHeight="1" x14ac:dyDescent="0.2">
      <c r="B3413" s="142">
        <v>130</v>
      </c>
      <c r="C3413" s="143" t="s">
        <v>127</v>
      </c>
      <c r="D3413" s="142">
        <v>90149724</v>
      </c>
      <c r="E3413" s="143" t="s">
        <v>8732</v>
      </c>
      <c r="F3413" s="143" t="s">
        <v>697</v>
      </c>
      <c r="G3413" s="143" t="s">
        <v>698</v>
      </c>
      <c r="H3413" s="144">
        <v>65000</v>
      </c>
      <c r="I3413" s="143"/>
    </row>
    <row r="3414" spans="2:9" s="140" customFormat="1" ht="19.7" customHeight="1" x14ac:dyDescent="0.2">
      <c r="B3414" s="142">
        <v>130</v>
      </c>
      <c r="C3414" s="143" t="s">
        <v>127</v>
      </c>
      <c r="D3414" s="142">
        <v>90151347</v>
      </c>
      <c r="E3414" s="143" t="s">
        <v>3038</v>
      </c>
      <c r="F3414" s="143" t="s">
        <v>713</v>
      </c>
      <c r="G3414" s="143" t="s">
        <v>714</v>
      </c>
      <c r="H3414" s="144">
        <v>-41000</v>
      </c>
      <c r="I3414" s="143"/>
    </row>
    <row r="3415" spans="2:9" s="140" customFormat="1" ht="19.7" customHeight="1" x14ac:dyDescent="0.2">
      <c r="B3415" s="142">
        <v>130</v>
      </c>
      <c r="C3415" s="143" t="s">
        <v>127</v>
      </c>
      <c r="D3415" s="142">
        <v>90151347</v>
      </c>
      <c r="E3415" s="143" t="s">
        <v>3038</v>
      </c>
      <c r="F3415" s="143" t="s">
        <v>713</v>
      </c>
      <c r="G3415" s="143" t="s">
        <v>714</v>
      </c>
      <c r="H3415" s="144">
        <v>-23000</v>
      </c>
      <c r="I3415" s="143"/>
    </row>
    <row r="3416" spans="2:9" s="140" customFormat="1" ht="19.7" customHeight="1" x14ac:dyDescent="0.2">
      <c r="B3416" s="142">
        <v>130</v>
      </c>
      <c r="C3416" s="143" t="s">
        <v>127</v>
      </c>
      <c r="D3416" s="142">
        <v>90152110</v>
      </c>
      <c r="E3416" s="143" t="s">
        <v>3039</v>
      </c>
      <c r="F3416" s="143" t="s">
        <v>700</v>
      </c>
      <c r="G3416" s="143" t="s">
        <v>701</v>
      </c>
      <c r="H3416" s="144">
        <v>720</v>
      </c>
      <c r="I3416" s="143"/>
    </row>
    <row r="3417" spans="2:9" s="140" customFormat="1" ht="19.7" customHeight="1" x14ac:dyDescent="0.2">
      <c r="B3417" s="142">
        <v>130</v>
      </c>
      <c r="C3417" s="143" t="s">
        <v>127</v>
      </c>
      <c r="D3417" s="142">
        <v>90152110</v>
      </c>
      <c r="E3417" s="143" t="s">
        <v>3040</v>
      </c>
      <c r="F3417" s="143" t="s">
        <v>700</v>
      </c>
      <c r="G3417" s="143" t="s">
        <v>701</v>
      </c>
      <c r="H3417" s="144">
        <v>-5664.3</v>
      </c>
      <c r="I3417" s="143"/>
    </row>
    <row r="3418" spans="2:9" s="140" customFormat="1" ht="19.7" customHeight="1" x14ac:dyDescent="0.2">
      <c r="B3418" s="142">
        <v>130</v>
      </c>
      <c r="C3418" s="143" t="s">
        <v>127</v>
      </c>
      <c r="D3418" s="142">
        <v>90154507</v>
      </c>
      <c r="E3418" s="143" t="s">
        <v>3041</v>
      </c>
      <c r="F3418" s="143" t="s">
        <v>700</v>
      </c>
      <c r="G3418" s="143" t="s">
        <v>701</v>
      </c>
      <c r="H3418" s="144">
        <v>250</v>
      </c>
      <c r="I3418" s="143"/>
    </row>
    <row r="3419" spans="2:9" s="140" customFormat="1" ht="19.7" customHeight="1" x14ac:dyDescent="0.2">
      <c r="B3419" s="142">
        <v>130</v>
      </c>
      <c r="C3419" s="143" t="s">
        <v>127</v>
      </c>
      <c r="D3419" s="142">
        <v>90154507</v>
      </c>
      <c r="E3419" s="143" t="s">
        <v>3041</v>
      </c>
      <c r="F3419" s="143" t="s">
        <v>700</v>
      </c>
      <c r="G3419" s="143" t="s">
        <v>701</v>
      </c>
      <c r="H3419" s="144">
        <v>1250</v>
      </c>
      <c r="I3419" s="143"/>
    </row>
    <row r="3420" spans="2:9" s="140" customFormat="1" ht="19.7" customHeight="1" x14ac:dyDescent="0.2">
      <c r="B3420" s="142">
        <v>130</v>
      </c>
      <c r="C3420" s="143" t="s">
        <v>127</v>
      </c>
      <c r="D3420" s="142">
        <v>90154507</v>
      </c>
      <c r="E3420" s="143" t="s">
        <v>3041</v>
      </c>
      <c r="F3420" s="143" t="s">
        <v>700</v>
      </c>
      <c r="G3420" s="143" t="s">
        <v>701</v>
      </c>
      <c r="H3420" s="144">
        <v>1500</v>
      </c>
      <c r="I3420" s="143"/>
    </row>
    <row r="3421" spans="2:9" s="140" customFormat="1" ht="19.7" customHeight="1" x14ac:dyDescent="0.2">
      <c r="B3421" s="142">
        <v>130</v>
      </c>
      <c r="C3421" s="143" t="s">
        <v>127</v>
      </c>
      <c r="D3421" s="142">
        <v>90154585</v>
      </c>
      <c r="E3421" s="143" t="s">
        <v>3042</v>
      </c>
      <c r="F3421" s="143" t="s">
        <v>700</v>
      </c>
      <c r="G3421" s="143" t="s">
        <v>701</v>
      </c>
      <c r="H3421" s="144">
        <v>-18400</v>
      </c>
      <c r="I3421" s="143"/>
    </row>
    <row r="3422" spans="2:9" s="140" customFormat="1" ht="19.7" customHeight="1" x14ac:dyDescent="0.2">
      <c r="B3422" s="142">
        <v>130</v>
      </c>
      <c r="C3422" s="143" t="s">
        <v>127</v>
      </c>
      <c r="D3422" s="142">
        <v>90156376</v>
      </c>
      <c r="E3422" s="143" t="s">
        <v>3043</v>
      </c>
      <c r="F3422" s="143" t="s">
        <v>792</v>
      </c>
      <c r="G3422" s="143" t="s">
        <v>793</v>
      </c>
      <c r="H3422" s="144">
        <v>0</v>
      </c>
      <c r="I3422" s="143"/>
    </row>
    <row r="3423" spans="2:9" s="140" customFormat="1" ht="19.7" customHeight="1" x14ac:dyDescent="0.2">
      <c r="B3423" s="142">
        <v>130</v>
      </c>
      <c r="C3423" s="143" t="s">
        <v>127</v>
      </c>
      <c r="D3423" s="142">
        <v>90156376</v>
      </c>
      <c r="E3423" s="143" t="s">
        <v>3044</v>
      </c>
      <c r="F3423" s="143" t="s">
        <v>737</v>
      </c>
      <c r="G3423" s="143" t="s">
        <v>738</v>
      </c>
      <c r="H3423" s="144">
        <v>360</v>
      </c>
      <c r="I3423" s="143"/>
    </row>
    <row r="3424" spans="2:9" s="140" customFormat="1" ht="19.7" customHeight="1" x14ac:dyDescent="0.2">
      <c r="B3424" s="142">
        <v>130</v>
      </c>
      <c r="C3424" s="143" t="s">
        <v>127</v>
      </c>
      <c r="D3424" s="142">
        <v>90157384</v>
      </c>
      <c r="E3424" s="143" t="s">
        <v>3045</v>
      </c>
      <c r="F3424" s="143" t="s">
        <v>891</v>
      </c>
      <c r="G3424" s="143" t="s">
        <v>892</v>
      </c>
      <c r="H3424" s="144">
        <v>1008</v>
      </c>
      <c r="I3424" s="143"/>
    </row>
    <row r="3425" spans="2:9" s="140" customFormat="1" ht="19.7" customHeight="1" x14ac:dyDescent="0.2">
      <c r="B3425" s="142">
        <v>130</v>
      </c>
      <c r="C3425" s="143" t="s">
        <v>127</v>
      </c>
      <c r="D3425" s="142">
        <v>90158625</v>
      </c>
      <c r="E3425" s="143" t="s">
        <v>3046</v>
      </c>
      <c r="F3425" s="143" t="s">
        <v>713</v>
      </c>
      <c r="G3425" s="143" t="s">
        <v>714</v>
      </c>
      <c r="H3425" s="144">
        <v>150000</v>
      </c>
      <c r="I3425" s="143"/>
    </row>
    <row r="3426" spans="2:9" s="140" customFormat="1" ht="19.7" customHeight="1" x14ac:dyDescent="0.2">
      <c r="B3426" s="142">
        <v>130</v>
      </c>
      <c r="C3426" s="143" t="s">
        <v>127</v>
      </c>
      <c r="D3426" s="142">
        <v>90161272</v>
      </c>
      <c r="E3426" s="143" t="s">
        <v>3048</v>
      </c>
      <c r="F3426" s="143" t="s">
        <v>697</v>
      </c>
      <c r="G3426" s="143" t="s">
        <v>698</v>
      </c>
      <c r="H3426" s="144">
        <v>7000</v>
      </c>
      <c r="I3426" s="143"/>
    </row>
    <row r="3427" spans="2:9" s="140" customFormat="1" ht="19.7" customHeight="1" x14ac:dyDescent="0.2">
      <c r="B3427" s="142">
        <v>130</v>
      </c>
      <c r="C3427" s="143" t="s">
        <v>127</v>
      </c>
      <c r="D3427" s="142">
        <v>90163677</v>
      </c>
      <c r="E3427" s="143" t="s">
        <v>3049</v>
      </c>
      <c r="F3427" s="143" t="s">
        <v>697</v>
      </c>
      <c r="G3427" s="143" t="s">
        <v>698</v>
      </c>
      <c r="H3427" s="144">
        <v>66000</v>
      </c>
      <c r="I3427" s="143"/>
    </row>
    <row r="3428" spans="2:9" s="140" customFormat="1" ht="19.7" customHeight="1" x14ac:dyDescent="0.2">
      <c r="B3428" s="142">
        <v>130</v>
      </c>
      <c r="C3428" s="143" t="s">
        <v>127</v>
      </c>
      <c r="D3428" s="142">
        <v>90163677</v>
      </c>
      <c r="E3428" s="143" t="s">
        <v>3050</v>
      </c>
      <c r="F3428" s="143" t="s">
        <v>700</v>
      </c>
      <c r="G3428" s="143" t="s">
        <v>701</v>
      </c>
      <c r="H3428" s="144">
        <v>37000</v>
      </c>
      <c r="I3428" s="143"/>
    </row>
    <row r="3429" spans="2:9" s="140" customFormat="1" ht="19.7" customHeight="1" x14ac:dyDescent="0.2">
      <c r="B3429" s="142">
        <v>130</v>
      </c>
      <c r="C3429" s="143" t="s">
        <v>127</v>
      </c>
      <c r="D3429" s="142">
        <v>90166613</v>
      </c>
      <c r="E3429" s="143" t="s">
        <v>3051</v>
      </c>
      <c r="F3429" s="143" t="s">
        <v>700</v>
      </c>
      <c r="G3429" s="143" t="s">
        <v>701</v>
      </c>
      <c r="H3429" s="144">
        <v>960</v>
      </c>
      <c r="I3429" s="143"/>
    </row>
    <row r="3430" spans="2:9" s="140" customFormat="1" ht="19.7" customHeight="1" x14ac:dyDescent="0.2">
      <c r="B3430" s="142">
        <v>130</v>
      </c>
      <c r="C3430" s="143" t="s">
        <v>127</v>
      </c>
      <c r="D3430" s="142">
        <v>90166817</v>
      </c>
      <c r="E3430" s="143" t="s">
        <v>9789</v>
      </c>
      <c r="F3430" s="143" t="s">
        <v>700</v>
      </c>
      <c r="G3430" s="143" t="s">
        <v>701</v>
      </c>
      <c r="H3430" s="144">
        <v>22000</v>
      </c>
      <c r="I3430" s="143"/>
    </row>
    <row r="3431" spans="2:9" s="140" customFormat="1" ht="19.7" customHeight="1" x14ac:dyDescent="0.2">
      <c r="B3431" s="142">
        <v>130</v>
      </c>
      <c r="C3431" s="143" t="s">
        <v>127</v>
      </c>
      <c r="D3431" s="142">
        <v>90166817</v>
      </c>
      <c r="E3431" s="143" t="s">
        <v>3052</v>
      </c>
      <c r="F3431" s="143" t="s">
        <v>700</v>
      </c>
      <c r="G3431" s="143" t="s">
        <v>701</v>
      </c>
      <c r="H3431" s="144">
        <v>2550</v>
      </c>
      <c r="I3431" s="143"/>
    </row>
    <row r="3432" spans="2:9" s="140" customFormat="1" ht="19.7" customHeight="1" x14ac:dyDescent="0.2">
      <c r="B3432" s="142">
        <v>130</v>
      </c>
      <c r="C3432" s="143" t="s">
        <v>127</v>
      </c>
      <c r="D3432" s="142">
        <v>90166817</v>
      </c>
      <c r="E3432" s="143" t="s">
        <v>3052</v>
      </c>
      <c r="F3432" s="143" t="s">
        <v>700</v>
      </c>
      <c r="G3432" s="143" t="s">
        <v>701</v>
      </c>
      <c r="H3432" s="144">
        <v>4250</v>
      </c>
      <c r="I3432" s="143"/>
    </row>
    <row r="3433" spans="2:9" s="140" customFormat="1" ht="19.7" customHeight="1" x14ac:dyDescent="0.2">
      <c r="B3433" s="142">
        <v>130</v>
      </c>
      <c r="C3433" s="143" t="s">
        <v>127</v>
      </c>
      <c r="D3433" s="142">
        <v>90166817</v>
      </c>
      <c r="E3433" s="143" t="s">
        <v>3052</v>
      </c>
      <c r="F3433" s="143" t="s">
        <v>700</v>
      </c>
      <c r="G3433" s="143" t="s">
        <v>701</v>
      </c>
      <c r="H3433" s="144">
        <v>3400</v>
      </c>
      <c r="I3433" s="143"/>
    </row>
    <row r="3434" spans="2:9" s="140" customFormat="1" ht="19.7" customHeight="1" x14ac:dyDescent="0.2">
      <c r="B3434" s="142">
        <v>130</v>
      </c>
      <c r="C3434" s="143" t="s">
        <v>127</v>
      </c>
      <c r="D3434" s="142">
        <v>90167115</v>
      </c>
      <c r="E3434" s="143" t="s">
        <v>3053</v>
      </c>
      <c r="F3434" s="143" t="s">
        <v>713</v>
      </c>
      <c r="G3434" s="143" t="s">
        <v>714</v>
      </c>
      <c r="H3434" s="144">
        <v>100000</v>
      </c>
      <c r="I3434" s="143"/>
    </row>
    <row r="3435" spans="2:9" s="140" customFormat="1" ht="19.7" customHeight="1" x14ac:dyDescent="0.2">
      <c r="B3435" s="142">
        <v>130</v>
      </c>
      <c r="C3435" s="143" t="s">
        <v>127</v>
      </c>
      <c r="D3435" s="142">
        <v>90172443</v>
      </c>
      <c r="E3435" s="143" t="s">
        <v>3054</v>
      </c>
      <c r="F3435" s="143" t="s">
        <v>700</v>
      </c>
      <c r="G3435" s="143" t="s">
        <v>701</v>
      </c>
      <c r="H3435" s="144">
        <v>600</v>
      </c>
      <c r="I3435" s="143"/>
    </row>
    <row r="3436" spans="2:9" s="140" customFormat="1" ht="19.7" customHeight="1" x14ac:dyDescent="0.2">
      <c r="B3436" s="142">
        <v>130</v>
      </c>
      <c r="C3436" s="143" t="s">
        <v>127</v>
      </c>
      <c r="D3436" s="142">
        <v>90172976</v>
      </c>
      <c r="E3436" s="143" t="s">
        <v>3055</v>
      </c>
      <c r="F3436" s="143" t="s">
        <v>700</v>
      </c>
      <c r="G3436" s="143" t="s">
        <v>701</v>
      </c>
      <c r="H3436" s="144">
        <v>10860</v>
      </c>
      <c r="I3436" s="143"/>
    </row>
    <row r="3437" spans="2:9" s="140" customFormat="1" ht="19.7" customHeight="1" x14ac:dyDescent="0.2">
      <c r="B3437" s="142">
        <v>130</v>
      </c>
      <c r="C3437" s="143" t="s">
        <v>127</v>
      </c>
      <c r="D3437" s="142">
        <v>90176682</v>
      </c>
      <c r="E3437" s="143" t="s">
        <v>3056</v>
      </c>
      <c r="F3437" s="143" t="s">
        <v>700</v>
      </c>
      <c r="G3437" s="143" t="s">
        <v>701</v>
      </c>
      <c r="H3437" s="144">
        <v>1425</v>
      </c>
      <c r="I3437" s="143"/>
    </row>
    <row r="3438" spans="2:9" s="140" customFormat="1" ht="19.7" customHeight="1" x14ac:dyDescent="0.2">
      <c r="B3438" s="142">
        <v>130</v>
      </c>
      <c r="C3438" s="143" t="s">
        <v>127</v>
      </c>
      <c r="D3438" s="142">
        <v>90176682</v>
      </c>
      <c r="E3438" s="143" t="s">
        <v>3056</v>
      </c>
      <c r="F3438" s="143" t="s">
        <v>700</v>
      </c>
      <c r="G3438" s="143" t="s">
        <v>701</v>
      </c>
      <c r="H3438" s="144">
        <v>1710</v>
      </c>
      <c r="I3438" s="143"/>
    </row>
    <row r="3439" spans="2:9" s="140" customFormat="1" ht="19.7" customHeight="1" x14ac:dyDescent="0.2">
      <c r="B3439" s="142">
        <v>130</v>
      </c>
      <c r="C3439" s="143" t="s">
        <v>127</v>
      </c>
      <c r="D3439" s="142">
        <v>90176682</v>
      </c>
      <c r="E3439" s="143" t="s">
        <v>3056</v>
      </c>
      <c r="F3439" s="143" t="s">
        <v>700</v>
      </c>
      <c r="G3439" s="143" t="s">
        <v>701</v>
      </c>
      <c r="H3439" s="144">
        <v>285</v>
      </c>
      <c r="I3439" s="143"/>
    </row>
    <row r="3440" spans="2:9" s="140" customFormat="1" ht="19.7" customHeight="1" x14ac:dyDescent="0.2">
      <c r="B3440" s="142">
        <v>130</v>
      </c>
      <c r="C3440" s="143" t="s">
        <v>127</v>
      </c>
      <c r="D3440" s="142">
        <v>90178975</v>
      </c>
      <c r="E3440" s="143" t="s">
        <v>3057</v>
      </c>
      <c r="F3440" s="143" t="s">
        <v>700</v>
      </c>
      <c r="G3440" s="143" t="s">
        <v>701</v>
      </c>
      <c r="H3440" s="144">
        <v>24500</v>
      </c>
      <c r="I3440" s="143"/>
    </row>
    <row r="3441" spans="2:9" s="140" customFormat="1" ht="19.7" customHeight="1" x14ac:dyDescent="0.2">
      <c r="B3441" s="142">
        <v>130</v>
      </c>
      <c r="C3441" s="143" t="s">
        <v>127</v>
      </c>
      <c r="D3441" s="142">
        <v>90193408</v>
      </c>
      <c r="E3441" s="143" t="s">
        <v>3058</v>
      </c>
      <c r="F3441" s="143" t="s">
        <v>700</v>
      </c>
      <c r="G3441" s="143" t="s">
        <v>701</v>
      </c>
      <c r="H3441" s="144">
        <v>51800</v>
      </c>
      <c r="I3441" s="143"/>
    </row>
    <row r="3442" spans="2:9" s="140" customFormat="1" ht="19.7" customHeight="1" x14ac:dyDescent="0.2">
      <c r="B3442" s="142">
        <v>130</v>
      </c>
      <c r="C3442" s="143" t="s">
        <v>127</v>
      </c>
      <c r="D3442" s="142">
        <v>90221009</v>
      </c>
      <c r="E3442" s="143" t="s">
        <v>3059</v>
      </c>
      <c r="F3442" s="143" t="s">
        <v>787</v>
      </c>
      <c r="G3442" s="143" t="s">
        <v>788</v>
      </c>
      <c r="H3442" s="144">
        <v>330</v>
      </c>
      <c r="I3442" s="143"/>
    </row>
    <row r="3443" spans="2:9" s="140" customFormat="1" ht="19.7" customHeight="1" x14ac:dyDescent="0.2">
      <c r="B3443" s="142">
        <v>130</v>
      </c>
      <c r="C3443" s="143" t="s">
        <v>127</v>
      </c>
      <c r="D3443" s="142">
        <v>90227628</v>
      </c>
      <c r="E3443" s="143" t="s">
        <v>3060</v>
      </c>
      <c r="F3443" s="143" t="s">
        <v>700</v>
      </c>
      <c r="G3443" s="143" t="s">
        <v>701</v>
      </c>
      <c r="H3443" s="144">
        <v>80</v>
      </c>
      <c r="I3443" s="143"/>
    </row>
    <row r="3444" spans="2:9" s="140" customFormat="1" ht="19.7" customHeight="1" x14ac:dyDescent="0.2">
      <c r="B3444" s="142">
        <v>130</v>
      </c>
      <c r="C3444" s="143" t="s">
        <v>127</v>
      </c>
      <c r="D3444" s="142">
        <v>90227628</v>
      </c>
      <c r="E3444" s="143" t="s">
        <v>3060</v>
      </c>
      <c r="F3444" s="143" t="s">
        <v>700</v>
      </c>
      <c r="G3444" s="143" t="s">
        <v>701</v>
      </c>
      <c r="H3444" s="144">
        <v>400</v>
      </c>
      <c r="I3444" s="143"/>
    </row>
    <row r="3445" spans="2:9" s="140" customFormat="1" ht="19.7" customHeight="1" x14ac:dyDescent="0.2">
      <c r="B3445" s="142">
        <v>130</v>
      </c>
      <c r="C3445" s="143" t="s">
        <v>127</v>
      </c>
      <c r="D3445" s="142">
        <v>90227628</v>
      </c>
      <c r="E3445" s="143" t="s">
        <v>3060</v>
      </c>
      <c r="F3445" s="143" t="s">
        <v>700</v>
      </c>
      <c r="G3445" s="143" t="s">
        <v>701</v>
      </c>
      <c r="H3445" s="144">
        <v>480</v>
      </c>
      <c r="I3445" s="143"/>
    </row>
    <row r="3446" spans="2:9" s="140" customFormat="1" ht="19.7" customHeight="1" x14ac:dyDescent="0.2">
      <c r="B3446" s="142">
        <v>130</v>
      </c>
      <c r="C3446" s="143" t="s">
        <v>127</v>
      </c>
      <c r="D3446" s="142">
        <v>90231722</v>
      </c>
      <c r="E3446" s="143" t="s">
        <v>3061</v>
      </c>
      <c r="F3446" s="143" t="s">
        <v>792</v>
      </c>
      <c r="G3446" s="143" t="s">
        <v>793</v>
      </c>
      <c r="H3446" s="144">
        <v>0</v>
      </c>
      <c r="I3446" s="143"/>
    </row>
    <row r="3447" spans="2:9" s="140" customFormat="1" ht="19.7" customHeight="1" x14ac:dyDescent="0.2">
      <c r="B3447" s="142">
        <v>130</v>
      </c>
      <c r="C3447" s="143" t="s">
        <v>127</v>
      </c>
      <c r="D3447" s="142">
        <v>90231722</v>
      </c>
      <c r="E3447" s="143" t="s">
        <v>3062</v>
      </c>
      <c r="F3447" s="143" t="s">
        <v>697</v>
      </c>
      <c r="G3447" s="143" t="s">
        <v>698</v>
      </c>
      <c r="H3447" s="144">
        <v>36000</v>
      </c>
      <c r="I3447" s="143"/>
    </row>
    <row r="3448" spans="2:9" s="140" customFormat="1" ht="19.7" customHeight="1" x14ac:dyDescent="0.2">
      <c r="B3448" s="142">
        <v>130</v>
      </c>
      <c r="C3448" s="143" t="s">
        <v>127</v>
      </c>
      <c r="D3448" s="142">
        <v>90235248</v>
      </c>
      <c r="E3448" s="143" t="s">
        <v>9049</v>
      </c>
      <c r="F3448" s="143" t="s">
        <v>716</v>
      </c>
      <c r="G3448" s="143" t="s">
        <v>717</v>
      </c>
      <c r="H3448" s="144">
        <v>-140146.13</v>
      </c>
      <c r="I3448" s="143"/>
    </row>
    <row r="3449" spans="2:9" s="140" customFormat="1" ht="19.7" customHeight="1" x14ac:dyDescent="0.2">
      <c r="B3449" s="142">
        <v>130</v>
      </c>
      <c r="C3449" s="143" t="s">
        <v>127</v>
      </c>
      <c r="D3449" s="142">
        <v>90235248</v>
      </c>
      <c r="E3449" s="143" t="s">
        <v>9050</v>
      </c>
      <c r="F3449" s="143" t="s">
        <v>697</v>
      </c>
      <c r="G3449" s="143" t="s">
        <v>698</v>
      </c>
      <c r="H3449" s="144">
        <v>-130000</v>
      </c>
      <c r="I3449" s="143"/>
    </row>
    <row r="3450" spans="2:9" s="140" customFormat="1" ht="19.7" customHeight="1" x14ac:dyDescent="0.2">
      <c r="B3450" s="142">
        <v>130</v>
      </c>
      <c r="C3450" s="143" t="s">
        <v>127</v>
      </c>
      <c r="D3450" s="142">
        <v>90250840</v>
      </c>
      <c r="E3450" s="143" t="s">
        <v>3065</v>
      </c>
      <c r="F3450" s="143" t="s">
        <v>737</v>
      </c>
      <c r="G3450" s="143" t="s">
        <v>738</v>
      </c>
      <c r="H3450" s="144">
        <v>150</v>
      </c>
      <c r="I3450" s="143"/>
    </row>
    <row r="3451" spans="2:9" s="140" customFormat="1" ht="19.7" customHeight="1" x14ac:dyDescent="0.2">
      <c r="B3451" s="142">
        <v>130</v>
      </c>
      <c r="C3451" s="143" t="s">
        <v>127</v>
      </c>
      <c r="D3451" s="142">
        <v>90250840</v>
      </c>
      <c r="E3451" s="143" t="s">
        <v>3065</v>
      </c>
      <c r="F3451" s="143" t="s">
        <v>737</v>
      </c>
      <c r="G3451" s="143" t="s">
        <v>738</v>
      </c>
      <c r="H3451" s="144">
        <v>210</v>
      </c>
      <c r="I3451" s="143"/>
    </row>
    <row r="3452" spans="2:9" s="140" customFormat="1" ht="19.7" customHeight="1" x14ac:dyDescent="0.2">
      <c r="B3452" s="142">
        <v>130</v>
      </c>
      <c r="C3452" s="143" t="s">
        <v>127</v>
      </c>
      <c r="D3452" s="142">
        <v>90284810</v>
      </c>
      <c r="E3452" s="143" t="s">
        <v>3066</v>
      </c>
      <c r="F3452" s="143" t="s">
        <v>713</v>
      </c>
      <c r="G3452" s="143" t="s">
        <v>714</v>
      </c>
      <c r="H3452" s="144">
        <v>159000</v>
      </c>
      <c r="I3452" s="143"/>
    </row>
    <row r="3453" spans="2:9" s="140" customFormat="1" ht="19.7" customHeight="1" x14ac:dyDescent="0.2">
      <c r="B3453" s="142">
        <v>130</v>
      </c>
      <c r="C3453" s="143" t="s">
        <v>127</v>
      </c>
      <c r="D3453" s="142">
        <v>90387498</v>
      </c>
      <c r="E3453" s="143" t="s">
        <v>3067</v>
      </c>
      <c r="F3453" s="143" t="s">
        <v>700</v>
      </c>
      <c r="G3453" s="143" t="s">
        <v>701</v>
      </c>
      <c r="H3453" s="144">
        <v>3720</v>
      </c>
      <c r="I3453" s="143"/>
    </row>
    <row r="3454" spans="2:9" s="140" customFormat="1" ht="19.7" customHeight="1" x14ac:dyDescent="0.2">
      <c r="B3454" s="142">
        <v>130</v>
      </c>
      <c r="C3454" s="143" t="s">
        <v>127</v>
      </c>
      <c r="D3454" s="142">
        <v>90387498</v>
      </c>
      <c r="E3454" s="143" t="s">
        <v>3067</v>
      </c>
      <c r="F3454" s="143" t="s">
        <v>700</v>
      </c>
      <c r="G3454" s="143" t="s">
        <v>701</v>
      </c>
      <c r="H3454" s="144">
        <v>4464</v>
      </c>
      <c r="I3454" s="143"/>
    </row>
    <row r="3455" spans="2:9" s="140" customFormat="1" ht="19.7" customHeight="1" x14ac:dyDescent="0.2">
      <c r="B3455" s="142">
        <v>130</v>
      </c>
      <c r="C3455" s="143" t="s">
        <v>127</v>
      </c>
      <c r="D3455" s="142">
        <v>90387498</v>
      </c>
      <c r="E3455" s="143" t="s">
        <v>3067</v>
      </c>
      <c r="F3455" s="143" t="s">
        <v>700</v>
      </c>
      <c r="G3455" s="143" t="s">
        <v>701</v>
      </c>
      <c r="H3455" s="144">
        <v>744</v>
      </c>
      <c r="I3455" s="143"/>
    </row>
    <row r="3456" spans="2:9" s="140" customFormat="1" ht="19.7" customHeight="1" x14ac:dyDescent="0.2">
      <c r="B3456" s="142">
        <v>130</v>
      </c>
      <c r="C3456" s="143" t="s">
        <v>127</v>
      </c>
      <c r="D3456" s="142">
        <v>90400020</v>
      </c>
      <c r="E3456" s="143" t="s">
        <v>3068</v>
      </c>
      <c r="F3456" s="143" t="s">
        <v>713</v>
      </c>
      <c r="G3456" s="143" t="s">
        <v>714</v>
      </c>
      <c r="H3456" s="144">
        <v>50000</v>
      </c>
      <c r="I3456" s="143"/>
    </row>
    <row r="3457" spans="2:9" s="140" customFormat="1" ht="19.7" customHeight="1" x14ac:dyDescent="0.2">
      <c r="B3457" s="142">
        <v>130</v>
      </c>
      <c r="C3457" s="143" t="s">
        <v>127</v>
      </c>
      <c r="D3457" s="142">
        <v>90400323</v>
      </c>
      <c r="E3457" s="143" t="s">
        <v>3069</v>
      </c>
      <c r="F3457" s="143" t="s">
        <v>700</v>
      </c>
      <c r="G3457" s="143" t="s">
        <v>701</v>
      </c>
      <c r="H3457" s="144">
        <v>10000</v>
      </c>
      <c r="I3457" s="143"/>
    </row>
    <row r="3458" spans="2:9" s="140" customFormat="1" ht="19.7" customHeight="1" x14ac:dyDescent="0.2">
      <c r="B3458" s="142">
        <v>130</v>
      </c>
      <c r="C3458" s="143" t="s">
        <v>127</v>
      </c>
      <c r="D3458" s="142">
        <v>90401885</v>
      </c>
      <c r="E3458" s="143" t="s">
        <v>3070</v>
      </c>
      <c r="F3458" s="143" t="s">
        <v>713</v>
      </c>
      <c r="G3458" s="143" t="s">
        <v>714</v>
      </c>
      <c r="H3458" s="144">
        <v>100000</v>
      </c>
      <c r="I3458" s="143"/>
    </row>
    <row r="3459" spans="2:9" s="140" customFormat="1" ht="19.7" customHeight="1" x14ac:dyDescent="0.2">
      <c r="B3459" s="142">
        <v>130</v>
      </c>
      <c r="C3459" s="143" t="s">
        <v>127</v>
      </c>
      <c r="D3459" s="142">
        <v>90401885</v>
      </c>
      <c r="E3459" s="143" t="s">
        <v>3071</v>
      </c>
      <c r="F3459" s="143" t="s">
        <v>697</v>
      </c>
      <c r="G3459" s="143" t="s">
        <v>698</v>
      </c>
      <c r="H3459" s="144">
        <v>19000</v>
      </c>
      <c r="I3459" s="143"/>
    </row>
    <row r="3460" spans="2:9" s="140" customFormat="1" ht="19.7" customHeight="1" x14ac:dyDescent="0.2">
      <c r="B3460" s="142">
        <v>130</v>
      </c>
      <c r="C3460" s="143" t="s">
        <v>127</v>
      </c>
      <c r="D3460" s="142">
        <v>90498165</v>
      </c>
      <c r="E3460" s="143" t="s">
        <v>8733</v>
      </c>
      <c r="F3460" s="143" t="s">
        <v>713</v>
      </c>
      <c r="G3460" s="143" t="s">
        <v>714</v>
      </c>
      <c r="H3460" s="144">
        <v>100000</v>
      </c>
      <c r="I3460" s="143"/>
    </row>
    <row r="3461" spans="2:9" s="140" customFormat="1" ht="19.7" customHeight="1" x14ac:dyDescent="0.2">
      <c r="B3461" s="142">
        <v>130</v>
      </c>
      <c r="C3461" s="143" t="s">
        <v>127</v>
      </c>
      <c r="D3461" s="142">
        <v>90630118</v>
      </c>
      <c r="E3461" s="143" t="s">
        <v>3073</v>
      </c>
      <c r="F3461" s="143" t="s">
        <v>700</v>
      </c>
      <c r="G3461" s="143" t="s">
        <v>701</v>
      </c>
      <c r="H3461" s="144">
        <v>750</v>
      </c>
      <c r="I3461" s="143"/>
    </row>
    <row r="3462" spans="2:9" s="140" customFormat="1" ht="19.7" customHeight="1" x14ac:dyDescent="0.2">
      <c r="B3462" s="142">
        <v>130</v>
      </c>
      <c r="C3462" s="143" t="s">
        <v>127</v>
      </c>
      <c r="D3462" s="142">
        <v>90630118</v>
      </c>
      <c r="E3462" s="143" t="s">
        <v>3073</v>
      </c>
      <c r="F3462" s="143" t="s">
        <v>700</v>
      </c>
      <c r="G3462" s="143" t="s">
        <v>701</v>
      </c>
      <c r="H3462" s="144">
        <v>1050</v>
      </c>
      <c r="I3462" s="143"/>
    </row>
    <row r="3463" spans="2:9" s="140" customFormat="1" ht="19.7" customHeight="1" x14ac:dyDescent="0.2">
      <c r="B3463" s="142">
        <v>130</v>
      </c>
      <c r="C3463" s="143" t="s">
        <v>127</v>
      </c>
      <c r="D3463" s="142">
        <v>90676839</v>
      </c>
      <c r="E3463" s="143" t="s">
        <v>3074</v>
      </c>
      <c r="F3463" s="143" t="s">
        <v>700</v>
      </c>
      <c r="G3463" s="143" t="s">
        <v>701</v>
      </c>
      <c r="H3463" s="144">
        <v>600</v>
      </c>
      <c r="I3463" s="143"/>
    </row>
    <row r="3464" spans="2:9" s="140" customFormat="1" ht="19.7" customHeight="1" x14ac:dyDescent="0.2">
      <c r="B3464" s="142">
        <v>130</v>
      </c>
      <c r="C3464" s="143" t="s">
        <v>127</v>
      </c>
      <c r="D3464" s="142">
        <v>90676839</v>
      </c>
      <c r="E3464" s="143" t="s">
        <v>3075</v>
      </c>
      <c r="F3464" s="143" t="s">
        <v>700</v>
      </c>
      <c r="G3464" s="143" t="s">
        <v>701</v>
      </c>
      <c r="H3464" s="144">
        <v>600</v>
      </c>
      <c r="I3464" s="143"/>
    </row>
    <row r="3465" spans="2:9" s="140" customFormat="1" ht="19.7" customHeight="1" x14ac:dyDescent="0.2">
      <c r="B3465" s="142">
        <v>130</v>
      </c>
      <c r="C3465" s="143" t="s">
        <v>127</v>
      </c>
      <c r="D3465" s="142">
        <v>90707675</v>
      </c>
      <c r="E3465" s="143" t="s">
        <v>3076</v>
      </c>
      <c r="F3465" s="143" t="s">
        <v>700</v>
      </c>
      <c r="G3465" s="143" t="s">
        <v>701</v>
      </c>
      <c r="H3465" s="144">
        <v>200</v>
      </c>
      <c r="I3465" s="143"/>
    </row>
    <row r="3466" spans="2:9" s="140" customFormat="1" ht="19.7" customHeight="1" x14ac:dyDescent="0.2">
      <c r="B3466" s="142">
        <v>130</v>
      </c>
      <c r="C3466" s="143" t="s">
        <v>127</v>
      </c>
      <c r="D3466" s="142">
        <v>90707675</v>
      </c>
      <c r="E3466" s="143" t="s">
        <v>3076</v>
      </c>
      <c r="F3466" s="143" t="s">
        <v>700</v>
      </c>
      <c r="G3466" s="143" t="s">
        <v>701</v>
      </c>
      <c r="H3466" s="144">
        <v>1000</v>
      </c>
      <c r="I3466" s="143"/>
    </row>
    <row r="3467" spans="2:9" s="140" customFormat="1" ht="19.7" customHeight="1" x14ac:dyDescent="0.2">
      <c r="B3467" s="142">
        <v>130</v>
      </c>
      <c r="C3467" s="143" t="s">
        <v>127</v>
      </c>
      <c r="D3467" s="142">
        <v>90707675</v>
      </c>
      <c r="E3467" s="143" t="s">
        <v>3076</v>
      </c>
      <c r="F3467" s="143" t="s">
        <v>700</v>
      </c>
      <c r="G3467" s="143" t="s">
        <v>701</v>
      </c>
      <c r="H3467" s="144">
        <v>1200</v>
      </c>
      <c r="I3467" s="143"/>
    </row>
    <row r="3468" spans="2:9" s="140" customFormat="1" ht="19.7" customHeight="1" x14ac:dyDescent="0.2">
      <c r="B3468" s="142">
        <v>130</v>
      </c>
      <c r="C3468" s="143" t="s">
        <v>127</v>
      </c>
      <c r="D3468" s="142">
        <v>90733616</v>
      </c>
      <c r="E3468" s="143" t="s">
        <v>9051</v>
      </c>
      <c r="F3468" s="143" t="s">
        <v>697</v>
      </c>
      <c r="G3468" s="143" t="s">
        <v>698</v>
      </c>
      <c r="H3468" s="144">
        <v>25450</v>
      </c>
      <c r="I3468" s="143"/>
    </row>
    <row r="3469" spans="2:9" s="140" customFormat="1" ht="19.7" customHeight="1" x14ac:dyDescent="0.2">
      <c r="B3469" s="142">
        <v>130</v>
      </c>
      <c r="C3469" s="143" t="s">
        <v>127</v>
      </c>
      <c r="D3469" s="142">
        <v>90734594</v>
      </c>
      <c r="E3469" s="143" t="s">
        <v>3077</v>
      </c>
      <c r="F3469" s="143" t="s">
        <v>737</v>
      </c>
      <c r="G3469" s="143" t="s">
        <v>738</v>
      </c>
      <c r="H3469" s="144">
        <v>150</v>
      </c>
      <c r="I3469" s="143"/>
    </row>
    <row r="3470" spans="2:9" s="140" customFormat="1" ht="19.7" customHeight="1" x14ac:dyDescent="0.2">
      <c r="B3470" s="142">
        <v>130</v>
      </c>
      <c r="C3470" s="143" t="s">
        <v>127</v>
      </c>
      <c r="D3470" s="142">
        <v>90734594</v>
      </c>
      <c r="E3470" s="143" t="s">
        <v>3077</v>
      </c>
      <c r="F3470" s="143" t="s">
        <v>737</v>
      </c>
      <c r="G3470" s="143" t="s">
        <v>738</v>
      </c>
      <c r="H3470" s="144">
        <v>210</v>
      </c>
      <c r="I3470" s="143"/>
    </row>
    <row r="3471" spans="2:9" s="140" customFormat="1" ht="19.7" customHeight="1" x14ac:dyDescent="0.2">
      <c r="B3471" s="142">
        <v>130</v>
      </c>
      <c r="C3471" s="143" t="s">
        <v>127</v>
      </c>
      <c r="D3471" s="142">
        <v>90734801</v>
      </c>
      <c r="E3471" s="143" t="s">
        <v>3079</v>
      </c>
      <c r="F3471" s="143" t="s">
        <v>697</v>
      </c>
      <c r="G3471" s="143" t="s">
        <v>698</v>
      </c>
      <c r="H3471" s="144">
        <v>23226.89</v>
      </c>
      <c r="I3471" s="143"/>
    </row>
    <row r="3472" spans="2:9" s="140" customFormat="1" ht="19.7" customHeight="1" x14ac:dyDescent="0.2">
      <c r="B3472" s="142">
        <v>130</v>
      </c>
      <c r="C3472" s="143" t="s">
        <v>127</v>
      </c>
      <c r="D3472" s="142">
        <v>90734801</v>
      </c>
      <c r="E3472" s="143" t="s">
        <v>3080</v>
      </c>
      <c r="F3472" s="143" t="s">
        <v>700</v>
      </c>
      <c r="G3472" s="143" t="s">
        <v>701</v>
      </c>
      <c r="H3472" s="144">
        <v>-23400</v>
      </c>
      <c r="I3472" s="143"/>
    </row>
    <row r="3473" spans="2:9" s="140" customFormat="1" ht="19.7" customHeight="1" x14ac:dyDescent="0.2">
      <c r="B3473" s="142">
        <v>130</v>
      </c>
      <c r="C3473" s="143" t="s">
        <v>127</v>
      </c>
      <c r="D3473" s="142">
        <v>90735132</v>
      </c>
      <c r="E3473" s="143" t="s">
        <v>3081</v>
      </c>
      <c r="F3473" s="143" t="s">
        <v>700</v>
      </c>
      <c r="G3473" s="143" t="s">
        <v>701</v>
      </c>
      <c r="H3473" s="144">
        <v>900</v>
      </c>
      <c r="I3473" s="143"/>
    </row>
    <row r="3474" spans="2:9" s="140" customFormat="1" ht="19.7" customHeight="1" x14ac:dyDescent="0.2">
      <c r="B3474" s="142">
        <v>130</v>
      </c>
      <c r="C3474" s="143" t="s">
        <v>127</v>
      </c>
      <c r="D3474" s="142">
        <v>90735132</v>
      </c>
      <c r="E3474" s="143" t="s">
        <v>3082</v>
      </c>
      <c r="F3474" s="143" t="s">
        <v>700</v>
      </c>
      <c r="G3474" s="143" t="s">
        <v>701</v>
      </c>
      <c r="H3474" s="144">
        <v>900</v>
      </c>
      <c r="I3474" s="143"/>
    </row>
    <row r="3475" spans="2:9" s="140" customFormat="1" ht="19.7" customHeight="1" x14ac:dyDescent="0.2">
      <c r="B3475" s="142">
        <v>130</v>
      </c>
      <c r="C3475" s="143" t="s">
        <v>127</v>
      </c>
      <c r="D3475" s="142">
        <v>90738136</v>
      </c>
      <c r="E3475" s="143" t="s">
        <v>3083</v>
      </c>
      <c r="F3475" s="143" t="s">
        <v>700</v>
      </c>
      <c r="G3475" s="143" t="s">
        <v>701</v>
      </c>
      <c r="H3475" s="144">
        <v>360</v>
      </c>
      <c r="I3475" s="143"/>
    </row>
    <row r="3476" spans="2:9" s="140" customFormat="1" ht="19.7" customHeight="1" x14ac:dyDescent="0.2">
      <c r="B3476" s="142">
        <v>130</v>
      </c>
      <c r="C3476" s="143" t="s">
        <v>127</v>
      </c>
      <c r="D3476" s="142">
        <v>90738949</v>
      </c>
      <c r="E3476" s="143" t="s">
        <v>3084</v>
      </c>
      <c r="F3476" s="143" t="s">
        <v>700</v>
      </c>
      <c r="G3476" s="143" t="s">
        <v>701</v>
      </c>
      <c r="H3476" s="144">
        <v>17500</v>
      </c>
      <c r="I3476" s="143"/>
    </row>
    <row r="3477" spans="2:9" s="140" customFormat="1" ht="19.7" customHeight="1" x14ac:dyDescent="0.2">
      <c r="B3477" s="142">
        <v>130</v>
      </c>
      <c r="C3477" s="143" t="s">
        <v>127</v>
      </c>
      <c r="D3477" s="142">
        <v>90739562</v>
      </c>
      <c r="E3477" s="143" t="s">
        <v>3085</v>
      </c>
      <c r="F3477" s="143" t="s">
        <v>700</v>
      </c>
      <c r="G3477" s="143" t="s">
        <v>701</v>
      </c>
      <c r="H3477" s="144">
        <v>360</v>
      </c>
      <c r="I3477" s="143"/>
    </row>
    <row r="3478" spans="2:9" s="140" customFormat="1" ht="19.7" customHeight="1" x14ac:dyDescent="0.2">
      <c r="B3478" s="142">
        <v>130</v>
      </c>
      <c r="C3478" s="143" t="s">
        <v>127</v>
      </c>
      <c r="D3478" s="142">
        <v>90739791</v>
      </c>
      <c r="E3478" s="143" t="s">
        <v>3087</v>
      </c>
      <c r="F3478" s="143" t="s">
        <v>713</v>
      </c>
      <c r="G3478" s="143" t="s">
        <v>714</v>
      </c>
      <c r="H3478" s="144">
        <v>50000</v>
      </c>
      <c r="I3478" s="143"/>
    </row>
    <row r="3479" spans="2:9" s="140" customFormat="1" ht="19.7" customHeight="1" x14ac:dyDescent="0.2">
      <c r="B3479" s="142">
        <v>130</v>
      </c>
      <c r="C3479" s="143" t="s">
        <v>127</v>
      </c>
      <c r="D3479" s="142">
        <v>90745864</v>
      </c>
      <c r="E3479" s="143" t="s">
        <v>3088</v>
      </c>
      <c r="F3479" s="143" t="s">
        <v>700</v>
      </c>
      <c r="G3479" s="143" t="s">
        <v>701</v>
      </c>
      <c r="H3479" s="144">
        <v>2825</v>
      </c>
      <c r="I3479" s="143"/>
    </row>
    <row r="3480" spans="2:9" s="140" customFormat="1" ht="19.7" customHeight="1" x14ac:dyDescent="0.2">
      <c r="B3480" s="142">
        <v>130</v>
      </c>
      <c r="C3480" s="143" t="s">
        <v>127</v>
      </c>
      <c r="D3480" s="142">
        <v>90745864</v>
      </c>
      <c r="E3480" s="143" t="s">
        <v>3088</v>
      </c>
      <c r="F3480" s="143" t="s">
        <v>700</v>
      </c>
      <c r="G3480" s="143" t="s">
        <v>701</v>
      </c>
      <c r="H3480" s="144">
        <v>3390</v>
      </c>
      <c r="I3480" s="143"/>
    </row>
    <row r="3481" spans="2:9" s="140" customFormat="1" ht="19.7" customHeight="1" x14ac:dyDescent="0.2">
      <c r="B3481" s="142">
        <v>130</v>
      </c>
      <c r="C3481" s="143" t="s">
        <v>127</v>
      </c>
      <c r="D3481" s="142">
        <v>90745864</v>
      </c>
      <c r="E3481" s="143" t="s">
        <v>3088</v>
      </c>
      <c r="F3481" s="143" t="s">
        <v>700</v>
      </c>
      <c r="G3481" s="143" t="s">
        <v>701</v>
      </c>
      <c r="H3481" s="144">
        <v>565</v>
      </c>
      <c r="I3481" s="143"/>
    </row>
    <row r="3482" spans="2:9" s="140" customFormat="1" ht="19.7" customHeight="1" x14ac:dyDescent="0.2">
      <c r="B3482" s="142">
        <v>130</v>
      </c>
      <c r="C3482" s="143" t="s">
        <v>127</v>
      </c>
      <c r="D3482" s="142">
        <v>90745931</v>
      </c>
      <c r="E3482" s="143" t="s">
        <v>3089</v>
      </c>
      <c r="F3482" s="143" t="s">
        <v>713</v>
      </c>
      <c r="G3482" s="143" t="s">
        <v>714</v>
      </c>
      <c r="H3482" s="144">
        <v>12000</v>
      </c>
      <c r="I3482" s="143"/>
    </row>
    <row r="3483" spans="2:9" s="140" customFormat="1" ht="19.7" customHeight="1" x14ac:dyDescent="0.2">
      <c r="B3483" s="142">
        <v>130</v>
      </c>
      <c r="C3483" s="143" t="s">
        <v>127</v>
      </c>
      <c r="D3483" s="142">
        <v>90745931</v>
      </c>
      <c r="E3483" s="143" t="s">
        <v>3089</v>
      </c>
      <c r="F3483" s="143" t="s">
        <v>713</v>
      </c>
      <c r="G3483" s="143" t="s">
        <v>714</v>
      </c>
      <c r="H3483" s="144">
        <v>10000</v>
      </c>
      <c r="I3483" s="143"/>
    </row>
    <row r="3484" spans="2:9" s="140" customFormat="1" ht="19.7" customHeight="1" x14ac:dyDescent="0.2">
      <c r="B3484" s="142">
        <v>130</v>
      </c>
      <c r="C3484" s="143" t="s">
        <v>127</v>
      </c>
      <c r="D3484" s="142">
        <v>90745931</v>
      </c>
      <c r="E3484" s="143" t="s">
        <v>3089</v>
      </c>
      <c r="F3484" s="143" t="s">
        <v>713</v>
      </c>
      <c r="G3484" s="143" t="s">
        <v>714</v>
      </c>
      <c r="H3484" s="144">
        <v>2000</v>
      </c>
      <c r="I3484" s="143"/>
    </row>
    <row r="3485" spans="2:9" s="140" customFormat="1" ht="19.7" customHeight="1" x14ac:dyDescent="0.2">
      <c r="B3485" s="142">
        <v>130</v>
      </c>
      <c r="C3485" s="143" t="s">
        <v>127</v>
      </c>
      <c r="D3485" s="142">
        <v>90774144</v>
      </c>
      <c r="E3485" s="143" t="s">
        <v>3090</v>
      </c>
      <c r="F3485" s="143" t="s">
        <v>737</v>
      </c>
      <c r="G3485" s="143" t="s">
        <v>738</v>
      </c>
      <c r="H3485" s="144">
        <v>200</v>
      </c>
      <c r="I3485" s="143"/>
    </row>
    <row r="3486" spans="2:9" s="140" customFormat="1" ht="19.7" customHeight="1" x14ac:dyDescent="0.2">
      <c r="B3486" s="142">
        <v>130</v>
      </c>
      <c r="C3486" s="143" t="s">
        <v>127</v>
      </c>
      <c r="D3486" s="142">
        <v>90774144</v>
      </c>
      <c r="E3486" s="143" t="s">
        <v>3090</v>
      </c>
      <c r="F3486" s="143" t="s">
        <v>737</v>
      </c>
      <c r="G3486" s="143" t="s">
        <v>738</v>
      </c>
      <c r="H3486" s="144">
        <v>1000</v>
      </c>
      <c r="I3486" s="143"/>
    </row>
    <row r="3487" spans="2:9" s="140" customFormat="1" ht="19.7" customHeight="1" x14ac:dyDescent="0.2">
      <c r="B3487" s="142">
        <v>130</v>
      </c>
      <c r="C3487" s="143" t="s">
        <v>127</v>
      </c>
      <c r="D3487" s="142">
        <v>90774144</v>
      </c>
      <c r="E3487" s="143" t="s">
        <v>3090</v>
      </c>
      <c r="F3487" s="143" t="s">
        <v>737</v>
      </c>
      <c r="G3487" s="143" t="s">
        <v>738</v>
      </c>
      <c r="H3487" s="144">
        <v>1200</v>
      </c>
      <c r="I3487" s="143"/>
    </row>
    <row r="3488" spans="2:9" s="140" customFormat="1" ht="19.7" customHeight="1" x14ac:dyDescent="0.2">
      <c r="B3488" s="142">
        <v>130</v>
      </c>
      <c r="C3488" s="143" t="s">
        <v>127</v>
      </c>
      <c r="D3488" s="142">
        <v>90774144</v>
      </c>
      <c r="E3488" s="143" t="s">
        <v>3091</v>
      </c>
      <c r="F3488" s="143" t="s">
        <v>700</v>
      </c>
      <c r="G3488" s="143" t="s">
        <v>701</v>
      </c>
      <c r="H3488" s="144">
        <v>-1520.16</v>
      </c>
      <c r="I3488" s="143"/>
    </row>
    <row r="3489" spans="2:9" s="140" customFormat="1" ht="19.7" customHeight="1" x14ac:dyDescent="0.2">
      <c r="B3489" s="142">
        <v>130</v>
      </c>
      <c r="C3489" s="143" t="s">
        <v>127</v>
      </c>
      <c r="D3489" s="142">
        <v>90774144</v>
      </c>
      <c r="E3489" s="143" t="s">
        <v>3091</v>
      </c>
      <c r="F3489" s="143" t="s">
        <v>700</v>
      </c>
      <c r="G3489" s="143" t="s">
        <v>701</v>
      </c>
      <c r="H3489" s="144">
        <v>-7586.43</v>
      </c>
      <c r="I3489" s="143"/>
    </row>
    <row r="3490" spans="2:9" s="140" customFormat="1" ht="19.7" customHeight="1" x14ac:dyDescent="0.2">
      <c r="B3490" s="142">
        <v>130</v>
      </c>
      <c r="C3490" s="143" t="s">
        <v>127</v>
      </c>
      <c r="D3490" s="142">
        <v>90774144</v>
      </c>
      <c r="E3490" s="143" t="s">
        <v>3091</v>
      </c>
      <c r="F3490" s="143" t="s">
        <v>700</v>
      </c>
      <c r="G3490" s="143" t="s">
        <v>701</v>
      </c>
      <c r="H3490" s="144">
        <v>-9181.08</v>
      </c>
      <c r="I3490" s="143"/>
    </row>
    <row r="3491" spans="2:9" s="140" customFormat="1" ht="19.7" customHeight="1" x14ac:dyDescent="0.2">
      <c r="B3491" s="142">
        <v>130</v>
      </c>
      <c r="C3491" s="143" t="s">
        <v>127</v>
      </c>
      <c r="D3491" s="142">
        <v>90774144</v>
      </c>
      <c r="E3491" s="143" t="s">
        <v>3092</v>
      </c>
      <c r="F3491" s="143" t="s">
        <v>899</v>
      </c>
      <c r="G3491" s="143" t="s">
        <v>900</v>
      </c>
      <c r="H3491" s="144">
        <v>500</v>
      </c>
      <c r="I3491" s="143"/>
    </row>
    <row r="3492" spans="2:9" s="140" customFormat="1" ht="19.7" customHeight="1" x14ac:dyDescent="0.2">
      <c r="B3492" s="142">
        <v>130</v>
      </c>
      <c r="C3492" s="143" t="s">
        <v>127</v>
      </c>
      <c r="D3492" s="142">
        <v>90774144</v>
      </c>
      <c r="E3492" s="143" t="s">
        <v>3092</v>
      </c>
      <c r="F3492" s="143" t="s">
        <v>899</v>
      </c>
      <c r="G3492" s="143" t="s">
        <v>900</v>
      </c>
      <c r="H3492" s="144">
        <v>500</v>
      </c>
      <c r="I3492" s="143"/>
    </row>
    <row r="3493" spans="2:9" s="140" customFormat="1" ht="19.7" customHeight="1" x14ac:dyDescent="0.2">
      <c r="B3493" s="142">
        <v>130</v>
      </c>
      <c r="C3493" s="143" t="s">
        <v>127</v>
      </c>
      <c r="D3493" s="142">
        <v>90876774</v>
      </c>
      <c r="E3493" s="143" t="s">
        <v>3093</v>
      </c>
      <c r="F3493" s="143" t="s">
        <v>729</v>
      </c>
      <c r="G3493" s="143" t="s">
        <v>730</v>
      </c>
      <c r="H3493" s="144">
        <v>606</v>
      </c>
      <c r="I3493" s="143"/>
    </row>
    <row r="3494" spans="2:9" s="140" customFormat="1" ht="19.7" customHeight="1" x14ac:dyDescent="0.2">
      <c r="B3494" s="142">
        <v>130</v>
      </c>
      <c r="C3494" s="143" t="s">
        <v>127</v>
      </c>
      <c r="D3494" s="142">
        <v>90900859</v>
      </c>
      <c r="E3494" s="143" t="s">
        <v>3095</v>
      </c>
      <c r="F3494" s="143" t="s">
        <v>700</v>
      </c>
      <c r="G3494" s="143" t="s">
        <v>701</v>
      </c>
      <c r="H3494" s="144">
        <v>2000</v>
      </c>
      <c r="I3494" s="143"/>
    </row>
    <row r="3495" spans="2:9" s="140" customFormat="1" ht="19.7" customHeight="1" x14ac:dyDescent="0.2">
      <c r="B3495" s="142">
        <v>130</v>
      </c>
      <c r="C3495" s="143" t="s">
        <v>127</v>
      </c>
      <c r="D3495" s="142">
        <v>90900859</v>
      </c>
      <c r="E3495" s="143" t="s">
        <v>3096</v>
      </c>
      <c r="F3495" s="143" t="s">
        <v>700</v>
      </c>
      <c r="G3495" s="143" t="s">
        <v>701</v>
      </c>
      <c r="H3495" s="144">
        <v>2600</v>
      </c>
      <c r="I3495" s="143"/>
    </row>
    <row r="3496" spans="2:9" s="140" customFormat="1" ht="19.7" customHeight="1" x14ac:dyDescent="0.2">
      <c r="B3496" s="142">
        <v>130</v>
      </c>
      <c r="C3496" s="143" t="s">
        <v>127</v>
      </c>
      <c r="D3496" s="142">
        <v>90903496</v>
      </c>
      <c r="E3496" s="143" t="s">
        <v>3097</v>
      </c>
      <c r="F3496" s="143" t="s">
        <v>700</v>
      </c>
      <c r="G3496" s="143" t="s">
        <v>701</v>
      </c>
      <c r="H3496" s="144">
        <v>-5296.78</v>
      </c>
      <c r="I3496" s="143"/>
    </row>
    <row r="3497" spans="2:9" s="140" customFormat="1" ht="19.7" customHeight="1" x14ac:dyDescent="0.2">
      <c r="B3497" s="142">
        <v>130</v>
      </c>
      <c r="C3497" s="143" t="s">
        <v>127</v>
      </c>
      <c r="D3497" s="142">
        <v>90903496</v>
      </c>
      <c r="E3497" s="143" t="s">
        <v>3097</v>
      </c>
      <c r="F3497" s="143" t="s">
        <v>700</v>
      </c>
      <c r="G3497" s="143" t="s">
        <v>701</v>
      </c>
      <c r="H3497" s="144">
        <v>-5317.85</v>
      </c>
      <c r="I3497" s="143"/>
    </row>
    <row r="3498" spans="2:9" s="140" customFormat="1" ht="19.7" customHeight="1" x14ac:dyDescent="0.2">
      <c r="B3498" s="142">
        <v>130</v>
      </c>
      <c r="C3498" s="143" t="s">
        <v>127</v>
      </c>
      <c r="D3498" s="142">
        <v>90903496</v>
      </c>
      <c r="E3498" s="143" t="s">
        <v>3097</v>
      </c>
      <c r="F3498" s="143" t="s">
        <v>700</v>
      </c>
      <c r="G3498" s="143" t="s">
        <v>701</v>
      </c>
      <c r="H3498" s="144">
        <v>-2158.6</v>
      </c>
      <c r="I3498" s="143"/>
    </row>
    <row r="3499" spans="2:9" s="140" customFormat="1" ht="19.7" customHeight="1" x14ac:dyDescent="0.2">
      <c r="B3499" s="142">
        <v>130</v>
      </c>
      <c r="C3499" s="143" t="s">
        <v>127</v>
      </c>
      <c r="D3499" s="142">
        <v>90903945</v>
      </c>
      <c r="E3499" s="143" t="s">
        <v>3098</v>
      </c>
      <c r="F3499" s="143" t="s">
        <v>737</v>
      </c>
      <c r="G3499" s="143" t="s">
        <v>738</v>
      </c>
      <c r="H3499" s="144">
        <v>1200</v>
      </c>
      <c r="I3499" s="143"/>
    </row>
    <row r="3500" spans="2:9" s="140" customFormat="1" ht="19.7" customHeight="1" x14ac:dyDescent="0.2">
      <c r="B3500" s="142">
        <v>130</v>
      </c>
      <c r="C3500" s="143" t="s">
        <v>127</v>
      </c>
      <c r="D3500" s="142">
        <v>90919895</v>
      </c>
      <c r="E3500" s="143" t="s">
        <v>3099</v>
      </c>
      <c r="F3500" s="143" t="s">
        <v>700</v>
      </c>
      <c r="G3500" s="143" t="s">
        <v>701</v>
      </c>
      <c r="H3500" s="144">
        <v>250</v>
      </c>
      <c r="I3500" s="143"/>
    </row>
    <row r="3501" spans="2:9" s="140" customFormat="1" ht="19.7" customHeight="1" x14ac:dyDescent="0.2">
      <c r="B3501" s="142">
        <v>130</v>
      </c>
      <c r="C3501" s="143" t="s">
        <v>127</v>
      </c>
      <c r="D3501" s="142">
        <v>90919895</v>
      </c>
      <c r="E3501" s="143" t="s">
        <v>3099</v>
      </c>
      <c r="F3501" s="143" t="s">
        <v>700</v>
      </c>
      <c r="G3501" s="143" t="s">
        <v>701</v>
      </c>
      <c r="H3501" s="144">
        <v>300</v>
      </c>
      <c r="I3501" s="143"/>
    </row>
    <row r="3502" spans="2:9" s="140" customFormat="1" ht="19.7" customHeight="1" x14ac:dyDescent="0.2">
      <c r="B3502" s="142">
        <v>130</v>
      </c>
      <c r="C3502" s="143" t="s">
        <v>127</v>
      </c>
      <c r="D3502" s="142">
        <v>90919895</v>
      </c>
      <c r="E3502" s="143" t="s">
        <v>3099</v>
      </c>
      <c r="F3502" s="143" t="s">
        <v>700</v>
      </c>
      <c r="G3502" s="143" t="s">
        <v>701</v>
      </c>
      <c r="H3502" s="144">
        <v>50</v>
      </c>
      <c r="I3502" s="143"/>
    </row>
    <row r="3503" spans="2:9" s="140" customFormat="1" ht="19.7" customHeight="1" x14ac:dyDescent="0.2">
      <c r="B3503" s="142">
        <v>130</v>
      </c>
      <c r="C3503" s="143" t="s">
        <v>127</v>
      </c>
      <c r="D3503" s="142">
        <v>90925842</v>
      </c>
      <c r="E3503" s="143" t="s">
        <v>9052</v>
      </c>
      <c r="F3503" s="143" t="s">
        <v>737</v>
      </c>
      <c r="G3503" s="143" t="s">
        <v>738</v>
      </c>
      <c r="H3503" s="144">
        <v>3700</v>
      </c>
      <c r="I3503" s="143"/>
    </row>
    <row r="3504" spans="2:9" s="140" customFormat="1" ht="19.7" customHeight="1" x14ac:dyDescent="0.2">
      <c r="B3504" s="142">
        <v>130</v>
      </c>
      <c r="C3504" s="143" t="s">
        <v>127</v>
      </c>
      <c r="D3504" s="142">
        <v>90925842</v>
      </c>
      <c r="E3504" s="143" t="s">
        <v>9053</v>
      </c>
      <c r="F3504" s="143" t="s">
        <v>697</v>
      </c>
      <c r="G3504" s="143" t="s">
        <v>698</v>
      </c>
      <c r="H3504" s="144">
        <v>70000</v>
      </c>
      <c r="I3504" s="143"/>
    </row>
    <row r="3505" spans="2:9" s="140" customFormat="1" ht="19.7" customHeight="1" x14ac:dyDescent="0.2">
      <c r="B3505" s="142">
        <v>130</v>
      </c>
      <c r="C3505" s="143" t="s">
        <v>127</v>
      </c>
      <c r="D3505" s="142">
        <v>90931514</v>
      </c>
      <c r="E3505" s="143" t="s">
        <v>3100</v>
      </c>
      <c r="F3505" s="143" t="s">
        <v>700</v>
      </c>
      <c r="G3505" s="143" t="s">
        <v>701</v>
      </c>
      <c r="H3505" s="144">
        <v>100</v>
      </c>
      <c r="I3505" s="143"/>
    </row>
    <row r="3506" spans="2:9" s="140" customFormat="1" ht="19.7" customHeight="1" x14ac:dyDescent="0.2">
      <c r="B3506" s="142">
        <v>130</v>
      </c>
      <c r="C3506" s="143" t="s">
        <v>127</v>
      </c>
      <c r="D3506" s="142">
        <v>90931514</v>
      </c>
      <c r="E3506" s="143" t="s">
        <v>3100</v>
      </c>
      <c r="F3506" s="143" t="s">
        <v>700</v>
      </c>
      <c r="G3506" s="143" t="s">
        <v>701</v>
      </c>
      <c r="H3506" s="144">
        <v>500</v>
      </c>
      <c r="I3506" s="143"/>
    </row>
    <row r="3507" spans="2:9" s="140" customFormat="1" ht="19.7" customHeight="1" x14ac:dyDescent="0.2">
      <c r="B3507" s="142">
        <v>130</v>
      </c>
      <c r="C3507" s="143" t="s">
        <v>127</v>
      </c>
      <c r="D3507" s="142">
        <v>90931514</v>
      </c>
      <c r="E3507" s="143" t="s">
        <v>3100</v>
      </c>
      <c r="F3507" s="143" t="s">
        <v>700</v>
      </c>
      <c r="G3507" s="143" t="s">
        <v>701</v>
      </c>
      <c r="H3507" s="144">
        <v>600</v>
      </c>
      <c r="I3507" s="143"/>
    </row>
    <row r="3508" spans="2:9" s="140" customFormat="1" ht="19.7" customHeight="1" x14ac:dyDescent="0.2">
      <c r="B3508" s="142">
        <v>130</v>
      </c>
      <c r="C3508" s="143" t="s">
        <v>127</v>
      </c>
      <c r="D3508" s="142">
        <v>90939499</v>
      </c>
      <c r="E3508" s="143" t="s">
        <v>3102</v>
      </c>
      <c r="F3508" s="143" t="s">
        <v>737</v>
      </c>
      <c r="G3508" s="143" t="s">
        <v>738</v>
      </c>
      <c r="H3508" s="144">
        <v>30</v>
      </c>
      <c r="I3508" s="143"/>
    </row>
    <row r="3509" spans="2:9" s="140" customFormat="1" ht="19.7" customHeight="1" x14ac:dyDescent="0.2">
      <c r="B3509" s="142">
        <v>130</v>
      </c>
      <c r="C3509" s="143" t="s">
        <v>127</v>
      </c>
      <c r="D3509" s="142">
        <v>90939499</v>
      </c>
      <c r="E3509" s="143" t="s">
        <v>3102</v>
      </c>
      <c r="F3509" s="143" t="s">
        <v>737</v>
      </c>
      <c r="G3509" s="143" t="s">
        <v>738</v>
      </c>
      <c r="H3509" s="144">
        <v>150</v>
      </c>
      <c r="I3509" s="143"/>
    </row>
    <row r="3510" spans="2:9" s="140" customFormat="1" ht="19.7" customHeight="1" x14ac:dyDescent="0.2">
      <c r="B3510" s="142">
        <v>130</v>
      </c>
      <c r="C3510" s="143" t="s">
        <v>127</v>
      </c>
      <c r="D3510" s="142">
        <v>90939499</v>
      </c>
      <c r="E3510" s="143" t="s">
        <v>3102</v>
      </c>
      <c r="F3510" s="143" t="s">
        <v>737</v>
      </c>
      <c r="G3510" s="143" t="s">
        <v>738</v>
      </c>
      <c r="H3510" s="144">
        <v>180</v>
      </c>
      <c r="I3510" s="143"/>
    </row>
    <row r="3511" spans="2:9" s="140" customFormat="1" ht="19.7" customHeight="1" x14ac:dyDescent="0.2">
      <c r="B3511" s="142">
        <v>130</v>
      </c>
      <c r="C3511" s="143" t="s">
        <v>127</v>
      </c>
      <c r="D3511" s="142">
        <v>90939503</v>
      </c>
      <c r="E3511" s="143" t="s">
        <v>3101</v>
      </c>
      <c r="F3511" s="143" t="s">
        <v>700</v>
      </c>
      <c r="G3511" s="143" t="s">
        <v>701</v>
      </c>
      <c r="H3511" s="144">
        <v>400</v>
      </c>
      <c r="I3511" s="143"/>
    </row>
    <row r="3512" spans="2:9" s="140" customFormat="1" ht="19.7" customHeight="1" x14ac:dyDescent="0.2">
      <c r="B3512" s="142">
        <v>130</v>
      </c>
      <c r="C3512" s="143" t="s">
        <v>127</v>
      </c>
      <c r="D3512" s="142">
        <v>90939503</v>
      </c>
      <c r="E3512" s="143" t="s">
        <v>3101</v>
      </c>
      <c r="F3512" s="143" t="s">
        <v>700</v>
      </c>
      <c r="G3512" s="143" t="s">
        <v>701</v>
      </c>
      <c r="H3512" s="144">
        <v>2000</v>
      </c>
      <c r="I3512" s="143"/>
    </row>
    <row r="3513" spans="2:9" s="140" customFormat="1" ht="19.7" customHeight="1" x14ac:dyDescent="0.2">
      <c r="B3513" s="142">
        <v>130</v>
      </c>
      <c r="C3513" s="143" t="s">
        <v>127</v>
      </c>
      <c r="D3513" s="142">
        <v>90939503</v>
      </c>
      <c r="E3513" s="143" t="s">
        <v>3101</v>
      </c>
      <c r="F3513" s="143" t="s">
        <v>700</v>
      </c>
      <c r="G3513" s="143" t="s">
        <v>701</v>
      </c>
      <c r="H3513" s="144">
        <v>2400</v>
      </c>
      <c r="I3513" s="143"/>
    </row>
    <row r="3514" spans="2:9" s="140" customFormat="1" ht="19.7" customHeight="1" x14ac:dyDescent="0.2">
      <c r="B3514" s="142">
        <v>130</v>
      </c>
      <c r="C3514" s="143" t="s">
        <v>127</v>
      </c>
      <c r="D3514" s="142">
        <v>90940717</v>
      </c>
      <c r="E3514" s="143" t="s">
        <v>3103</v>
      </c>
      <c r="F3514" s="143" t="s">
        <v>700</v>
      </c>
      <c r="G3514" s="143" t="s">
        <v>701</v>
      </c>
      <c r="H3514" s="144">
        <v>240</v>
      </c>
      <c r="I3514" s="143"/>
    </row>
    <row r="3515" spans="2:9" s="140" customFormat="1" ht="19.7" customHeight="1" x14ac:dyDescent="0.2">
      <c r="B3515" s="142">
        <v>130</v>
      </c>
      <c r="C3515" s="143" t="s">
        <v>127</v>
      </c>
      <c r="D3515" s="142">
        <v>90956239</v>
      </c>
      <c r="E3515" s="143" t="s">
        <v>3104</v>
      </c>
      <c r="F3515" s="143" t="s">
        <v>700</v>
      </c>
      <c r="G3515" s="143" t="s">
        <v>701</v>
      </c>
      <c r="H3515" s="144">
        <v>-31990.959999999999</v>
      </c>
      <c r="I3515" s="143"/>
    </row>
    <row r="3516" spans="2:9" s="140" customFormat="1" ht="19.7" customHeight="1" x14ac:dyDescent="0.2">
      <c r="B3516" s="142">
        <v>130</v>
      </c>
      <c r="C3516" s="143" t="s">
        <v>127</v>
      </c>
      <c r="D3516" s="142">
        <v>90971386</v>
      </c>
      <c r="E3516" s="143" t="s">
        <v>3105</v>
      </c>
      <c r="F3516" s="143" t="s">
        <v>700</v>
      </c>
      <c r="G3516" s="143" t="s">
        <v>701</v>
      </c>
      <c r="H3516" s="144">
        <v>250</v>
      </c>
      <c r="I3516" s="143"/>
    </row>
    <row r="3517" spans="2:9" s="140" customFormat="1" ht="19.7" customHeight="1" x14ac:dyDescent="0.2">
      <c r="B3517" s="142">
        <v>130</v>
      </c>
      <c r="C3517" s="143" t="s">
        <v>127</v>
      </c>
      <c r="D3517" s="142">
        <v>90971386</v>
      </c>
      <c r="E3517" s="143" t="s">
        <v>3105</v>
      </c>
      <c r="F3517" s="143" t="s">
        <v>700</v>
      </c>
      <c r="G3517" s="143" t="s">
        <v>701</v>
      </c>
      <c r="H3517" s="144">
        <v>300</v>
      </c>
      <c r="I3517" s="143"/>
    </row>
    <row r="3518" spans="2:9" s="140" customFormat="1" ht="19.7" customHeight="1" x14ac:dyDescent="0.2">
      <c r="B3518" s="142">
        <v>130</v>
      </c>
      <c r="C3518" s="143" t="s">
        <v>127</v>
      </c>
      <c r="D3518" s="142">
        <v>90971386</v>
      </c>
      <c r="E3518" s="143" t="s">
        <v>3105</v>
      </c>
      <c r="F3518" s="143" t="s">
        <v>700</v>
      </c>
      <c r="G3518" s="143" t="s">
        <v>701</v>
      </c>
      <c r="H3518" s="144">
        <v>50</v>
      </c>
      <c r="I3518" s="143"/>
    </row>
    <row r="3519" spans="2:9" s="140" customFormat="1" ht="19.7" customHeight="1" x14ac:dyDescent="0.2">
      <c r="B3519" s="142">
        <v>130</v>
      </c>
      <c r="C3519" s="143" t="s">
        <v>127</v>
      </c>
      <c r="D3519" s="142">
        <v>91017465</v>
      </c>
      <c r="E3519" s="143" t="s">
        <v>3106</v>
      </c>
      <c r="F3519" s="143" t="s">
        <v>697</v>
      </c>
      <c r="G3519" s="143" t="s">
        <v>698</v>
      </c>
      <c r="H3519" s="144">
        <v>40000</v>
      </c>
      <c r="I3519" s="143"/>
    </row>
    <row r="3520" spans="2:9" s="140" customFormat="1" ht="19.7" customHeight="1" x14ac:dyDescent="0.2">
      <c r="B3520" s="142">
        <v>130</v>
      </c>
      <c r="C3520" s="143" t="s">
        <v>127</v>
      </c>
      <c r="D3520" s="142">
        <v>91028393</v>
      </c>
      <c r="E3520" s="143" t="s">
        <v>3110</v>
      </c>
      <c r="F3520" s="143" t="s">
        <v>700</v>
      </c>
      <c r="G3520" s="143" t="s">
        <v>701</v>
      </c>
      <c r="H3520" s="144">
        <v>200</v>
      </c>
      <c r="I3520" s="143"/>
    </row>
    <row r="3521" spans="2:9" s="140" customFormat="1" ht="19.7" customHeight="1" x14ac:dyDescent="0.2">
      <c r="B3521" s="142">
        <v>130</v>
      </c>
      <c r="C3521" s="143" t="s">
        <v>127</v>
      </c>
      <c r="D3521" s="142">
        <v>91028393</v>
      </c>
      <c r="E3521" s="143" t="s">
        <v>3110</v>
      </c>
      <c r="F3521" s="143" t="s">
        <v>700</v>
      </c>
      <c r="G3521" s="143" t="s">
        <v>701</v>
      </c>
      <c r="H3521" s="144">
        <v>1000</v>
      </c>
      <c r="I3521" s="143"/>
    </row>
    <row r="3522" spans="2:9" s="140" customFormat="1" ht="19.7" customHeight="1" x14ac:dyDescent="0.2">
      <c r="B3522" s="142">
        <v>130</v>
      </c>
      <c r="C3522" s="143" t="s">
        <v>127</v>
      </c>
      <c r="D3522" s="142">
        <v>91028393</v>
      </c>
      <c r="E3522" s="143" t="s">
        <v>3110</v>
      </c>
      <c r="F3522" s="143" t="s">
        <v>700</v>
      </c>
      <c r="G3522" s="143" t="s">
        <v>701</v>
      </c>
      <c r="H3522" s="144">
        <v>1200</v>
      </c>
      <c r="I3522" s="143"/>
    </row>
    <row r="3523" spans="2:9" s="140" customFormat="1" ht="19.7" customHeight="1" x14ac:dyDescent="0.2">
      <c r="B3523" s="142">
        <v>130</v>
      </c>
      <c r="C3523" s="143" t="s">
        <v>127</v>
      </c>
      <c r="D3523" s="142">
        <v>91048586</v>
      </c>
      <c r="E3523" s="143" t="s">
        <v>3111</v>
      </c>
      <c r="F3523" s="143" t="s">
        <v>700</v>
      </c>
      <c r="G3523" s="143" t="s">
        <v>701</v>
      </c>
      <c r="H3523" s="144">
        <v>600</v>
      </c>
      <c r="I3523" s="143"/>
    </row>
    <row r="3524" spans="2:9" s="140" customFormat="1" ht="19.7" customHeight="1" x14ac:dyDescent="0.2">
      <c r="B3524" s="142">
        <v>130</v>
      </c>
      <c r="C3524" s="143" t="s">
        <v>127</v>
      </c>
      <c r="D3524" s="142">
        <v>91048586</v>
      </c>
      <c r="E3524" s="143" t="s">
        <v>3111</v>
      </c>
      <c r="F3524" s="143" t="s">
        <v>700</v>
      </c>
      <c r="G3524" s="143" t="s">
        <v>701</v>
      </c>
      <c r="H3524" s="144">
        <v>300</v>
      </c>
      <c r="I3524" s="143"/>
    </row>
    <row r="3525" spans="2:9" s="140" customFormat="1" ht="19.7" customHeight="1" x14ac:dyDescent="0.2">
      <c r="B3525" s="142">
        <v>130</v>
      </c>
      <c r="C3525" s="143" t="s">
        <v>127</v>
      </c>
      <c r="D3525" s="142">
        <v>91048586</v>
      </c>
      <c r="E3525" s="143" t="s">
        <v>3112</v>
      </c>
      <c r="F3525" s="143" t="s">
        <v>700</v>
      </c>
      <c r="G3525" s="143" t="s">
        <v>701</v>
      </c>
      <c r="H3525" s="144">
        <v>600</v>
      </c>
      <c r="I3525" s="143"/>
    </row>
    <row r="3526" spans="2:9" s="140" customFormat="1" ht="19.7" customHeight="1" x14ac:dyDescent="0.2">
      <c r="B3526" s="142">
        <v>130</v>
      </c>
      <c r="C3526" s="143" t="s">
        <v>127</v>
      </c>
      <c r="D3526" s="142">
        <v>91048586</v>
      </c>
      <c r="E3526" s="143" t="s">
        <v>3112</v>
      </c>
      <c r="F3526" s="143" t="s">
        <v>700</v>
      </c>
      <c r="G3526" s="143" t="s">
        <v>701</v>
      </c>
      <c r="H3526" s="144">
        <v>300</v>
      </c>
      <c r="I3526" s="143"/>
    </row>
    <row r="3527" spans="2:9" s="140" customFormat="1" ht="19.7" customHeight="1" x14ac:dyDescent="0.2">
      <c r="B3527" s="142">
        <v>130</v>
      </c>
      <c r="C3527" s="143" t="s">
        <v>127</v>
      </c>
      <c r="D3527" s="142">
        <v>91048586</v>
      </c>
      <c r="E3527" s="143" t="s">
        <v>3113</v>
      </c>
      <c r="F3527" s="143" t="s">
        <v>700</v>
      </c>
      <c r="G3527" s="143" t="s">
        <v>701</v>
      </c>
      <c r="H3527" s="144">
        <v>600</v>
      </c>
      <c r="I3527" s="143"/>
    </row>
    <row r="3528" spans="2:9" s="140" customFormat="1" ht="19.7" customHeight="1" x14ac:dyDescent="0.2">
      <c r="B3528" s="142">
        <v>130</v>
      </c>
      <c r="C3528" s="143" t="s">
        <v>127</v>
      </c>
      <c r="D3528" s="142">
        <v>91048586</v>
      </c>
      <c r="E3528" s="143" t="s">
        <v>3113</v>
      </c>
      <c r="F3528" s="143" t="s">
        <v>700</v>
      </c>
      <c r="G3528" s="143" t="s">
        <v>701</v>
      </c>
      <c r="H3528" s="144">
        <v>300</v>
      </c>
      <c r="I3528" s="143"/>
    </row>
    <row r="3529" spans="2:9" s="140" customFormat="1" ht="19.7" customHeight="1" x14ac:dyDescent="0.2">
      <c r="B3529" s="142">
        <v>130</v>
      </c>
      <c r="C3529" s="143" t="s">
        <v>127</v>
      </c>
      <c r="D3529" s="142">
        <v>91048586</v>
      </c>
      <c r="E3529" s="143" t="s">
        <v>3114</v>
      </c>
      <c r="F3529" s="143" t="s">
        <v>697</v>
      </c>
      <c r="G3529" s="143" t="s">
        <v>698</v>
      </c>
      <c r="H3529" s="144">
        <v>27375</v>
      </c>
      <c r="I3529" s="143"/>
    </row>
    <row r="3530" spans="2:9" s="140" customFormat="1" ht="19.7" customHeight="1" x14ac:dyDescent="0.2">
      <c r="B3530" s="142">
        <v>130</v>
      </c>
      <c r="C3530" s="143" t="s">
        <v>127</v>
      </c>
      <c r="D3530" s="142">
        <v>91065004</v>
      </c>
      <c r="E3530" s="143" t="s">
        <v>9054</v>
      </c>
      <c r="F3530" s="143" t="s">
        <v>700</v>
      </c>
      <c r="G3530" s="143" t="s">
        <v>701</v>
      </c>
      <c r="H3530" s="144">
        <v>-10076.66</v>
      </c>
      <c r="I3530" s="143"/>
    </row>
    <row r="3531" spans="2:9" s="140" customFormat="1" ht="19.7" customHeight="1" x14ac:dyDescent="0.2">
      <c r="B3531" s="142">
        <v>130</v>
      </c>
      <c r="C3531" s="143" t="s">
        <v>127</v>
      </c>
      <c r="D3531" s="142">
        <v>91066097</v>
      </c>
      <c r="E3531" s="143" t="s">
        <v>3116</v>
      </c>
      <c r="F3531" s="143" t="s">
        <v>700</v>
      </c>
      <c r="G3531" s="143" t="s">
        <v>701</v>
      </c>
      <c r="H3531" s="144">
        <v>240</v>
      </c>
      <c r="I3531" s="143"/>
    </row>
    <row r="3532" spans="2:9" s="140" customFormat="1" ht="19.7" customHeight="1" x14ac:dyDescent="0.2">
      <c r="B3532" s="142">
        <v>130</v>
      </c>
      <c r="C3532" s="143" t="s">
        <v>127</v>
      </c>
      <c r="D3532" s="142">
        <v>91066697</v>
      </c>
      <c r="E3532" s="143" t="s">
        <v>3115</v>
      </c>
      <c r="F3532" s="143" t="s">
        <v>700</v>
      </c>
      <c r="G3532" s="143" t="s">
        <v>701</v>
      </c>
      <c r="H3532" s="144">
        <v>-8000</v>
      </c>
      <c r="I3532" s="143"/>
    </row>
    <row r="3533" spans="2:9" s="140" customFormat="1" ht="19.7" customHeight="1" x14ac:dyDescent="0.2">
      <c r="B3533" s="142">
        <v>130</v>
      </c>
      <c r="C3533" s="143" t="s">
        <v>127</v>
      </c>
      <c r="D3533" s="142">
        <v>91072253</v>
      </c>
      <c r="E3533" s="143" t="s">
        <v>3109</v>
      </c>
      <c r="F3533" s="143" t="s">
        <v>729</v>
      </c>
      <c r="G3533" s="143" t="s">
        <v>730</v>
      </c>
      <c r="H3533" s="144">
        <v>369.03</v>
      </c>
      <c r="I3533" s="143"/>
    </row>
    <row r="3534" spans="2:9" s="140" customFormat="1" ht="19.7" customHeight="1" x14ac:dyDescent="0.2">
      <c r="B3534" s="142">
        <v>130</v>
      </c>
      <c r="C3534" s="143" t="s">
        <v>127</v>
      </c>
      <c r="D3534" s="142">
        <v>91077639</v>
      </c>
      <c r="E3534" s="143" t="s">
        <v>3107</v>
      </c>
      <c r="F3534" s="143" t="s">
        <v>700</v>
      </c>
      <c r="G3534" s="143" t="s">
        <v>701</v>
      </c>
      <c r="H3534" s="144">
        <v>-20092.27</v>
      </c>
      <c r="I3534" s="143"/>
    </row>
    <row r="3535" spans="2:9" s="140" customFormat="1" ht="19.7" customHeight="1" x14ac:dyDescent="0.2">
      <c r="B3535" s="142">
        <v>130</v>
      </c>
      <c r="C3535" s="143" t="s">
        <v>127</v>
      </c>
      <c r="D3535" s="142">
        <v>91077639</v>
      </c>
      <c r="E3535" s="143" t="s">
        <v>3108</v>
      </c>
      <c r="F3535" s="143" t="s">
        <v>700</v>
      </c>
      <c r="G3535" s="143" t="s">
        <v>701</v>
      </c>
      <c r="H3535" s="144">
        <v>-9544.49</v>
      </c>
      <c r="I3535" s="143"/>
    </row>
    <row r="3536" spans="2:9" s="140" customFormat="1" ht="19.7" customHeight="1" x14ac:dyDescent="0.2">
      <c r="B3536" s="142">
        <v>130</v>
      </c>
      <c r="C3536" s="143" t="s">
        <v>127</v>
      </c>
      <c r="D3536" s="142">
        <v>91077639</v>
      </c>
      <c r="E3536" s="143" t="s">
        <v>3108</v>
      </c>
      <c r="F3536" s="143" t="s">
        <v>700</v>
      </c>
      <c r="G3536" s="143" t="s">
        <v>701</v>
      </c>
      <c r="H3536" s="144">
        <v>-20091.560000000001</v>
      </c>
      <c r="I3536" s="143"/>
    </row>
    <row r="3537" spans="2:9" s="140" customFormat="1" ht="19.7" customHeight="1" x14ac:dyDescent="0.2">
      <c r="B3537" s="142">
        <v>130</v>
      </c>
      <c r="C3537" s="143" t="s">
        <v>127</v>
      </c>
      <c r="D3537" s="142">
        <v>91081697</v>
      </c>
      <c r="E3537" s="143" t="s">
        <v>9790</v>
      </c>
      <c r="F3537" s="143" t="s">
        <v>700</v>
      </c>
      <c r="G3537" s="143" t="s">
        <v>701</v>
      </c>
      <c r="H3537" s="144">
        <v>5500</v>
      </c>
      <c r="I3537" s="143"/>
    </row>
    <row r="3538" spans="2:9" s="140" customFormat="1" ht="19.7" customHeight="1" x14ac:dyDescent="0.2">
      <c r="B3538" s="142">
        <v>130</v>
      </c>
      <c r="C3538" s="143" t="s">
        <v>127</v>
      </c>
      <c r="D3538" s="142">
        <v>91081697</v>
      </c>
      <c r="E3538" s="143" t="s">
        <v>3094</v>
      </c>
      <c r="F3538" s="143" t="s">
        <v>700</v>
      </c>
      <c r="G3538" s="143" t="s">
        <v>701</v>
      </c>
      <c r="H3538" s="144">
        <v>2850</v>
      </c>
      <c r="I3538" s="143"/>
    </row>
    <row r="3539" spans="2:9" s="140" customFormat="1" ht="19.7" customHeight="1" x14ac:dyDescent="0.2">
      <c r="B3539" s="142">
        <v>130</v>
      </c>
      <c r="C3539" s="143" t="s">
        <v>127</v>
      </c>
      <c r="D3539" s="142">
        <v>91081697</v>
      </c>
      <c r="E3539" s="143" t="s">
        <v>3094</v>
      </c>
      <c r="F3539" s="143" t="s">
        <v>700</v>
      </c>
      <c r="G3539" s="143" t="s">
        <v>701</v>
      </c>
      <c r="H3539" s="144">
        <v>4750</v>
      </c>
      <c r="I3539" s="143"/>
    </row>
    <row r="3540" spans="2:9" s="140" customFormat="1" ht="19.7" customHeight="1" x14ac:dyDescent="0.2">
      <c r="B3540" s="142">
        <v>130</v>
      </c>
      <c r="C3540" s="143" t="s">
        <v>127</v>
      </c>
      <c r="D3540" s="142">
        <v>91081697</v>
      </c>
      <c r="E3540" s="143" t="s">
        <v>3094</v>
      </c>
      <c r="F3540" s="143" t="s">
        <v>700</v>
      </c>
      <c r="G3540" s="143" t="s">
        <v>701</v>
      </c>
      <c r="H3540" s="144">
        <v>3800</v>
      </c>
      <c r="I3540" s="143"/>
    </row>
    <row r="3541" spans="2:9" s="140" customFormat="1" ht="19.7" customHeight="1" x14ac:dyDescent="0.2">
      <c r="B3541" s="142">
        <v>130</v>
      </c>
      <c r="C3541" s="143" t="s">
        <v>127</v>
      </c>
      <c r="D3541" s="142">
        <v>91097819</v>
      </c>
      <c r="E3541" s="143" t="s">
        <v>9055</v>
      </c>
      <c r="F3541" s="143" t="s">
        <v>700</v>
      </c>
      <c r="G3541" s="143" t="s">
        <v>701</v>
      </c>
      <c r="H3541" s="144">
        <v>-1505.68</v>
      </c>
      <c r="I3541" s="143"/>
    </row>
    <row r="3542" spans="2:9" s="140" customFormat="1" ht="19.7" customHeight="1" x14ac:dyDescent="0.2">
      <c r="B3542" s="142">
        <v>130</v>
      </c>
      <c r="C3542" s="143" t="s">
        <v>127</v>
      </c>
      <c r="D3542" s="142">
        <v>91109750</v>
      </c>
      <c r="E3542" s="143" t="s">
        <v>3117</v>
      </c>
      <c r="F3542" s="143" t="s">
        <v>700</v>
      </c>
      <c r="G3542" s="143" t="s">
        <v>701</v>
      </c>
      <c r="H3542" s="144">
        <v>150</v>
      </c>
      <c r="I3542" s="143"/>
    </row>
    <row r="3543" spans="2:9" s="140" customFormat="1" ht="19.7" customHeight="1" x14ac:dyDescent="0.2">
      <c r="B3543" s="142">
        <v>130</v>
      </c>
      <c r="C3543" s="143" t="s">
        <v>127</v>
      </c>
      <c r="D3543" s="142">
        <v>91109750</v>
      </c>
      <c r="E3543" s="143" t="s">
        <v>3117</v>
      </c>
      <c r="F3543" s="143" t="s">
        <v>700</v>
      </c>
      <c r="G3543" s="143" t="s">
        <v>701</v>
      </c>
      <c r="H3543" s="144">
        <v>750</v>
      </c>
      <c r="I3543" s="143"/>
    </row>
    <row r="3544" spans="2:9" s="140" customFormat="1" ht="19.7" customHeight="1" x14ac:dyDescent="0.2">
      <c r="B3544" s="142">
        <v>130</v>
      </c>
      <c r="C3544" s="143" t="s">
        <v>127</v>
      </c>
      <c r="D3544" s="142">
        <v>91109750</v>
      </c>
      <c r="E3544" s="143" t="s">
        <v>3117</v>
      </c>
      <c r="F3544" s="143" t="s">
        <v>700</v>
      </c>
      <c r="G3544" s="143" t="s">
        <v>701</v>
      </c>
      <c r="H3544" s="144">
        <v>900</v>
      </c>
      <c r="I3544" s="143"/>
    </row>
    <row r="3545" spans="2:9" s="140" customFormat="1" ht="19.7" customHeight="1" x14ac:dyDescent="0.2">
      <c r="B3545" s="142">
        <v>130</v>
      </c>
      <c r="C3545" s="143" t="s">
        <v>127</v>
      </c>
      <c r="D3545" s="142">
        <v>91110638</v>
      </c>
      <c r="E3545" s="143" t="s">
        <v>3120</v>
      </c>
      <c r="F3545" s="143" t="s">
        <v>716</v>
      </c>
      <c r="G3545" s="143" t="s">
        <v>717</v>
      </c>
      <c r="H3545" s="144">
        <v>-404969.14</v>
      </c>
      <c r="I3545" s="143"/>
    </row>
    <row r="3546" spans="2:9" s="140" customFormat="1" ht="19.7" customHeight="1" x14ac:dyDescent="0.2">
      <c r="B3546" s="142">
        <v>130</v>
      </c>
      <c r="C3546" s="143" t="s">
        <v>127</v>
      </c>
      <c r="D3546" s="142">
        <v>91133036</v>
      </c>
      <c r="E3546" s="143" t="s">
        <v>3121</v>
      </c>
      <c r="F3546" s="143" t="s">
        <v>697</v>
      </c>
      <c r="G3546" s="143" t="s">
        <v>698</v>
      </c>
      <c r="H3546" s="144">
        <v>45000</v>
      </c>
      <c r="I3546" s="143"/>
    </row>
    <row r="3547" spans="2:9" s="140" customFormat="1" ht="19.7" customHeight="1" x14ac:dyDescent="0.2">
      <c r="B3547" s="142">
        <v>130</v>
      </c>
      <c r="C3547" s="143" t="s">
        <v>127</v>
      </c>
      <c r="D3547" s="142">
        <v>98009345</v>
      </c>
      <c r="E3547" s="143" t="s">
        <v>3122</v>
      </c>
      <c r="F3547" s="143" t="s">
        <v>700</v>
      </c>
      <c r="G3547" s="143" t="s">
        <v>701</v>
      </c>
      <c r="H3547" s="144">
        <v>4020</v>
      </c>
      <c r="I3547" s="143"/>
    </row>
    <row r="3548" spans="2:9" s="140" customFormat="1" ht="19.7" customHeight="1" x14ac:dyDescent="0.2">
      <c r="B3548" s="142">
        <v>130</v>
      </c>
      <c r="C3548" s="143" t="s">
        <v>127</v>
      </c>
      <c r="D3548" s="142">
        <v>98016629</v>
      </c>
      <c r="E3548" s="143" t="s">
        <v>3123</v>
      </c>
      <c r="F3548" s="143" t="s">
        <v>700</v>
      </c>
      <c r="G3548" s="143" t="s">
        <v>701</v>
      </c>
      <c r="H3548" s="144">
        <v>-35556.68</v>
      </c>
      <c r="I3548" s="143"/>
    </row>
    <row r="3549" spans="2:9" s="140" customFormat="1" ht="19.7" customHeight="1" x14ac:dyDescent="0.2">
      <c r="B3549" s="142">
        <v>130</v>
      </c>
      <c r="C3549" s="143" t="s">
        <v>127</v>
      </c>
      <c r="D3549" s="142">
        <v>98016629</v>
      </c>
      <c r="E3549" s="143" t="s">
        <v>3124</v>
      </c>
      <c r="F3549" s="143" t="s">
        <v>697</v>
      </c>
      <c r="G3549" s="143" t="s">
        <v>698</v>
      </c>
      <c r="H3549" s="144">
        <v>2000</v>
      </c>
      <c r="I3549" s="143"/>
    </row>
    <row r="3550" spans="2:9" s="140" customFormat="1" ht="19.7" customHeight="1" x14ac:dyDescent="0.2">
      <c r="B3550" s="142">
        <v>130</v>
      </c>
      <c r="C3550" s="143" t="s">
        <v>127</v>
      </c>
      <c r="D3550" s="142">
        <v>98016629</v>
      </c>
      <c r="E3550" s="143" t="s">
        <v>3124</v>
      </c>
      <c r="F3550" s="143" t="s">
        <v>697</v>
      </c>
      <c r="G3550" s="143" t="s">
        <v>698</v>
      </c>
      <c r="H3550" s="144">
        <v>37500</v>
      </c>
      <c r="I3550" s="143"/>
    </row>
    <row r="3551" spans="2:9" s="140" customFormat="1" ht="19.7" customHeight="1" x14ac:dyDescent="0.2">
      <c r="B3551" s="142">
        <v>130</v>
      </c>
      <c r="C3551" s="143" t="s">
        <v>127</v>
      </c>
      <c r="D3551" s="142">
        <v>98391666</v>
      </c>
      <c r="E3551" s="143" t="s">
        <v>3126</v>
      </c>
      <c r="F3551" s="143" t="s">
        <v>700</v>
      </c>
      <c r="G3551" s="143" t="s">
        <v>701</v>
      </c>
      <c r="H3551" s="144">
        <v>-8000.35</v>
      </c>
      <c r="I3551" s="143"/>
    </row>
    <row r="3552" spans="2:9" s="140" customFormat="1" ht="19.7" customHeight="1" x14ac:dyDescent="0.2">
      <c r="B3552" s="142">
        <v>130</v>
      </c>
      <c r="C3552" s="143" t="s">
        <v>127</v>
      </c>
      <c r="D3552" s="142">
        <v>98391666</v>
      </c>
      <c r="E3552" s="143" t="s">
        <v>3126</v>
      </c>
      <c r="F3552" s="143" t="s">
        <v>700</v>
      </c>
      <c r="G3552" s="143" t="s">
        <v>701</v>
      </c>
      <c r="H3552" s="144">
        <v>-5000.37</v>
      </c>
      <c r="I3552" s="143"/>
    </row>
    <row r="3553" spans="2:9" s="140" customFormat="1" ht="19.7" customHeight="1" x14ac:dyDescent="0.2">
      <c r="B3553" s="142">
        <v>130</v>
      </c>
      <c r="C3553" s="143" t="s">
        <v>127</v>
      </c>
      <c r="D3553" s="142">
        <v>98391666</v>
      </c>
      <c r="E3553" s="143" t="s">
        <v>3126</v>
      </c>
      <c r="F3553" s="143" t="s">
        <v>700</v>
      </c>
      <c r="G3553" s="143" t="s">
        <v>701</v>
      </c>
      <c r="H3553" s="144">
        <v>-2000.06</v>
      </c>
      <c r="I3553" s="143"/>
    </row>
    <row r="3554" spans="2:9" s="140" customFormat="1" ht="19.7" customHeight="1" x14ac:dyDescent="0.2">
      <c r="B3554" s="142">
        <v>130</v>
      </c>
      <c r="C3554" s="143" t="s">
        <v>127</v>
      </c>
      <c r="D3554" s="142">
        <v>98391818</v>
      </c>
      <c r="E3554" s="143" t="s">
        <v>3072</v>
      </c>
      <c r="F3554" s="143" t="s">
        <v>700</v>
      </c>
      <c r="G3554" s="143" t="s">
        <v>701</v>
      </c>
      <c r="H3554" s="144">
        <v>-8000.35</v>
      </c>
      <c r="I3554" s="143"/>
    </row>
    <row r="3555" spans="2:9" s="140" customFormat="1" ht="19.7" customHeight="1" x14ac:dyDescent="0.2">
      <c r="B3555" s="142">
        <v>130</v>
      </c>
      <c r="C3555" s="143" t="s">
        <v>127</v>
      </c>
      <c r="D3555" s="142">
        <v>98391818</v>
      </c>
      <c r="E3555" s="143" t="s">
        <v>3072</v>
      </c>
      <c r="F3555" s="143" t="s">
        <v>700</v>
      </c>
      <c r="G3555" s="143" t="s">
        <v>701</v>
      </c>
      <c r="H3555" s="144">
        <v>-5000.37</v>
      </c>
      <c r="I3555" s="143"/>
    </row>
    <row r="3556" spans="2:9" s="140" customFormat="1" ht="19.7" customHeight="1" x14ac:dyDescent="0.2">
      <c r="B3556" s="142">
        <v>130</v>
      </c>
      <c r="C3556" s="143" t="s">
        <v>127</v>
      </c>
      <c r="D3556" s="142">
        <v>98391818</v>
      </c>
      <c r="E3556" s="143" t="s">
        <v>3072</v>
      </c>
      <c r="F3556" s="143" t="s">
        <v>700</v>
      </c>
      <c r="G3556" s="143" t="s">
        <v>701</v>
      </c>
      <c r="H3556" s="144">
        <v>-2000.06</v>
      </c>
      <c r="I3556" s="143"/>
    </row>
    <row r="3557" spans="2:9" s="140" customFormat="1" ht="19.7" customHeight="1" x14ac:dyDescent="0.2">
      <c r="B3557" s="142">
        <v>130</v>
      </c>
      <c r="C3557" s="143" t="s">
        <v>127</v>
      </c>
      <c r="D3557" s="142">
        <v>98449390</v>
      </c>
      <c r="E3557" s="143" t="s">
        <v>3118</v>
      </c>
      <c r="F3557" s="143" t="s">
        <v>700</v>
      </c>
      <c r="G3557" s="143" t="s">
        <v>701</v>
      </c>
      <c r="H3557" s="144">
        <v>-6700</v>
      </c>
      <c r="I3557" s="143"/>
    </row>
    <row r="3558" spans="2:9" s="140" customFormat="1" ht="19.7" customHeight="1" x14ac:dyDescent="0.2">
      <c r="B3558" s="142">
        <v>130</v>
      </c>
      <c r="C3558" s="143" t="s">
        <v>127</v>
      </c>
      <c r="D3558" s="142">
        <v>98449390</v>
      </c>
      <c r="E3558" s="143" t="s">
        <v>3119</v>
      </c>
      <c r="F3558" s="143" t="s">
        <v>700</v>
      </c>
      <c r="G3558" s="143" t="s">
        <v>701</v>
      </c>
      <c r="H3558" s="144">
        <v>-6700</v>
      </c>
      <c r="I3558" s="143"/>
    </row>
    <row r="3559" spans="2:9" s="140" customFormat="1" ht="19.7" customHeight="1" x14ac:dyDescent="0.2">
      <c r="B3559" s="142">
        <v>130</v>
      </c>
      <c r="C3559" s="143" t="s">
        <v>127</v>
      </c>
      <c r="D3559" s="142">
        <v>98748765</v>
      </c>
      <c r="E3559" s="143" t="s">
        <v>3127</v>
      </c>
      <c r="F3559" s="143" t="s">
        <v>713</v>
      </c>
      <c r="G3559" s="143" t="s">
        <v>714</v>
      </c>
      <c r="H3559" s="144">
        <v>100000</v>
      </c>
      <c r="I3559" s="143"/>
    </row>
    <row r="3560" spans="2:9" s="140" customFormat="1" ht="19.7" customHeight="1" x14ac:dyDescent="0.2">
      <c r="B3560" s="142">
        <v>130</v>
      </c>
      <c r="C3560" s="143" t="s">
        <v>127</v>
      </c>
      <c r="D3560" s="142">
        <v>98875462</v>
      </c>
      <c r="E3560" s="143" t="s">
        <v>3125</v>
      </c>
      <c r="F3560" s="143" t="s">
        <v>716</v>
      </c>
      <c r="G3560" s="143" t="s">
        <v>717</v>
      </c>
      <c r="H3560" s="144">
        <v>1800</v>
      </c>
      <c r="I3560" s="143"/>
    </row>
    <row r="3561" spans="2:9" s="140" customFormat="1" ht="19.7" customHeight="1" x14ac:dyDescent="0.2">
      <c r="B3561" s="142">
        <v>130</v>
      </c>
      <c r="C3561" s="143" t="s">
        <v>127</v>
      </c>
      <c r="D3561" s="142">
        <v>98972208</v>
      </c>
      <c r="E3561" s="143" t="s">
        <v>9056</v>
      </c>
      <c r="F3561" s="143" t="s">
        <v>713</v>
      </c>
      <c r="G3561" s="143" t="s">
        <v>714</v>
      </c>
      <c r="H3561" s="144">
        <v>-146412.89000000001</v>
      </c>
      <c r="I3561" s="143"/>
    </row>
    <row r="3562" spans="2:9" s="140" customFormat="1" ht="19.7" customHeight="1" x14ac:dyDescent="0.2">
      <c r="B3562" s="142">
        <v>130</v>
      </c>
      <c r="C3562" s="143" t="s">
        <v>127</v>
      </c>
      <c r="D3562" s="142">
        <v>98972266</v>
      </c>
      <c r="E3562" s="143" t="s">
        <v>9057</v>
      </c>
      <c r="F3562" s="143" t="s">
        <v>713</v>
      </c>
      <c r="G3562" s="143" t="s">
        <v>714</v>
      </c>
      <c r="H3562" s="144">
        <v>-146412.89000000001</v>
      </c>
      <c r="I3562" s="143"/>
    </row>
    <row r="3563" spans="2:9" s="140" customFormat="1" ht="19.7" customHeight="1" x14ac:dyDescent="0.2">
      <c r="B3563" s="142">
        <v>130</v>
      </c>
      <c r="C3563" s="143" t="s">
        <v>127</v>
      </c>
      <c r="D3563" s="142">
        <v>99076337</v>
      </c>
      <c r="E3563" s="143" t="s">
        <v>3128</v>
      </c>
      <c r="F3563" s="143" t="s">
        <v>700</v>
      </c>
      <c r="G3563" s="143" t="s">
        <v>701</v>
      </c>
      <c r="H3563" s="144">
        <v>150</v>
      </c>
      <c r="I3563" s="143"/>
    </row>
    <row r="3564" spans="2:9" s="140" customFormat="1" ht="19.7" customHeight="1" x14ac:dyDescent="0.2">
      <c r="B3564" s="142">
        <v>130</v>
      </c>
      <c r="C3564" s="143" t="s">
        <v>127</v>
      </c>
      <c r="D3564" s="142">
        <v>99076337</v>
      </c>
      <c r="E3564" s="143" t="s">
        <v>3128</v>
      </c>
      <c r="F3564" s="143" t="s">
        <v>700</v>
      </c>
      <c r="G3564" s="143" t="s">
        <v>701</v>
      </c>
      <c r="H3564" s="144">
        <v>750</v>
      </c>
      <c r="I3564" s="143"/>
    </row>
    <row r="3565" spans="2:9" s="140" customFormat="1" ht="19.7" customHeight="1" x14ac:dyDescent="0.2">
      <c r="B3565" s="142">
        <v>130</v>
      </c>
      <c r="C3565" s="143" t="s">
        <v>127</v>
      </c>
      <c r="D3565" s="142">
        <v>99076337</v>
      </c>
      <c r="E3565" s="143" t="s">
        <v>3128</v>
      </c>
      <c r="F3565" s="143" t="s">
        <v>700</v>
      </c>
      <c r="G3565" s="143" t="s">
        <v>701</v>
      </c>
      <c r="H3565" s="144">
        <v>900</v>
      </c>
      <c r="I3565" s="143"/>
    </row>
    <row r="3566" spans="2:9" s="140" customFormat="1" ht="19.7" customHeight="1" x14ac:dyDescent="0.2">
      <c r="B3566" s="142">
        <v>130</v>
      </c>
      <c r="C3566" s="143" t="s">
        <v>127</v>
      </c>
      <c r="D3566" s="142">
        <v>99562716</v>
      </c>
      <c r="E3566" s="143" t="s">
        <v>9791</v>
      </c>
      <c r="F3566" s="143" t="s">
        <v>700</v>
      </c>
      <c r="G3566" s="143" t="s">
        <v>701</v>
      </c>
      <c r="H3566" s="144">
        <v>540</v>
      </c>
      <c r="I3566" s="143"/>
    </row>
    <row r="3567" spans="2:9" s="140" customFormat="1" ht="19.7" customHeight="1" x14ac:dyDescent="0.2">
      <c r="B3567" s="142">
        <v>130</v>
      </c>
      <c r="C3567" s="143" t="s">
        <v>127</v>
      </c>
      <c r="D3567" s="142">
        <v>99615573</v>
      </c>
      <c r="E3567" s="143" t="s">
        <v>3063</v>
      </c>
      <c r="F3567" s="143" t="s">
        <v>700</v>
      </c>
      <c r="G3567" s="143" t="s">
        <v>701</v>
      </c>
      <c r="H3567" s="144">
        <v>-21618.19</v>
      </c>
      <c r="I3567" s="143"/>
    </row>
    <row r="3568" spans="2:9" s="140" customFormat="1" ht="19.7" customHeight="1" x14ac:dyDescent="0.2">
      <c r="B3568" s="142">
        <v>130</v>
      </c>
      <c r="C3568" s="143" t="s">
        <v>127</v>
      </c>
      <c r="D3568" s="142">
        <v>99615573</v>
      </c>
      <c r="E3568" s="143" t="s">
        <v>3064</v>
      </c>
      <c r="F3568" s="143" t="s">
        <v>700</v>
      </c>
      <c r="G3568" s="143" t="s">
        <v>701</v>
      </c>
      <c r="H3568" s="144">
        <v>-361528.69</v>
      </c>
      <c r="I3568" s="143"/>
    </row>
    <row r="3569" spans="2:9" s="140" customFormat="1" ht="19.7" customHeight="1" x14ac:dyDescent="0.2">
      <c r="B3569" s="142">
        <v>130</v>
      </c>
      <c r="C3569" s="143" t="s">
        <v>127</v>
      </c>
      <c r="D3569" s="142">
        <v>100560541</v>
      </c>
      <c r="E3569" s="143" t="s">
        <v>9058</v>
      </c>
      <c r="F3569" s="143" t="s">
        <v>729</v>
      </c>
      <c r="G3569" s="143" t="s">
        <v>730</v>
      </c>
      <c r="H3569" s="144">
        <v>206.04</v>
      </c>
      <c r="I3569" s="143"/>
    </row>
    <row r="3570" spans="2:9" s="140" customFormat="1" ht="19.7" customHeight="1" x14ac:dyDescent="0.2">
      <c r="B3570" s="142">
        <v>130</v>
      </c>
      <c r="C3570" s="143" t="s">
        <v>127</v>
      </c>
      <c r="D3570" s="142">
        <v>100647677</v>
      </c>
      <c r="E3570" s="143" t="s">
        <v>8734</v>
      </c>
      <c r="F3570" s="143" t="s">
        <v>713</v>
      </c>
      <c r="G3570" s="143" t="s">
        <v>714</v>
      </c>
      <c r="H3570" s="144">
        <v>5000</v>
      </c>
      <c r="I3570" s="143"/>
    </row>
    <row r="3571" spans="2:9" s="140" customFormat="1" ht="19.7" customHeight="1" x14ac:dyDescent="0.2">
      <c r="B3571" s="142">
        <v>130</v>
      </c>
      <c r="C3571" s="143" t="s">
        <v>127</v>
      </c>
      <c r="D3571" s="142">
        <v>100776451</v>
      </c>
      <c r="E3571" s="143" t="s">
        <v>9792</v>
      </c>
      <c r="F3571" s="143" t="s">
        <v>697</v>
      </c>
      <c r="G3571" s="143" t="s">
        <v>698</v>
      </c>
      <c r="H3571" s="144">
        <v>10000</v>
      </c>
      <c r="I3571" s="143"/>
    </row>
    <row r="3572" spans="2:9" s="140" customFormat="1" ht="19.7" customHeight="1" x14ac:dyDescent="0.2">
      <c r="B3572" s="142">
        <v>130</v>
      </c>
      <c r="C3572" s="143" t="s">
        <v>127</v>
      </c>
      <c r="D3572" s="142">
        <v>100914935</v>
      </c>
      <c r="E3572" s="143" t="s">
        <v>3129</v>
      </c>
      <c r="F3572" s="143" t="s">
        <v>716</v>
      </c>
      <c r="G3572" s="143" t="s">
        <v>717</v>
      </c>
      <c r="H3572" s="144">
        <v>-110042.42</v>
      </c>
      <c r="I3572" s="143"/>
    </row>
    <row r="3573" spans="2:9" s="140" customFormat="1" ht="19.7" customHeight="1" x14ac:dyDescent="0.2">
      <c r="B3573" s="142">
        <v>130</v>
      </c>
      <c r="C3573" s="143" t="s">
        <v>127</v>
      </c>
      <c r="D3573" s="142">
        <v>101019850</v>
      </c>
      <c r="E3573" s="143" t="s">
        <v>9059</v>
      </c>
      <c r="F3573" s="143" t="s">
        <v>729</v>
      </c>
      <c r="G3573" s="143" t="s">
        <v>730</v>
      </c>
      <c r="H3573" s="144">
        <v>206.04</v>
      </c>
      <c r="I3573" s="143"/>
    </row>
    <row r="3574" spans="2:9" s="140" customFormat="1" ht="19.7" customHeight="1" x14ac:dyDescent="0.2">
      <c r="B3574" s="142">
        <v>130</v>
      </c>
      <c r="C3574" s="143" t="s">
        <v>127</v>
      </c>
      <c r="D3574" s="142">
        <v>101113093</v>
      </c>
      <c r="E3574" s="143" t="s">
        <v>3047</v>
      </c>
      <c r="F3574" s="143" t="s">
        <v>713</v>
      </c>
      <c r="G3574" s="143" t="s">
        <v>714</v>
      </c>
      <c r="H3574" s="144">
        <v>2750</v>
      </c>
      <c r="I3574" s="143"/>
    </row>
    <row r="3575" spans="2:9" s="140" customFormat="1" ht="19.7" customHeight="1" x14ac:dyDescent="0.2">
      <c r="B3575" s="142">
        <v>130</v>
      </c>
      <c r="C3575" s="143" t="s">
        <v>127</v>
      </c>
      <c r="D3575" s="142">
        <v>101352790</v>
      </c>
      <c r="E3575" s="143" t="s">
        <v>3130</v>
      </c>
      <c r="F3575" s="143" t="s">
        <v>729</v>
      </c>
      <c r="G3575" s="143" t="s">
        <v>730</v>
      </c>
      <c r="H3575" s="144">
        <v>0</v>
      </c>
      <c r="I3575" s="143"/>
    </row>
    <row r="3576" spans="2:9" s="140" customFormat="1" ht="19.7" customHeight="1" x14ac:dyDescent="0.2">
      <c r="B3576" s="142">
        <v>130</v>
      </c>
      <c r="C3576" s="143" t="s">
        <v>127</v>
      </c>
      <c r="D3576" s="142">
        <v>101584288</v>
      </c>
      <c r="E3576" s="143" t="s">
        <v>9060</v>
      </c>
      <c r="F3576" s="143" t="s">
        <v>697</v>
      </c>
      <c r="G3576" s="143" t="s">
        <v>698</v>
      </c>
      <c r="H3576" s="144">
        <v>20000</v>
      </c>
      <c r="I3576" s="143"/>
    </row>
    <row r="3577" spans="2:9" s="140" customFormat="1" ht="19.7" customHeight="1" x14ac:dyDescent="0.2">
      <c r="B3577" s="142">
        <v>132</v>
      </c>
      <c r="C3577" s="143" t="s">
        <v>126</v>
      </c>
      <c r="D3577" s="142">
        <v>90118437</v>
      </c>
      <c r="E3577" s="143" t="s">
        <v>3165</v>
      </c>
      <c r="F3577" s="143" t="s">
        <v>700</v>
      </c>
      <c r="G3577" s="143" t="s">
        <v>701</v>
      </c>
      <c r="H3577" s="144">
        <v>34600</v>
      </c>
      <c r="I3577" s="143"/>
    </row>
    <row r="3578" spans="2:9" s="140" customFormat="1" ht="19.7" customHeight="1" x14ac:dyDescent="0.2">
      <c r="B3578" s="142">
        <v>132</v>
      </c>
      <c r="C3578" s="143" t="s">
        <v>126</v>
      </c>
      <c r="D3578" s="142">
        <v>90123850</v>
      </c>
      <c r="E3578" s="143" t="s">
        <v>3131</v>
      </c>
      <c r="F3578" s="143" t="s">
        <v>700</v>
      </c>
      <c r="G3578" s="143" t="s">
        <v>701</v>
      </c>
      <c r="H3578" s="144">
        <v>800</v>
      </c>
      <c r="I3578" s="143"/>
    </row>
    <row r="3579" spans="2:9" s="140" customFormat="1" ht="19.7" customHeight="1" x14ac:dyDescent="0.2">
      <c r="B3579" s="142">
        <v>132</v>
      </c>
      <c r="C3579" s="143" t="s">
        <v>126</v>
      </c>
      <c r="D3579" s="142">
        <v>90123850</v>
      </c>
      <c r="E3579" s="143" t="s">
        <v>3132</v>
      </c>
      <c r="F3579" s="143" t="s">
        <v>697</v>
      </c>
      <c r="G3579" s="143" t="s">
        <v>698</v>
      </c>
      <c r="H3579" s="144">
        <v>1200</v>
      </c>
      <c r="I3579" s="143"/>
    </row>
    <row r="3580" spans="2:9" s="140" customFormat="1" ht="19.7" customHeight="1" x14ac:dyDescent="0.2">
      <c r="B3580" s="142">
        <v>132</v>
      </c>
      <c r="C3580" s="143" t="s">
        <v>126</v>
      </c>
      <c r="D3580" s="142">
        <v>90123850</v>
      </c>
      <c r="E3580" s="143" t="s">
        <v>3132</v>
      </c>
      <c r="F3580" s="143" t="s">
        <v>697</v>
      </c>
      <c r="G3580" s="143" t="s">
        <v>698</v>
      </c>
      <c r="H3580" s="144">
        <v>15200</v>
      </c>
      <c r="I3580" s="143"/>
    </row>
    <row r="3581" spans="2:9" s="140" customFormat="1" ht="19.7" customHeight="1" x14ac:dyDescent="0.2">
      <c r="B3581" s="142">
        <v>132</v>
      </c>
      <c r="C3581" s="143" t="s">
        <v>126</v>
      </c>
      <c r="D3581" s="142">
        <v>90123850</v>
      </c>
      <c r="E3581" s="143" t="s">
        <v>3132</v>
      </c>
      <c r="F3581" s="143" t="s">
        <v>697</v>
      </c>
      <c r="G3581" s="143" t="s">
        <v>698</v>
      </c>
      <c r="H3581" s="144">
        <v>200</v>
      </c>
      <c r="I3581" s="143"/>
    </row>
    <row r="3582" spans="2:9" s="140" customFormat="1" ht="19.7" customHeight="1" x14ac:dyDescent="0.2">
      <c r="B3582" s="142">
        <v>132</v>
      </c>
      <c r="C3582" s="143" t="s">
        <v>126</v>
      </c>
      <c r="D3582" s="142">
        <v>90124521</v>
      </c>
      <c r="E3582" s="143" t="s">
        <v>3133</v>
      </c>
      <c r="F3582" s="143" t="s">
        <v>700</v>
      </c>
      <c r="G3582" s="143" t="s">
        <v>701</v>
      </c>
      <c r="H3582" s="144">
        <v>6400</v>
      </c>
      <c r="I3582" s="143"/>
    </row>
    <row r="3583" spans="2:9" s="140" customFormat="1" ht="19.7" customHeight="1" x14ac:dyDescent="0.2">
      <c r="B3583" s="142">
        <v>132</v>
      </c>
      <c r="C3583" s="143" t="s">
        <v>126</v>
      </c>
      <c r="D3583" s="142">
        <v>90125724</v>
      </c>
      <c r="E3583" s="143" t="s">
        <v>3134</v>
      </c>
      <c r="F3583" s="143" t="s">
        <v>697</v>
      </c>
      <c r="G3583" s="143" t="s">
        <v>698</v>
      </c>
      <c r="H3583" s="144">
        <v>14526</v>
      </c>
      <c r="I3583" s="143"/>
    </row>
    <row r="3584" spans="2:9" s="140" customFormat="1" ht="19.7" customHeight="1" x14ac:dyDescent="0.2">
      <c r="B3584" s="142">
        <v>132</v>
      </c>
      <c r="C3584" s="143" t="s">
        <v>126</v>
      </c>
      <c r="D3584" s="142">
        <v>90125724</v>
      </c>
      <c r="E3584" s="143" t="s">
        <v>3135</v>
      </c>
      <c r="F3584" s="143" t="s">
        <v>700</v>
      </c>
      <c r="G3584" s="143" t="s">
        <v>701</v>
      </c>
      <c r="H3584" s="144">
        <v>600</v>
      </c>
      <c r="I3584" s="143"/>
    </row>
    <row r="3585" spans="2:9" s="140" customFormat="1" ht="19.7" customHeight="1" x14ac:dyDescent="0.2">
      <c r="B3585" s="142">
        <v>132</v>
      </c>
      <c r="C3585" s="143" t="s">
        <v>126</v>
      </c>
      <c r="D3585" s="142">
        <v>90150005</v>
      </c>
      <c r="E3585" s="143" t="s">
        <v>3136</v>
      </c>
      <c r="F3585" s="143" t="s">
        <v>697</v>
      </c>
      <c r="G3585" s="143" t="s">
        <v>698</v>
      </c>
      <c r="H3585" s="144">
        <v>900</v>
      </c>
      <c r="I3585" s="143"/>
    </row>
    <row r="3586" spans="2:9" s="140" customFormat="1" ht="19.7" customHeight="1" x14ac:dyDescent="0.2">
      <c r="B3586" s="142">
        <v>132</v>
      </c>
      <c r="C3586" s="143" t="s">
        <v>126</v>
      </c>
      <c r="D3586" s="142">
        <v>90150005</v>
      </c>
      <c r="E3586" s="143" t="s">
        <v>3136</v>
      </c>
      <c r="F3586" s="143" t="s">
        <v>697</v>
      </c>
      <c r="G3586" s="143" t="s">
        <v>698</v>
      </c>
      <c r="H3586" s="144">
        <v>750</v>
      </c>
      <c r="I3586" s="143"/>
    </row>
    <row r="3587" spans="2:9" s="140" customFormat="1" ht="19.7" customHeight="1" x14ac:dyDescent="0.2">
      <c r="B3587" s="142">
        <v>132</v>
      </c>
      <c r="C3587" s="143" t="s">
        <v>126</v>
      </c>
      <c r="D3587" s="142">
        <v>90150005</v>
      </c>
      <c r="E3587" s="143" t="s">
        <v>3136</v>
      </c>
      <c r="F3587" s="143" t="s">
        <v>697</v>
      </c>
      <c r="G3587" s="143" t="s">
        <v>698</v>
      </c>
      <c r="H3587" s="144">
        <v>150</v>
      </c>
      <c r="I3587" s="143"/>
    </row>
    <row r="3588" spans="2:9" s="140" customFormat="1" ht="19.7" customHeight="1" x14ac:dyDescent="0.2">
      <c r="B3588" s="142">
        <v>132</v>
      </c>
      <c r="C3588" s="143" t="s">
        <v>126</v>
      </c>
      <c r="D3588" s="142">
        <v>90150563</v>
      </c>
      <c r="E3588" s="143" t="s">
        <v>3137</v>
      </c>
      <c r="F3588" s="143" t="s">
        <v>700</v>
      </c>
      <c r="G3588" s="143" t="s">
        <v>701</v>
      </c>
      <c r="H3588" s="144">
        <v>300</v>
      </c>
      <c r="I3588" s="143"/>
    </row>
    <row r="3589" spans="2:9" s="140" customFormat="1" ht="19.7" customHeight="1" x14ac:dyDescent="0.2">
      <c r="B3589" s="142">
        <v>132</v>
      </c>
      <c r="C3589" s="143" t="s">
        <v>126</v>
      </c>
      <c r="D3589" s="142">
        <v>90150563</v>
      </c>
      <c r="E3589" s="143" t="s">
        <v>3137</v>
      </c>
      <c r="F3589" s="143" t="s">
        <v>700</v>
      </c>
      <c r="G3589" s="143" t="s">
        <v>701</v>
      </c>
      <c r="H3589" s="144">
        <v>300</v>
      </c>
      <c r="I3589" s="143"/>
    </row>
    <row r="3590" spans="2:9" s="140" customFormat="1" ht="19.7" customHeight="1" x14ac:dyDescent="0.2">
      <c r="B3590" s="142">
        <v>132</v>
      </c>
      <c r="C3590" s="143" t="s">
        <v>126</v>
      </c>
      <c r="D3590" s="142">
        <v>90151436</v>
      </c>
      <c r="E3590" s="143" t="s">
        <v>3138</v>
      </c>
      <c r="F3590" s="143" t="s">
        <v>716</v>
      </c>
      <c r="G3590" s="143" t="s">
        <v>717</v>
      </c>
      <c r="H3590" s="144">
        <v>900</v>
      </c>
      <c r="I3590" s="143"/>
    </row>
    <row r="3591" spans="2:9" s="140" customFormat="1" ht="19.7" customHeight="1" x14ac:dyDescent="0.2">
      <c r="B3591" s="142">
        <v>132</v>
      </c>
      <c r="C3591" s="143" t="s">
        <v>126</v>
      </c>
      <c r="D3591" s="142">
        <v>90151436</v>
      </c>
      <c r="E3591" s="143" t="s">
        <v>3138</v>
      </c>
      <c r="F3591" s="143" t="s">
        <v>716</v>
      </c>
      <c r="G3591" s="143" t="s">
        <v>717</v>
      </c>
      <c r="H3591" s="144">
        <v>750</v>
      </c>
      <c r="I3591" s="143"/>
    </row>
    <row r="3592" spans="2:9" s="140" customFormat="1" ht="19.7" customHeight="1" x14ac:dyDescent="0.2">
      <c r="B3592" s="142">
        <v>132</v>
      </c>
      <c r="C3592" s="143" t="s">
        <v>126</v>
      </c>
      <c r="D3592" s="142">
        <v>90151436</v>
      </c>
      <c r="E3592" s="143" t="s">
        <v>3139</v>
      </c>
      <c r="F3592" s="143" t="s">
        <v>700</v>
      </c>
      <c r="G3592" s="143" t="s">
        <v>701</v>
      </c>
      <c r="H3592" s="144">
        <v>-11715.21</v>
      </c>
      <c r="I3592" s="143"/>
    </row>
    <row r="3593" spans="2:9" s="140" customFormat="1" ht="19.7" customHeight="1" x14ac:dyDescent="0.2">
      <c r="B3593" s="142">
        <v>132</v>
      </c>
      <c r="C3593" s="143" t="s">
        <v>126</v>
      </c>
      <c r="D3593" s="142">
        <v>90151436</v>
      </c>
      <c r="E3593" s="143" t="s">
        <v>3140</v>
      </c>
      <c r="F3593" s="143" t="s">
        <v>700</v>
      </c>
      <c r="G3593" s="143" t="s">
        <v>701</v>
      </c>
      <c r="H3593" s="144">
        <v>-10000</v>
      </c>
      <c r="I3593" s="143"/>
    </row>
    <row r="3594" spans="2:9" s="140" customFormat="1" ht="19.7" customHeight="1" x14ac:dyDescent="0.2">
      <c r="B3594" s="142">
        <v>132</v>
      </c>
      <c r="C3594" s="143" t="s">
        <v>126</v>
      </c>
      <c r="D3594" s="142">
        <v>90151436</v>
      </c>
      <c r="E3594" s="143" t="s">
        <v>3141</v>
      </c>
      <c r="F3594" s="143" t="s">
        <v>700</v>
      </c>
      <c r="G3594" s="143" t="s">
        <v>701</v>
      </c>
      <c r="H3594" s="144">
        <v>-16742.96</v>
      </c>
      <c r="I3594" s="143"/>
    </row>
    <row r="3595" spans="2:9" s="140" customFormat="1" ht="19.7" customHeight="1" x14ac:dyDescent="0.2">
      <c r="B3595" s="142">
        <v>132</v>
      </c>
      <c r="C3595" s="143" t="s">
        <v>126</v>
      </c>
      <c r="D3595" s="142">
        <v>90156682</v>
      </c>
      <c r="E3595" s="143" t="s">
        <v>3142</v>
      </c>
      <c r="F3595" s="143" t="s">
        <v>697</v>
      </c>
      <c r="G3595" s="143" t="s">
        <v>698</v>
      </c>
      <c r="H3595" s="144">
        <v>20000</v>
      </c>
      <c r="I3595" s="143"/>
    </row>
    <row r="3596" spans="2:9" s="140" customFormat="1" ht="19.7" customHeight="1" x14ac:dyDescent="0.2">
      <c r="B3596" s="142">
        <v>132</v>
      </c>
      <c r="C3596" s="143" t="s">
        <v>126</v>
      </c>
      <c r="D3596" s="142">
        <v>90165304</v>
      </c>
      <c r="E3596" s="143" t="s">
        <v>3143</v>
      </c>
      <c r="F3596" s="143" t="s">
        <v>713</v>
      </c>
      <c r="G3596" s="143" t="s">
        <v>714</v>
      </c>
      <c r="H3596" s="144">
        <v>100000</v>
      </c>
      <c r="I3596" s="143"/>
    </row>
    <row r="3597" spans="2:9" s="140" customFormat="1" ht="19.7" customHeight="1" x14ac:dyDescent="0.2">
      <c r="B3597" s="142">
        <v>132</v>
      </c>
      <c r="C3597" s="143" t="s">
        <v>126</v>
      </c>
      <c r="D3597" s="142">
        <v>90167392</v>
      </c>
      <c r="E3597" s="143" t="s">
        <v>3144</v>
      </c>
      <c r="F3597" s="143" t="s">
        <v>700</v>
      </c>
      <c r="G3597" s="143" t="s">
        <v>701</v>
      </c>
      <c r="H3597" s="144">
        <v>180</v>
      </c>
      <c r="I3597" s="143"/>
    </row>
    <row r="3598" spans="2:9" s="140" customFormat="1" ht="19.7" customHeight="1" x14ac:dyDescent="0.2">
      <c r="B3598" s="142">
        <v>132</v>
      </c>
      <c r="C3598" s="143" t="s">
        <v>126</v>
      </c>
      <c r="D3598" s="142">
        <v>90167392</v>
      </c>
      <c r="E3598" s="143" t="s">
        <v>3144</v>
      </c>
      <c r="F3598" s="143" t="s">
        <v>700</v>
      </c>
      <c r="G3598" s="143" t="s">
        <v>701</v>
      </c>
      <c r="H3598" s="144">
        <v>26180</v>
      </c>
      <c r="I3598" s="143"/>
    </row>
    <row r="3599" spans="2:9" s="140" customFormat="1" ht="19.7" customHeight="1" x14ac:dyDescent="0.2">
      <c r="B3599" s="142">
        <v>132</v>
      </c>
      <c r="C3599" s="143" t="s">
        <v>126</v>
      </c>
      <c r="D3599" s="142">
        <v>90168348</v>
      </c>
      <c r="E3599" s="143" t="s">
        <v>3145</v>
      </c>
      <c r="F3599" s="143" t="s">
        <v>729</v>
      </c>
      <c r="G3599" s="143" t="s">
        <v>730</v>
      </c>
      <c r="H3599" s="144">
        <v>605</v>
      </c>
      <c r="I3599" s="143"/>
    </row>
    <row r="3600" spans="2:9" s="140" customFormat="1" ht="19.7" customHeight="1" x14ac:dyDescent="0.2">
      <c r="B3600" s="142">
        <v>132</v>
      </c>
      <c r="C3600" s="143" t="s">
        <v>126</v>
      </c>
      <c r="D3600" s="142">
        <v>90171326</v>
      </c>
      <c r="E3600" s="143" t="s">
        <v>3146</v>
      </c>
      <c r="F3600" s="143" t="s">
        <v>697</v>
      </c>
      <c r="G3600" s="143" t="s">
        <v>698</v>
      </c>
      <c r="H3600" s="144">
        <v>25000</v>
      </c>
      <c r="I3600" s="143"/>
    </row>
    <row r="3601" spans="2:9" s="140" customFormat="1" ht="19.7" customHeight="1" x14ac:dyDescent="0.2">
      <c r="B3601" s="142">
        <v>132</v>
      </c>
      <c r="C3601" s="143" t="s">
        <v>126</v>
      </c>
      <c r="D3601" s="142">
        <v>90171613</v>
      </c>
      <c r="E3601" s="143" t="s">
        <v>3147</v>
      </c>
      <c r="F3601" s="143" t="s">
        <v>697</v>
      </c>
      <c r="G3601" s="143" t="s">
        <v>698</v>
      </c>
      <c r="H3601" s="144">
        <v>89800</v>
      </c>
      <c r="I3601" s="143"/>
    </row>
    <row r="3602" spans="2:9" s="140" customFormat="1" ht="19.7" customHeight="1" x14ac:dyDescent="0.2">
      <c r="B3602" s="142">
        <v>132</v>
      </c>
      <c r="C3602" s="143" t="s">
        <v>126</v>
      </c>
      <c r="D3602" s="142">
        <v>90171613</v>
      </c>
      <c r="E3602" s="143" t="s">
        <v>3148</v>
      </c>
      <c r="F3602" s="143" t="s">
        <v>700</v>
      </c>
      <c r="G3602" s="143" t="s">
        <v>701</v>
      </c>
      <c r="H3602" s="144">
        <v>804</v>
      </c>
      <c r="I3602" s="143"/>
    </row>
    <row r="3603" spans="2:9" s="140" customFormat="1" ht="19.7" customHeight="1" x14ac:dyDescent="0.2">
      <c r="B3603" s="142">
        <v>132</v>
      </c>
      <c r="C3603" s="143" t="s">
        <v>126</v>
      </c>
      <c r="D3603" s="142">
        <v>90174501</v>
      </c>
      <c r="E3603" s="143" t="s">
        <v>3149</v>
      </c>
      <c r="F3603" s="143" t="s">
        <v>729</v>
      </c>
      <c r="G3603" s="143" t="s">
        <v>730</v>
      </c>
      <c r="H3603" s="144">
        <v>16200</v>
      </c>
      <c r="I3603" s="143"/>
    </row>
    <row r="3604" spans="2:9" s="140" customFormat="1" ht="19.7" customHeight="1" x14ac:dyDescent="0.2">
      <c r="B3604" s="142">
        <v>132</v>
      </c>
      <c r="C3604" s="143" t="s">
        <v>126</v>
      </c>
      <c r="D3604" s="142">
        <v>90178335</v>
      </c>
      <c r="E3604" s="143" t="s">
        <v>3150</v>
      </c>
      <c r="F3604" s="143" t="s">
        <v>697</v>
      </c>
      <c r="G3604" s="143" t="s">
        <v>698</v>
      </c>
      <c r="H3604" s="144">
        <v>18000</v>
      </c>
      <c r="I3604" s="143"/>
    </row>
    <row r="3605" spans="2:9" s="140" customFormat="1" ht="19.7" customHeight="1" x14ac:dyDescent="0.2">
      <c r="B3605" s="142">
        <v>132</v>
      </c>
      <c r="C3605" s="143" t="s">
        <v>126</v>
      </c>
      <c r="D3605" s="142">
        <v>90178411</v>
      </c>
      <c r="E3605" s="143" t="s">
        <v>3151</v>
      </c>
      <c r="F3605" s="143" t="s">
        <v>729</v>
      </c>
      <c r="G3605" s="143" t="s">
        <v>730</v>
      </c>
      <c r="H3605" s="144">
        <v>28000</v>
      </c>
      <c r="I3605" s="143"/>
    </row>
    <row r="3606" spans="2:9" s="140" customFormat="1" ht="19.7" customHeight="1" x14ac:dyDescent="0.2">
      <c r="B3606" s="142">
        <v>132</v>
      </c>
      <c r="C3606" s="143" t="s">
        <v>126</v>
      </c>
      <c r="D3606" s="142">
        <v>90286811</v>
      </c>
      <c r="E3606" s="143" t="s">
        <v>3152</v>
      </c>
      <c r="F3606" s="143" t="s">
        <v>697</v>
      </c>
      <c r="G3606" s="143" t="s">
        <v>698</v>
      </c>
      <c r="H3606" s="144">
        <v>50500</v>
      </c>
      <c r="I3606" s="143"/>
    </row>
    <row r="3607" spans="2:9" s="140" customFormat="1" ht="19.7" customHeight="1" x14ac:dyDescent="0.2">
      <c r="B3607" s="142">
        <v>132</v>
      </c>
      <c r="C3607" s="143" t="s">
        <v>126</v>
      </c>
      <c r="D3607" s="142">
        <v>90404445</v>
      </c>
      <c r="E3607" s="143" t="s">
        <v>3153</v>
      </c>
      <c r="F3607" s="143" t="s">
        <v>697</v>
      </c>
      <c r="G3607" s="143" t="s">
        <v>698</v>
      </c>
      <c r="H3607" s="144">
        <v>25830</v>
      </c>
      <c r="I3607" s="143"/>
    </row>
    <row r="3608" spans="2:9" s="140" customFormat="1" ht="19.7" customHeight="1" x14ac:dyDescent="0.2">
      <c r="B3608" s="142">
        <v>132</v>
      </c>
      <c r="C3608" s="143" t="s">
        <v>126</v>
      </c>
      <c r="D3608" s="142">
        <v>90404445</v>
      </c>
      <c r="E3608" s="143" t="s">
        <v>3154</v>
      </c>
      <c r="F3608" s="143" t="s">
        <v>700</v>
      </c>
      <c r="G3608" s="143" t="s">
        <v>701</v>
      </c>
      <c r="H3608" s="144">
        <v>180</v>
      </c>
      <c r="I3608" s="143"/>
    </row>
    <row r="3609" spans="2:9" s="140" customFormat="1" ht="19.7" customHeight="1" x14ac:dyDescent="0.2">
      <c r="B3609" s="142">
        <v>132</v>
      </c>
      <c r="C3609" s="143" t="s">
        <v>126</v>
      </c>
      <c r="D3609" s="142">
        <v>90404445</v>
      </c>
      <c r="E3609" s="143" t="s">
        <v>3154</v>
      </c>
      <c r="F3609" s="143" t="s">
        <v>700</v>
      </c>
      <c r="G3609" s="143" t="s">
        <v>701</v>
      </c>
      <c r="H3609" s="144">
        <v>180</v>
      </c>
      <c r="I3609" s="143"/>
    </row>
    <row r="3610" spans="2:9" s="140" customFormat="1" ht="19.7" customHeight="1" x14ac:dyDescent="0.2">
      <c r="B3610" s="142">
        <v>132</v>
      </c>
      <c r="C3610" s="143" t="s">
        <v>126</v>
      </c>
      <c r="D3610" s="142">
        <v>90404491</v>
      </c>
      <c r="E3610" s="143" t="s">
        <v>3156</v>
      </c>
      <c r="F3610" s="143" t="s">
        <v>716</v>
      </c>
      <c r="G3610" s="143" t="s">
        <v>717</v>
      </c>
      <c r="H3610" s="144">
        <v>3000</v>
      </c>
      <c r="I3610" s="143"/>
    </row>
    <row r="3611" spans="2:9" s="140" customFormat="1" ht="19.7" customHeight="1" x14ac:dyDescent="0.2">
      <c r="B3611" s="142">
        <v>132</v>
      </c>
      <c r="C3611" s="143" t="s">
        <v>126</v>
      </c>
      <c r="D3611" s="142">
        <v>90404491</v>
      </c>
      <c r="E3611" s="143" t="s">
        <v>3157</v>
      </c>
      <c r="F3611" s="143" t="s">
        <v>713</v>
      </c>
      <c r="G3611" s="143" t="s">
        <v>714</v>
      </c>
      <c r="H3611" s="144">
        <v>24750</v>
      </c>
      <c r="I3611" s="143"/>
    </row>
    <row r="3612" spans="2:9" s="140" customFormat="1" ht="19.7" customHeight="1" x14ac:dyDescent="0.2">
      <c r="B3612" s="142">
        <v>132</v>
      </c>
      <c r="C3612" s="143" t="s">
        <v>126</v>
      </c>
      <c r="D3612" s="142">
        <v>90664509</v>
      </c>
      <c r="E3612" s="143" t="s">
        <v>3158</v>
      </c>
      <c r="F3612" s="143" t="s">
        <v>899</v>
      </c>
      <c r="G3612" s="143" t="s">
        <v>900</v>
      </c>
      <c r="H3612" s="144">
        <v>586.96</v>
      </c>
      <c r="I3612" s="143"/>
    </row>
    <row r="3613" spans="2:9" s="140" customFormat="1" ht="19.7" customHeight="1" x14ac:dyDescent="0.2">
      <c r="B3613" s="142">
        <v>132</v>
      </c>
      <c r="C3613" s="143" t="s">
        <v>126</v>
      </c>
      <c r="D3613" s="142">
        <v>90664509</v>
      </c>
      <c r="E3613" s="143" t="s">
        <v>3159</v>
      </c>
      <c r="F3613" s="143" t="s">
        <v>700</v>
      </c>
      <c r="G3613" s="143" t="s">
        <v>701</v>
      </c>
      <c r="H3613" s="144">
        <v>1824</v>
      </c>
      <c r="I3613" s="143"/>
    </row>
    <row r="3614" spans="2:9" s="140" customFormat="1" ht="19.7" customHeight="1" x14ac:dyDescent="0.2">
      <c r="B3614" s="142">
        <v>132</v>
      </c>
      <c r="C3614" s="143" t="s">
        <v>126</v>
      </c>
      <c r="D3614" s="142">
        <v>90682111</v>
      </c>
      <c r="E3614" s="143" t="s">
        <v>3160</v>
      </c>
      <c r="F3614" s="143" t="s">
        <v>700</v>
      </c>
      <c r="G3614" s="143" t="s">
        <v>701</v>
      </c>
      <c r="H3614" s="144">
        <v>1824</v>
      </c>
      <c r="I3614" s="143"/>
    </row>
    <row r="3615" spans="2:9" s="140" customFormat="1" ht="19.7" customHeight="1" x14ac:dyDescent="0.2">
      <c r="B3615" s="142">
        <v>132</v>
      </c>
      <c r="C3615" s="143" t="s">
        <v>126</v>
      </c>
      <c r="D3615" s="142">
        <v>90682111</v>
      </c>
      <c r="E3615" s="143" t="s">
        <v>3161</v>
      </c>
      <c r="F3615" s="143" t="s">
        <v>899</v>
      </c>
      <c r="G3615" s="143" t="s">
        <v>900</v>
      </c>
      <c r="H3615" s="144">
        <v>586.96</v>
      </c>
      <c r="I3615" s="143"/>
    </row>
    <row r="3616" spans="2:9" s="140" customFormat="1" ht="19.7" customHeight="1" x14ac:dyDescent="0.2">
      <c r="B3616" s="142">
        <v>132</v>
      </c>
      <c r="C3616" s="143" t="s">
        <v>126</v>
      </c>
      <c r="D3616" s="142">
        <v>90734534</v>
      </c>
      <c r="E3616" s="143" t="s">
        <v>3162</v>
      </c>
      <c r="F3616" s="143" t="s">
        <v>723</v>
      </c>
      <c r="G3616" s="143" t="s">
        <v>724</v>
      </c>
      <c r="H3616" s="144">
        <v>-11427.37</v>
      </c>
      <c r="I3616" s="143"/>
    </row>
    <row r="3617" spans="2:9" s="140" customFormat="1" ht="19.7" customHeight="1" x14ac:dyDescent="0.2">
      <c r="B3617" s="142">
        <v>132</v>
      </c>
      <c r="C3617" s="143" t="s">
        <v>126</v>
      </c>
      <c r="D3617" s="142">
        <v>90734534</v>
      </c>
      <c r="E3617" s="143" t="s">
        <v>3163</v>
      </c>
      <c r="F3617" s="143" t="s">
        <v>700</v>
      </c>
      <c r="G3617" s="143" t="s">
        <v>701</v>
      </c>
      <c r="H3617" s="144">
        <v>-15632.91</v>
      </c>
      <c r="I3617" s="143"/>
    </row>
    <row r="3618" spans="2:9" s="140" customFormat="1" ht="19.7" customHeight="1" x14ac:dyDescent="0.2">
      <c r="B3618" s="142">
        <v>132</v>
      </c>
      <c r="C3618" s="143" t="s">
        <v>126</v>
      </c>
      <c r="D3618" s="142">
        <v>90734553</v>
      </c>
      <c r="E3618" s="143" t="s">
        <v>3164</v>
      </c>
      <c r="F3618" s="143" t="s">
        <v>697</v>
      </c>
      <c r="G3618" s="143" t="s">
        <v>698</v>
      </c>
      <c r="H3618" s="144">
        <v>20000</v>
      </c>
      <c r="I3618" s="143"/>
    </row>
    <row r="3619" spans="2:9" s="140" customFormat="1" ht="19.7" customHeight="1" x14ac:dyDescent="0.2">
      <c r="B3619" s="142">
        <v>132</v>
      </c>
      <c r="C3619" s="143" t="s">
        <v>126</v>
      </c>
      <c r="D3619" s="142">
        <v>90735314</v>
      </c>
      <c r="E3619" s="143" t="s">
        <v>3166</v>
      </c>
      <c r="F3619" s="143" t="s">
        <v>697</v>
      </c>
      <c r="G3619" s="143" t="s">
        <v>698</v>
      </c>
      <c r="H3619" s="144">
        <v>50000</v>
      </c>
      <c r="I3619" s="143"/>
    </row>
    <row r="3620" spans="2:9" s="140" customFormat="1" ht="19.7" customHeight="1" x14ac:dyDescent="0.2">
      <c r="B3620" s="142">
        <v>132</v>
      </c>
      <c r="C3620" s="143" t="s">
        <v>126</v>
      </c>
      <c r="D3620" s="142">
        <v>90889011</v>
      </c>
      <c r="E3620" s="143" t="s">
        <v>3167</v>
      </c>
      <c r="F3620" s="143" t="s">
        <v>737</v>
      </c>
      <c r="G3620" s="143" t="s">
        <v>738</v>
      </c>
      <c r="H3620" s="144">
        <v>300</v>
      </c>
      <c r="I3620" s="143"/>
    </row>
    <row r="3621" spans="2:9" s="140" customFormat="1" ht="19.7" customHeight="1" x14ac:dyDescent="0.2">
      <c r="B3621" s="142">
        <v>132</v>
      </c>
      <c r="C3621" s="143" t="s">
        <v>126</v>
      </c>
      <c r="D3621" s="142">
        <v>90889011</v>
      </c>
      <c r="E3621" s="143" t="s">
        <v>3167</v>
      </c>
      <c r="F3621" s="143" t="s">
        <v>737</v>
      </c>
      <c r="G3621" s="143" t="s">
        <v>738</v>
      </c>
      <c r="H3621" s="144">
        <v>300</v>
      </c>
      <c r="I3621" s="143"/>
    </row>
    <row r="3622" spans="2:9" s="140" customFormat="1" ht="19.7" customHeight="1" x14ac:dyDescent="0.2">
      <c r="B3622" s="142">
        <v>132</v>
      </c>
      <c r="C3622" s="143" t="s">
        <v>126</v>
      </c>
      <c r="D3622" s="142">
        <v>90889011</v>
      </c>
      <c r="E3622" s="143" t="s">
        <v>3168</v>
      </c>
      <c r="F3622" s="143" t="s">
        <v>697</v>
      </c>
      <c r="G3622" s="143" t="s">
        <v>698</v>
      </c>
      <c r="H3622" s="144">
        <v>600</v>
      </c>
      <c r="I3622" s="143"/>
    </row>
    <row r="3623" spans="2:9" s="140" customFormat="1" ht="19.7" customHeight="1" x14ac:dyDescent="0.2">
      <c r="B3623" s="142">
        <v>132</v>
      </c>
      <c r="C3623" s="143" t="s">
        <v>126</v>
      </c>
      <c r="D3623" s="142">
        <v>90889011</v>
      </c>
      <c r="E3623" s="143" t="s">
        <v>3168</v>
      </c>
      <c r="F3623" s="143" t="s">
        <v>697</v>
      </c>
      <c r="G3623" s="143" t="s">
        <v>698</v>
      </c>
      <c r="H3623" s="144">
        <v>15000</v>
      </c>
      <c r="I3623" s="143"/>
    </row>
    <row r="3624" spans="2:9" s="140" customFormat="1" ht="19.7" customHeight="1" x14ac:dyDescent="0.2">
      <c r="B3624" s="142">
        <v>132</v>
      </c>
      <c r="C3624" s="143" t="s">
        <v>126</v>
      </c>
      <c r="D3624" s="142">
        <v>91065008</v>
      </c>
      <c r="E3624" s="143" t="s">
        <v>3170</v>
      </c>
      <c r="F3624" s="143" t="s">
        <v>697</v>
      </c>
      <c r="G3624" s="143" t="s">
        <v>698</v>
      </c>
      <c r="H3624" s="144">
        <v>50500</v>
      </c>
      <c r="I3624" s="143"/>
    </row>
    <row r="3625" spans="2:9" s="140" customFormat="1" ht="19.7" customHeight="1" x14ac:dyDescent="0.2">
      <c r="B3625" s="142">
        <v>132</v>
      </c>
      <c r="C3625" s="143" t="s">
        <v>126</v>
      </c>
      <c r="D3625" s="142">
        <v>91115935</v>
      </c>
      <c r="E3625" s="143" t="s">
        <v>3155</v>
      </c>
      <c r="F3625" s="143" t="s">
        <v>697</v>
      </c>
      <c r="G3625" s="143" t="s">
        <v>698</v>
      </c>
      <c r="H3625" s="144">
        <v>18000</v>
      </c>
      <c r="I3625" s="143"/>
    </row>
    <row r="3626" spans="2:9" s="140" customFormat="1" ht="19.7" customHeight="1" x14ac:dyDescent="0.2">
      <c r="B3626" s="142">
        <v>132</v>
      </c>
      <c r="C3626" s="143" t="s">
        <v>126</v>
      </c>
      <c r="D3626" s="142">
        <v>99249512</v>
      </c>
      <c r="E3626" s="143" t="s">
        <v>3169</v>
      </c>
      <c r="F3626" s="143" t="s">
        <v>713</v>
      </c>
      <c r="G3626" s="143" t="s">
        <v>714</v>
      </c>
      <c r="H3626" s="144">
        <v>100000</v>
      </c>
      <c r="I3626" s="143"/>
    </row>
    <row r="3627" spans="2:9" s="140" customFormat="1" ht="19.7" customHeight="1" x14ac:dyDescent="0.2">
      <c r="B3627" s="142">
        <v>132</v>
      </c>
      <c r="C3627" s="143" t="s">
        <v>126</v>
      </c>
      <c r="D3627" s="142">
        <v>99839821</v>
      </c>
      <c r="E3627" s="143" t="s">
        <v>3171</v>
      </c>
      <c r="F3627" s="143" t="s">
        <v>697</v>
      </c>
      <c r="G3627" s="143" t="s">
        <v>698</v>
      </c>
      <c r="H3627" s="144">
        <v>1821</v>
      </c>
      <c r="I3627" s="143"/>
    </row>
    <row r="3628" spans="2:9" s="140" customFormat="1" ht="19.7" customHeight="1" x14ac:dyDescent="0.2">
      <c r="B3628" s="142">
        <v>132</v>
      </c>
      <c r="C3628" s="143" t="s">
        <v>126</v>
      </c>
      <c r="D3628" s="142">
        <v>99839923</v>
      </c>
      <c r="E3628" s="143" t="s">
        <v>3172</v>
      </c>
      <c r="F3628" s="143" t="s">
        <v>697</v>
      </c>
      <c r="G3628" s="143" t="s">
        <v>698</v>
      </c>
      <c r="H3628" s="144">
        <v>1821</v>
      </c>
      <c r="I3628" s="143"/>
    </row>
    <row r="3629" spans="2:9" s="140" customFormat="1" ht="19.7" customHeight="1" x14ac:dyDescent="0.2">
      <c r="B3629" s="142">
        <v>132</v>
      </c>
      <c r="C3629" s="143" t="s">
        <v>126</v>
      </c>
      <c r="D3629" s="142">
        <v>99965874</v>
      </c>
      <c r="E3629" s="143" t="s">
        <v>9061</v>
      </c>
      <c r="F3629" s="143" t="s">
        <v>697</v>
      </c>
      <c r="G3629" s="143" t="s">
        <v>698</v>
      </c>
      <c r="H3629" s="144">
        <v>0</v>
      </c>
      <c r="I3629" s="143"/>
    </row>
    <row r="3630" spans="2:9" s="140" customFormat="1" ht="19.7" customHeight="1" x14ac:dyDescent="0.2">
      <c r="B3630" s="142">
        <v>132</v>
      </c>
      <c r="C3630" s="143" t="s">
        <v>126</v>
      </c>
      <c r="D3630" s="142">
        <v>100435285</v>
      </c>
      <c r="E3630" s="143" t="s">
        <v>9062</v>
      </c>
      <c r="F3630" s="143" t="s">
        <v>700</v>
      </c>
      <c r="G3630" s="143" t="s">
        <v>701</v>
      </c>
      <c r="H3630" s="144">
        <v>5180</v>
      </c>
      <c r="I3630" s="143"/>
    </row>
    <row r="3631" spans="2:9" s="140" customFormat="1" ht="19.7" customHeight="1" x14ac:dyDescent="0.2">
      <c r="B3631" s="142">
        <v>132</v>
      </c>
      <c r="C3631" s="143" t="s">
        <v>126</v>
      </c>
      <c r="D3631" s="142">
        <v>100435285</v>
      </c>
      <c r="E3631" s="143" t="s">
        <v>9062</v>
      </c>
      <c r="F3631" s="143" t="s">
        <v>700</v>
      </c>
      <c r="G3631" s="143" t="s">
        <v>701</v>
      </c>
      <c r="H3631" s="144">
        <v>7410</v>
      </c>
      <c r="I3631" s="143"/>
    </row>
    <row r="3632" spans="2:9" s="140" customFormat="1" ht="19.7" customHeight="1" x14ac:dyDescent="0.2">
      <c r="B3632" s="142">
        <v>132</v>
      </c>
      <c r="C3632" s="143" t="s">
        <v>126</v>
      </c>
      <c r="D3632" s="142">
        <v>100435285</v>
      </c>
      <c r="E3632" s="143" t="s">
        <v>9063</v>
      </c>
      <c r="F3632" s="143" t="s">
        <v>697</v>
      </c>
      <c r="G3632" s="143" t="s">
        <v>698</v>
      </c>
      <c r="H3632" s="144">
        <v>35000</v>
      </c>
      <c r="I3632" s="143"/>
    </row>
    <row r="3633" spans="2:9" s="140" customFormat="1" ht="19.7" customHeight="1" x14ac:dyDescent="0.2">
      <c r="B3633" s="142">
        <v>132</v>
      </c>
      <c r="C3633" s="143" t="s">
        <v>126</v>
      </c>
      <c r="D3633" s="142">
        <v>100711306</v>
      </c>
      <c r="E3633" s="143" t="s">
        <v>3173</v>
      </c>
      <c r="F3633" s="143" t="s">
        <v>723</v>
      </c>
      <c r="G3633" s="143" t="s">
        <v>724</v>
      </c>
      <c r="H3633" s="144">
        <v>-34794.03</v>
      </c>
      <c r="I3633" s="143"/>
    </row>
    <row r="3634" spans="2:9" s="140" customFormat="1" ht="19.7" customHeight="1" x14ac:dyDescent="0.2">
      <c r="B3634" s="142">
        <v>132</v>
      </c>
      <c r="C3634" s="143" t="s">
        <v>126</v>
      </c>
      <c r="D3634" s="142">
        <v>100738287</v>
      </c>
      <c r="E3634" s="143" t="s">
        <v>3174</v>
      </c>
      <c r="F3634" s="143" t="s">
        <v>1548</v>
      </c>
      <c r="G3634" s="143" t="s">
        <v>1549</v>
      </c>
      <c r="H3634" s="144">
        <v>300</v>
      </c>
      <c r="I3634" s="143"/>
    </row>
    <row r="3635" spans="2:9" s="140" customFormat="1" ht="19.7" customHeight="1" x14ac:dyDescent="0.2">
      <c r="B3635" s="142">
        <v>132</v>
      </c>
      <c r="C3635" s="143" t="s">
        <v>126</v>
      </c>
      <c r="D3635" s="142">
        <v>100738287</v>
      </c>
      <c r="E3635" s="143" t="s">
        <v>3174</v>
      </c>
      <c r="F3635" s="143" t="s">
        <v>1548</v>
      </c>
      <c r="G3635" s="143" t="s">
        <v>1549</v>
      </c>
      <c r="H3635" s="144">
        <v>250</v>
      </c>
      <c r="I3635" s="143"/>
    </row>
    <row r="3636" spans="2:9" s="140" customFormat="1" ht="19.7" customHeight="1" x14ac:dyDescent="0.2">
      <c r="B3636" s="142">
        <v>132</v>
      </c>
      <c r="C3636" s="143" t="s">
        <v>126</v>
      </c>
      <c r="D3636" s="142">
        <v>100738287</v>
      </c>
      <c r="E3636" s="143" t="s">
        <v>3174</v>
      </c>
      <c r="F3636" s="143" t="s">
        <v>1548</v>
      </c>
      <c r="G3636" s="143" t="s">
        <v>1549</v>
      </c>
      <c r="H3636" s="144">
        <v>50</v>
      </c>
      <c r="I3636" s="143"/>
    </row>
    <row r="3637" spans="2:9" s="140" customFormat="1" ht="19.7" customHeight="1" x14ac:dyDescent="0.2">
      <c r="B3637" s="142">
        <v>132</v>
      </c>
      <c r="C3637" s="143" t="s">
        <v>126</v>
      </c>
      <c r="D3637" s="142">
        <v>100738428</v>
      </c>
      <c r="E3637" s="143" t="s">
        <v>3175</v>
      </c>
      <c r="F3637" s="143" t="s">
        <v>1548</v>
      </c>
      <c r="G3637" s="143" t="s">
        <v>1549</v>
      </c>
      <c r="H3637" s="144">
        <v>300</v>
      </c>
      <c r="I3637" s="143"/>
    </row>
    <row r="3638" spans="2:9" s="140" customFormat="1" ht="19.7" customHeight="1" x14ac:dyDescent="0.2">
      <c r="B3638" s="142">
        <v>132</v>
      </c>
      <c r="C3638" s="143" t="s">
        <v>126</v>
      </c>
      <c r="D3638" s="142">
        <v>100738428</v>
      </c>
      <c r="E3638" s="143" t="s">
        <v>3175</v>
      </c>
      <c r="F3638" s="143" t="s">
        <v>1548</v>
      </c>
      <c r="G3638" s="143" t="s">
        <v>1549</v>
      </c>
      <c r="H3638" s="144">
        <v>250</v>
      </c>
      <c r="I3638" s="143"/>
    </row>
    <row r="3639" spans="2:9" s="140" customFormat="1" ht="19.7" customHeight="1" x14ac:dyDescent="0.2">
      <c r="B3639" s="142">
        <v>132</v>
      </c>
      <c r="C3639" s="143" t="s">
        <v>126</v>
      </c>
      <c r="D3639" s="142">
        <v>100738428</v>
      </c>
      <c r="E3639" s="143" t="s">
        <v>3175</v>
      </c>
      <c r="F3639" s="143" t="s">
        <v>1548</v>
      </c>
      <c r="G3639" s="143" t="s">
        <v>1549</v>
      </c>
      <c r="H3639" s="144">
        <v>50</v>
      </c>
      <c r="I3639" s="143"/>
    </row>
    <row r="3640" spans="2:9" s="140" customFormat="1" ht="19.7" customHeight="1" x14ac:dyDescent="0.2">
      <c r="B3640" s="142">
        <v>132</v>
      </c>
      <c r="C3640" s="143" t="s">
        <v>126</v>
      </c>
      <c r="D3640" s="142">
        <v>100830682</v>
      </c>
      <c r="E3640" s="143" t="s">
        <v>3176</v>
      </c>
      <c r="F3640" s="143" t="s">
        <v>713</v>
      </c>
      <c r="G3640" s="143" t="s">
        <v>714</v>
      </c>
      <c r="H3640" s="144">
        <v>100000</v>
      </c>
      <c r="I3640" s="143"/>
    </row>
    <row r="3641" spans="2:9" s="140" customFormat="1" ht="19.7" customHeight="1" x14ac:dyDescent="0.2">
      <c r="B3641" s="142">
        <v>132</v>
      </c>
      <c r="C3641" s="143" t="s">
        <v>126</v>
      </c>
      <c r="D3641" s="142">
        <v>100857849</v>
      </c>
      <c r="E3641" s="143" t="s">
        <v>3177</v>
      </c>
      <c r="F3641" s="143" t="s">
        <v>697</v>
      </c>
      <c r="G3641" s="143" t="s">
        <v>698</v>
      </c>
      <c r="H3641" s="144">
        <v>20000</v>
      </c>
      <c r="I3641" s="143"/>
    </row>
    <row r="3642" spans="2:9" s="140" customFormat="1" ht="19.7" customHeight="1" x14ac:dyDescent="0.2">
      <c r="B3642" s="142">
        <v>132</v>
      </c>
      <c r="C3642" s="143" t="s">
        <v>126</v>
      </c>
      <c r="D3642" s="142">
        <v>101309335</v>
      </c>
      <c r="E3642" s="143" t="s">
        <v>3178</v>
      </c>
      <c r="F3642" s="143" t="s">
        <v>729</v>
      </c>
      <c r="G3642" s="143" t="s">
        <v>730</v>
      </c>
      <c r="H3642" s="144">
        <v>554</v>
      </c>
      <c r="I3642" s="143"/>
    </row>
    <row r="3643" spans="2:9" s="140" customFormat="1" ht="19.7" customHeight="1" x14ac:dyDescent="0.2">
      <c r="B3643" s="142">
        <v>133</v>
      </c>
      <c r="C3643" s="143" t="s">
        <v>441</v>
      </c>
      <c r="D3643" s="142">
        <v>90117092</v>
      </c>
      <c r="E3643" s="143" t="s">
        <v>3179</v>
      </c>
      <c r="F3643" s="143" t="s">
        <v>713</v>
      </c>
      <c r="G3643" s="143" t="s">
        <v>714</v>
      </c>
      <c r="H3643" s="144">
        <v>136000</v>
      </c>
      <c r="I3643" s="143"/>
    </row>
    <row r="3644" spans="2:9" s="140" customFormat="1" ht="19.7" customHeight="1" x14ac:dyDescent="0.2">
      <c r="B3644" s="142">
        <v>133</v>
      </c>
      <c r="C3644" s="143" t="s">
        <v>441</v>
      </c>
      <c r="D3644" s="142">
        <v>90117092</v>
      </c>
      <c r="E3644" s="143" t="s">
        <v>3180</v>
      </c>
      <c r="F3644" s="143" t="s">
        <v>700</v>
      </c>
      <c r="G3644" s="143" t="s">
        <v>701</v>
      </c>
      <c r="H3644" s="144">
        <v>1650</v>
      </c>
      <c r="I3644" s="143"/>
    </row>
    <row r="3645" spans="2:9" s="140" customFormat="1" ht="19.7" customHeight="1" x14ac:dyDescent="0.2">
      <c r="B3645" s="142">
        <v>133</v>
      </c>
      <c r="C3645" s="143" t="s">
        <v>441</v>
      </c>
      <c r="D3645" s="142">
        <v>90117092</v>
      </c>
      <c r="E3645" s="143" t="s">
        <v>3180</v>
      </c>
      <c r="F3645" s="143" t="s">
        <v>700</v>
      </c>
      <c r="G3645" s="143" t="s">
        <v>701</v>
      </c>
      <c r="H3645" s="144">
        <v>150</v>
      </c>
      <c r="I3645" s="143"/>
    </row>
    <row r="3646" spans="2:9" s="140" customFormat="1" ht="19.7" customHeight="1" x14ac:dyDescent="0.2">
      <c r="B3646" s="142">
        <v>133</v>
      </c>
      <c r="C3646" s="143" t="s">
        <v>441</v>
      </c>
      <c r="D3646" s="142">
        <v>90117092</v>
      </c>
      <c r="E3646" s="143" t="s">
        <v>9064</v>
      </c>
      <c r="F3646" s="143" t="s">
        <v>700</v>
      </c>
      <c r="G3646" s="143" t="s">
        <v>701</v>
      </c>
      <c r="H3646" s="144">
        <v>11545.11</v>
      </c>
      <c r="I3646" s="143"/>
    </row>
    <row r="3647" spans="2:9" s="140" customFormat="1" ht="19.7" customHeight="1" x14ac:dyDescent="0.2">
      <c r="B3647" s="142">
        <v>133</v>
      </c>
      <c r="C3647" s="143" t="s">
        <v>441</v>
      </c>
      <c r="D3647" s="142">
        <v>90117092</v>
      </c>
      <c r="E3647" s="143" t="s">
        <v>9065</v>
      </c>
      <c r="F3647" s="143" t="s">
        <v>769</v>
      </c>
      <c r="G3647" s="143" t="s">
        <v>770</v>
      </c>
      <c r="H3647" s="144">
        <v>-11545.11</v>
      </c>
      <c r="I3647" s="143"/>
    </row>
    <row r="3648" spans="2:9" s="140" customFormat="1" ht="19.7" customHeight="1" x14ac:dyDescent="0.2">
      <c r="B3648" s="142">
        <v>133</v>
      </c>
      <c r="C3648" s="143" t="s">
        <v>441</v>
      </c>
      <c r="D3648" s="142">
        <v>90122720</v>
      </c>
      <c r="E3648" s="143" t="s">
        <v>3181</v>
      </c>
      <c r="F3648" s="143" t="s">
        <v>778</v>
      </c>
      <c r="G3648" s="143" t="s">
        <v>779</v>
      </c>
      <c r="H3648" s="144">
        <v>733.7</v>
      </c>
      <c r="I3648" s="143"/>
    </row>
    <row r="3649" spans="2:9" s="140" customFormat="1" ht="19.7" customHeight="1" x14ac:dyDescent="0.2">
      <c r="B3649" s="142">
        <v>133</v>
      </c>
      <c r="C3649" s="143" t="s">
        <v>441</v>
      </c>
      <c r="D3649" s="142">
        <v>90122720</v>
      </c>
      <c r="E3649" s="143" t="s">
        <v>3181</v>
      </c>
      <c r="F3649" s="143" t="s">
        <v>778</v>
      </c>
      <c r="G3649" s="143" t="s">
        <v>779</v>
      </c>
      <c r="H3649" s="144">
        <v>66.7</v>
      </c>
      <c r="I3649" s="143"/>
    </row>
    <row r="3650" spans="2:9" s="140" customFormat="1" ht="19.7" customHeight="1" x14ac:dyDescent="0.2">
      <c r="B3650" s="142">
        <v>133</v>
      </c>
      <c r="C3650" s="143" t="s">
        <v>441</v>
      </c>
      <c r="D3650" s="142">
        <v>90123367</v>
      </c>
      <c r="E3650" s="143" t="s">
        <v>3182</v>
      </c>
      <c r="F3650" s="143" t="s">
        <v>700</v>
      </c>
      <c r="G3650" s="143" t="s">
        <v>701</v>
      </c>
      <c r="H3650" s="144">
        <v>1100</v>
      </c>
      <c r="I3650" s="143"/>
    </row>
    <row r="3651" spans="2:9" s="140" customFormat="1" ht="19.7" customHeight="1" x14ac:dyDescent="0.2">
      <c r="B3651" s="142">
        <v>133</v>
      </c>
      <c r="C3651" s="143" t="s">
        <v>441</v>
      </c>
      <c r="D3651" s="142">
        <v>90123367</v>
      </c>
      <c r="E3651" s="143" t="s">
        <v>3182</v>
      </c>
      <c r="F3651" s="143" t="s">
        <v>700</v>
      </c>
      <c r="G3651" s="143" t="s">
        <v>701</v>
      </c>
      <c r="H3651" s="144">
        <v>100</v>
      </c>
      <c r="I3651" s="143"/>
    </row>
    <row r="3652" spans="2:9" s="140" customFormat="1" ht="19.7" customHeight="1" x14ac:dyDescent="0.2">
      <c r="B3652" s="142">
        <v>133</v>
      </c>
      <c r="C3652" s="143" t="s">
        <v>441</v>
      </c>
      <c r="D3652" s="142">
        <v>90123386</v>
      </c>
      <c r="E3652" s="143" t="s">
        <v>3183</v>
      </c>
      <c r="F3652" s="143" t="s">
        <v>700</v>
      </c>
      <c r="G3652" s="143" t="s">
        <v>701</v>
      </c>
      <c r="H3652" s="144">
        <v>330</v>
      </c>
      <c r="I3652" s="143"/>
    </row>
    <row r="3653" spans="2:9" s="140" customFormat="1" ht="19.7" customHeight="1" x14ac:dyDescent="0.2">
      <c r="B3653" s="142">
        <v>133</v>
      </c>
      <c r="C3653" s="143" t="s">
        <v>441</v>
      </c>
      <c r="D3653" s="142">
        <v>90123386</v>
      </c>
      <c r="E3653" s="143" t="s">
        <v>3183</v>
      </c>
      <c r="F3653" s="143" t="s">
        <v>700</v>
      </c>
      <c r="G3653" s="143" t="s">
        <v>701</v>
      </c>
      <c r="H3653" s="144">
        <v>30</v>
      </c>
      <c r="I3653" s="143"/>
    </row>
    <row r="3654" spans="2:9" s="140" customFormat="1" ht="19.7" customHeight="1" x14ac:dyDescent="0.2">
      <c r="B3654" s="142">
        <v>133</v>
      </c>
      <c r="C3654" s="143" t="s">
        <v>441</v>
      </c>
      <c r="D3654" s="142">
        <v>90123386</v>
      </c>
      <c r="E3654" s="143" t="s">
        <v>3184</v>
      </c>
      <c r="F3654" s="143" t="s">
        <v>778</v>
      </c>
      <c r="G3654" s="143" t="s">
        <v>779</v>
      </c>
      <c r="H3654" s="144">
        <v>404.8</v>
      </c>
      <c r="I3654" s="143"/>
    </row>
    <row r="3655" spans="2:9" s="140" customFormat="1" ht="19.7" customHeight="1" x14ac:dyDescent="0.2">
      <c r="B3655" s="142">
        <v>133</v>
      </c>
      <c r="C3655" s="143" t="s">
        <v>441</v>
      </c>
      <c r="D3655" s="142">
        <v>90123386</v>
      </c>
      <c r="E3655" s="143" t="s">
        <v>3184</v>
      </c>
      <c r="F3655" s="143" t="s">
        <v>778</v>
      </c>
      <c r="G3655" s="143" t="s">
        <v>779</v>
      </c>
      <c r="H3655" s="144">
        <v>36.799999999999997</v>
      </c>
      <c r="I3655" s="143"/>
    </row>
    <row r="3656" spans="2:9" s="140" customFormat="1" ht="19.7" customHeight="1" x14ac:dyDescent="0.2">
      <c r="B3656" s="142">
        <v>133</v>
      </c>
      <c r="C3656" s="143" t="s">
        <v>441</v>
      </c>
      <c r="D3656" s="142">
        <v>90137258</v>
      </c>
      <c r="E3656" s="143" t="s">
        <v>3185</v>
      </c>
      <c r="F3656" s="143" t="s">
        <v>700</v>
      </c>
      <c r="G3656" s="143" t="s">
        <v>701</v>
      </c>
      <c r="H3656" s="144">
        <v>1050</v>
      </c>
      <c r="I3656" s="143"/>
    </row>
    <row r="3657" spans="2:9" s="140" customFormat="1" ht="19.7" customHeight="1" x14ac:dyDescent="0.2">
      <c r="B3657" s="142">
        <v>133</v>
      </c>
      <c r="C3657" s="143" t="s">
        <v>441</v>
      </c>
      <c r="D3657" s="142">
        <v>90137258</v>
      </c>
      <c r="E3657" s="143" t="s">
        <v>3185</v>
      </c>
      <c r="F3657" s="143" t="s">
        <v>700</v>
      </c>
      <c r="G3657" s="143" t="s">
        <v>701</v>
      </c>
      <c r="H3657" s="144">
        <v>750</v>
      </c>
      <c r="I3657" s="143"/>
    </row>
    <row r="3658" spans="2:9" s="140" customFormat="1" ht="19.7" customHeight="1" x14ac:dyDescent="0.2">
      <c r="B3658" s="142">
        <v>133</v>
      </c>
      <c r="C3658" s="143" t="s">
        <v>441</v>
      </c>
      <c r="D3658" s="142">
        <v>90140798</v>
      </c>
      <c r="E3658" s="143" t="s">
        <v>3186</v>
      </c>
      <c r="F3658" s="143" t="s">
        <v>700</v>
      </c>
      <c r="G3658" s="143" t="s">
        <v>701</v>
      </c>
      <c r="H3658" s="144">
        <v>457.3</v>
      </c>
      <c r="I3658" s="143"/>
    </row>
    <row r="3659" spans="2:9" s="140" customFormat="1" ht="19.7" customHeight="1" x14ac:dyDescent="0.2">
      <c r="B3659" s="142">
        <v>133</v>
      </c>
      <c r="C3659" s="143" t="s">
        <v>441</v>
      </c>
      <c r="D3659" s="142">
        <v>90140798</v>
      </c>
      <c r="E3659" s="143" t="s">
        <v>3186</v>
      </c>
      <c r="F3659" s="143" t="s">
        <v>700</v>
      </c>
      <c r="G3659" s="143" t="s">
        <v>701</v>
      </c>
      <c r="H3659" s="144">
        <v>45.73</v>
      </c>
      <c r="I3659" s="143"/>
    </row>
    <row r="3660" spans="2:9" s="140" customFormat="1" ht="19.7" customHeight="1" x14ac:dyDescent="0.2">
      <c r="B3660" s="142">
        <v>133</v>
      </c>
      <c r="C3660" s="143" t="s">
        <v>441</v>
      </c>
      <c r="D3660" s="142">
        <v>90140798</v>
      </c>
      <c r="E3660" s="143" t="s">
        <v>3187</v>
      </c>
      <c r="F3660" s="143" t="s">
        <v>891</v>
      </c>
      <c r="G3660" s="143" t="s">
        <v>892</v>
      </c>
      <c r="H3660" s="144">
        <v>924</v>
      </c>
      <c r="I3660" s="143"/>
    </row>
    <row r="3661" spans="2:9" s="140" customFormat="1" ht="19.7" customHeight="1" x14ac:dyDescent="0.2">
      <c r="B3661" s="142">
        <v>133</v>
      </c>
      <c r="C3661" s="143" t="s">
        <v>441</v>
      </c>
      <c r="D3661" s="142">
        <v>90140798</v>
      </c>
      <c r="E3661" s="143" t="s">
        <v>3187</v>
      </c>
      <c r="F3661" s="143" t="s">
        <v>891</v>
      </c>
      <c r="G3661" s="143" t="s">
        <v>892</v>
      </c>
      <c r="H3661" s="144">
        <v>84</v>
      </c>
      <c r="I3661" s="143"/>
    </row>
    <row r="3662" spans="2:9" s="140" customFormat="1" ht="19.7" customHeight="1" x14ac:dyDescent="0.2">
      <c r="B3662" s="142">
        <v>133</v>
      </c>
      <c r="C3662" s="143" t="s">
        <v>441</v>
      </c>
      <c r="D3662" s="142">
        <v>90141945</v>
      </c>
      <c r="E3662" s="143" t="s">
        <v>3189</v>
      </c>
      <c r="F3662" s="143" t="s">
        <v>737</v>
      </c>
      <c r="G3662" s="143" t="s">
        <v>738</v>
      </c>
      <c r="H3662" s="144">
        <v>800</v>
      </c>
      <c r="I3662" s="143"/>
    </row>
    <row r="3663" spans="2:9" s="140" customFormat="1" ht="19.7" customHeight="1" x14ac:dyDescent="0.2">
      <c r="B3663" s="142">
        <v>133</v>
      </c>
      <c r="C3663" s="143" t="s">
        <v>441</v>
      </c>
      <c r="D3663" s="142">
        <v>90141945</v>
      </c>
      <c r="E3663" s="143" t="s">
        <v>3189</v>
      </c>
      <c r="F3663" s="143" t="s">
        <v>737</v>
      </c>
      <c r="G3663" s="143" t="s">
        <v>738</v>
      </c>
      <c r="H3663" s="144">
        <v>1600</v>
      </c>
      <c r="I3663" s="143"/>
    </row>
    <row r="3664" spans="2:9" s="140" customFormat="1" ht="19.7" customHeight="1" x14ac:dyDescent="0.2">
      <c r="B3664" s="142">
        <v>133</v>
      </c>
      <c r="C3664" s="143" t="s">
        <v>441</v>
      </c>
      <c r="D3664" s="142">
        <v>90156792</v>
      </c>
      <c r="E3664" s="143" t="s">
        <v>3190</v>
      </c>
      <c r="F3664" s="143" t="s">
        <v>697</v>
      </c>
      <c r="G3664" s="143" t="s">
        <v>698</v>
      </c>
      <c r="H3664" s="144">
        <v>33000</v>
      </c>
      <c r="I3664" s="143"/>
    </row>
    <row r="3665" spans="2:9" s="140" customFormat="1" ht="19.7" customHeight="1" x14ac:dyDescent="0.2">
      <c r="B3665" s="142">
        <v>133</v>
      </c>
      <c r="C3665" s="143" t="s">
        <v>441</v>
      </c>
      <c r="D3665" s="142">
        <v>90276104</v>
      </c>
      <c r="E3665" s="143" t="s">
        <v>3191</v>
      </c>
      <c r="F3665" s="143" t="s">
        <v>697</v>
      </c>
      <c r="G3665" s="143" t="s">
        <v>698</v>
      </c>
      <c r="H3665" s="144">
        <v>15000</v>
      </c>
      <c r="I3665" s="143"/>
    </row>
    <row r="3666" spans="2:9" s="140" customFormat="1" ht="19.7" customHeight="1" x14ac:dyDescent="0.2">
      <c r="B3666" s="142">
        <v>133</v>
      </c>
      <c r="C3666" s="143" t="s">
        <v>441</v>
      </c>
      <c r="D3666" s="142">
        <v>90402253</v>
      </c>
      <c r="E3666" s="143" t="s">
        <v>3193</v>
      </c>
      <c r="F3666" s="143" t="s">
        <v>700</v>
      </c>
      <c r="G3666" s="143" t="s">
        <v>701</v>
      </c>
      <c r="H3666" s="144">
        <v>6600</v>
      </c>
      <c r="I3666" s="143"/>
    </row>
    <row r="3667" spans="2:9" s="140" customFormat="1" ht="19.7" customHeight="1" x14ac:dyDescent="0.2">
      <c r="B3667" s="142">
        <v>133</v>
      </c>
      <c r="C3667" s="143" t="s">
        <v>441</v>
      </c>
      <c r="D3667" s="142">
        <v>90402253</v>
      </c>
      <c r="E3667" s="143" t="s">
        <v>3193</v>
      </c>
      <c r="F3667" s="143" t="s">
        <v>700</v>
      </c>
      <c r="G3667" s="143" t="s">
        <v>701</v>
      </c>
      <c r="H3667" s="144">
        <v>600</v>
      </c>
      <c r="I3667" s="143"/>
    </row>
    <row r="3668" spans="2:9" s="140" customFormat="1" ht="19.7" customHeight="1" x14ac:dyDescent="0.2">
      <c r="B3668" s="142">
        <v>133</v>
      </c>
      <c r="C3668" s="143" t="s">
        <v>441</v>
      </c>
      <c r="D3668" s="142">
        <v>90402403</v>
      </c>
      <c r="E3668" s="143" t="s">
        <v>3192</v>
      </c>
      <c r="F3668" s="143" t="s">
        <v>778</v>
      </c>
      <c r="G3668" s="143" t="s">
        <v>779</v>
      </c>
      <c r="H3668" s="144">
        <v>859.1</v>
      </c>
      <c r="I3668" s="143"/>
    </row>
    <row r="3669" spans="2:9" s="140" customFormat="1" ht="19.7" customHeight="1" x14ac:dyDescent="0.2">
      <c r="B3669" s="142">
        <v>133</v>
      </c>
      <c r="C3669" s="143" t="s">
        <v>441</v>
      </c>
      <c r="D3669" s="142">
        <v>90402403</v>
      </c>
      <c r="E3669" s="143" t="s">
        <v>3192</v>
      </c>
      <c r="F3669" s="143" t="s">
        <v>778</v>
      </c>
      <c r="G3669" s="143" t="s">
        <v>779</v>
      </c>
      <c r="H3669" s="144">
        <v>78.099999999999994</v>
      </c>
      <c r="I3669" s="143"/>
    </row>
    <row r="3670" spans="2:9" s="140" customFormat="1" ht="19.7" customHeight="1" x14ac:dyDescent="0.2">
      <c r="B3670" s="142">
        <v>133</v>
      </c>
      <c r="C3670" s="143" t="s">
        <v>441</v>
      </c>
      <c r="D3670" s="142">
        <v>90402436</v>
      </c>
      <c r="E3670" s="143" t="s">
        <v>3194</v>
      </c>
      <c r="F3670" s="143" t="s">
        <v>998</v>
      </c>
      <c r="G3670" s="143" t="s">
        <v>999</v>
      </c>
      <c r="H3670" s="144">
        <v>1100</v>
      </c>
      <c r="I3670" s="143"/>
    </row>
    <row r="3671" spans="2:9" s="140" customFormat="1" ht="19.7" customHeight="1" x14ac:dyDescent="0.2">
      <c r="B3671" s="142">
        <v>133</v>
      </c>
      <c r="C3671" s="143" t="s">
        <v>441</v>
      </c>
      <c r="D3671" s="142">
        <v>90402436</v>
      </c>
      <c r="E3671" s="143" t="s">
        <v>3194</v>
      </c>
      <c r="F3671" s="143" t="s">
        <v>998</v>
      </c>
      <c r="G3671" s="143" t="s">
        <v>999</v>
      </c>
      <c r="H3671" s="144">
        <v>100</v>
      </c>
      <c r="I3671" s="143"/>
    </row>
    <row r="3672" spans="2:9" s="140" customFormat="1" ht="19.7" customHeight="1" x14ac:dyDescent="0.2">
      <c r="B3672" s="142">
        <v>133</v>
      </c>
      <c r="C3672" s="143" t="s">
        <v>441</v>
      </c>
      <c r="D3672" s="142">
        <v>90452053</v>
      </c>
      <c r="E3672" s="143" t="s">
        <v>3195</v>
      </c>
      <c r="F3672" s="143" t="s">
        <v>700</v>
      </c>
      <c r="G3672" s="143" t="s">
        <v>701</v>
      </c>
      <c r="H3672" s="144">
        <v>550</v>
      </c>
      <c r="I3672" s="143"/>
    </row>
    <row r="3673" spans="2:9" s="140" customFormat="1" ht="19.7" customHeight="1" x14ac:dyDescent="0.2">
      <c r="B3673" s="142">
        <v>133</v>
      </c>
      <c r="C3673" s="143" t="s">
        <v>441</v>
      </c>
      <c r="D3673" s="142">
        <v>90452053</v>
      </c>
      <c r="E3673" s="143" t="s">
        <v>3195</v>
      </c>
      <c r="F3673" s="143" t="s">
        <v>700</v>
      </c>
      <c r="G3673" s="143" t="s">
        <v>701</v>
      </c>
      <c r="H3673" s="144">
        <v>50</v>
      </c>
      <c r="I3673" s="143"/>
    </row>
    <row r="3674" spans="2:9" s="140" customFormat="1" ht="19.7" customHeight="1" x14ac:dyDescent="0.2">
      <c r="B3674" s="142">
        <v>133</v>
      </c>
      <c r="C3674" s="143" t="s">
        <v>441</v>
      </c>
      <c r="D3674" s="142">
        <v>90742854</v>
      </c>
      <c r="E3674" s="143" t="s">
        <v>3196</v>
      </c>
      <c r="F3674" s="143" t="s">
        <v>998</v>
      </c>
      <c r="G3674" s="143" t="s">
        <v>999</v>
      </c>
      <c r="H3674" s="144">
        <v>1100</v>
      </c>
      <c r="I3674" s="143"/>
    </row>
    <row r="3675" spans="2:9" s="140" customFormat="1" ht="19.7" customHeight="1" x14ac:dyDescent="0.2">
      <c r="B3675" s="142">
        <v>133</v>
      </c>
      <c r="C3675" s="143" t="s">
        <v>441</v>
      </c>
      <c r="D3675" s="142">
        <v>90742854</v>
      </c>
      <c r="E3675" s="143" t="s">
        <v>3196</v>
      </c>
      <c r="F3675" s="143" t="s">
        <v>998</v>
      </c>
      <c r="G3675" s="143" t="s">
        <v>999</v>
      </c>
      <c r="H3675" s="144">
        <v>100</v>
      </c>
      <c r="I3675" s="143"/>
    </row>
    <row r="3676" spans="2:9" s="140" customFormat="1" ht="19.7" customHeight="1" x14ac:dyDescent="0.2">
      <c r="B3676" s="142">
        <v>133</v>
      </c>
      <c r="C3676" s="143" t="s">
        <v>441</v>
      </c>
      <c r="D3676" s="142">
        <v>90750320</v>
      </c>
      <c r="E3676" s="143" t="s">
        <v>3197</v>
      </c>
      <c r="F3676" s="143" t="s">
        <v>778</v>
      </c>
      <c r="G3676" s="143" t="s">
        <v>779</v>
      </c>
      <c r="H3676" s="144">
        <v>754.38</v>
      </c>
      <c r="I3676" s="143"/>
    </row>
    <row r="3677" spans="2:9" s="140" customFormat="1" ht="19.7" customHeight="1" x14ac:dyDescent="0.2">
      <c r="B3677" s="142">
        <v>133</v>
      </c>
      <c r="C3677" s="143" t="s">
        <v>441</v>
      </c>
      <c r="D3677" s="142">
        <v>90750320</v>
      </c>
      <c r="E3677" s="143" t="s">
        <v>3197</v>
      </c>
      <c r="F3677" s="143" t="s">
        <v>778</v>
      </c>
      <c r="G3677" s="143" t="s">
        <v>779</v>
      </c>
      <c r="H3677" s="144">
        <v>68.58</v>
      </c>
      <c r="I3677" s="143"/>
    </row>
    <row r="3678" spans="2:9" s="140" customFormat="1" ht="19.7" customHeight="1" x14ac:dyDescent="0.2">
      <c r="B3678" s="142">
        <v>133</v>
      </c>
      <c r="C3678" s="143" t="s">
        <v>441</v>
      </c>
      <c r="D3678" s="142">
        <v>90750341</v>
      </c>
      <c r="E3678" s="143" t="s">
        <v>3198</v>
      </c>
      <c r="F3678" s="143" t="s">
        <v>700</v>
      </c>
      <c r="G3678" s="143" t="s">
        <v>701</v>
      </c>
      <c r="H3678" s="144">
        <v>200</v>
      </c>
      <c r="I3678" s="143"/>
    </row>
    <row r="3679" spans="2:9" s="140" customFormat="1" ht="19.7" customHeight="1" x14ac:dyDescent="0.2">
      <c r="B3679" s="142">
        <v>133</v>
      </c>
      <c r="C3679" s="143" t="s">
        <v>441</v>
      </c>
      <c r="D3679" s="142">
        <v>90750341</v>
      </c>
      <c r="E3679" s="143" t="s">
        <v>3198</v>
      </c>
      <c r="F3679" s="143" t="s">
        <v>700</v>
      </c>
      <c r="G3679" s="143" t="s">
        <v>701</v>
      </c>
      <c r="H3679" s="144">
        <v>400</v>
      </c>
      <c r="I3679" s="143"/>
    </row>
    <row r="3680" spans="2:9" s="140" customFormat="1" ht="19.7" customHeight="1" x14ac:dyDescent="0.2">
      <c r="B3680" s="142">
        <v>133</v>
      </c>
      <c r="C3680" s="143" t="s">
        <v>441</v>
      </c>
      <c r="D3680" s="142">
        <v>90750488</v>
      </c>
      <c r="E3680" s="143" t="s">
        <v>3199</v>
      </c>
      <c r="F3680" s="143" t="s">
        <v>723</v>
      </c>
      <c r="G3680" s="143" t="s">
        <v>724</v>
      </c>
      <c r="H3680" s="144">
        <v>33000</v>
      </c>
      <c r="I3680" s="143"/>
    </row>
    <row r="3681" spans="2:9" s="140" customFormat="1" ht="19.7" customHeight="1" x14ac:dyDescent="0.2">
      <c r="B3681" s="142">
        <v>133</v>
      </c>
      <c r="C3681" s="143" t="s">
        <v>441</v>
      </c>
      <c r="D3681" s="142">
        <v>90757941</v>
      </c>
      <c r="E3681" s="143" t="s">
        <v>3200</v>
      </c>
      <c r="F3681" s="143" t="s">
        <v>700</v>
      </c>
      <c r="G3681" s="143" t="s">
        <v>701</v>
      </c>
      <c r="H3681" s="144">
        <v>1050</v>
      </c>
      <c r="I3681" s="143"/>
    </row>
    <row r="3682" spans="2:9" s="140" customFormat="1" ht="19.7" customHeight="1" x14ac:dyDescent="0.2">
      <c r="B3682" s="142">
        <v>133</v>
      </c>
      <c r="C3682" s="143" t="s">
        <v>441</v>
      </c>
      <c r="D3682" s="142">
        <v>90757941</v>
      </c>
      <c r="E3682" s="143" t="s">
        <v>3200</v>
      </c>
      <c r="F3682" s="143" t="s">
        <v>700</v>
      </c>
      <c r="G3682" s="143" t="s">
        <v>701</v>
      </c>
      <c r="H3682" s="144">
        <v>750</v>
      </c>
      <c r="I3682" s="143"/>
    </row>
    <row r="3683" spans="2:9" s="140" customFormat="1" ht="19.7" customHeight="1" x14ac:dyDescent="0.2">
      <c r="B3683" s="142">
        <v>133</v>
      </c>
      <c r="C3683" s="143" t="s">
        <v>441</v>
      </c>
      <c r="D3683" s="142">
        <v>90873742</v>
      </c>
      <c r="E3683" s="143" t="s">
        <v>3201</v>
      </c>
      <c r="F3683" s="143" t="s">
        <v>697</v>
      </c>
      <c r="G3683" s="143" t="s">
        <v>698</v>
      </c>
      <c r="H3683" s="144">
        <v>450</v>
      </c>
      <c r="I3683" s="143"/>
    </row>
    <row r="3684" spans="2:9" s="140" customFormat="1" ht="19.7" customHeight="1" x14ac:dyDescent="0.2">
      <c r="B3684" s="142">
        <v>133</v>
      </c>
      <c r="C3684" s="143" t="s">
        <v>441</v>
      </c>
      <c r="D3684" s="142">
        <v>90873742</v>
      </c>
      <c r="E3684" s="143" t="s">
        <v>3201</v>
      </c>
      <c r="F3684" s="143" t="s">
        <v>697</v>
      </c>
      <c r="G3684" s="143" t="s">
        <v>698</v>
      </c>
      <c r="H3684" s="144">
        <v>1209</v>
      </c>
      <c r="I3684" s="143"/>
    </row>
    <row r="3685" spans="2:9" s="140" customFormat="1" ht="19.7" customHeight="1" x14ac:dyDescent="0.2">
      <c r="B3685" s="142">
        <v>133</v>
      </c>
      <c r="C3685" s="143" t="s">
        <v>441</v>
      </c>
      <c r="D3685" s="142">
        <v>90873742</v>
      </c>
      <c r="E3685" s="143" t="s">
        <v>3201</v>
      </c>
      <c r="F3685" s="143" t="s">
        <v>697</v>
      </c>
      <c r="G3685" s="143" t="s">
        <v>698</v>
      </c>
      <c r="H3685" s="144">
        <v>150</v>
      </c>
      <c r="I3685" s="143"/>
    </row>
    <row r="3686" spans="2:9" s="140" customFormat="1" ht="19.7" customHeight="1" x14ac:dyDescent="0.2">
      <c r="B3686" s="142">
        <v>133</v>
      </c>
      <c r="C3686" s="143" t="s">
        <v>441</v>
      </c>
      <c r="D3686" s="142">
        <v>90888233</v>
      </c>
      <c r="E3686" s="143" t="s">
        <v>3202</v>
      </c>
      <c r="F3686" s="143" t="s">
        <v>737</v>
      </c>
      <c r="G3686" s="143" t="s">
        <v>738</v>
      </c>
      <c r="H3686" s="144">
        <v>800</v>
      </c>
      <c r="I3686" s="143"/>
    </row>
    <row r="3687" spans="2:9" s="140" customFormat="1" ht="19.7" customHeight="1" x14ac:dyDescent="0.2">
      <c r="B3687" s="142">
        <v>133</v>
      </c>
      <c r="C3687" s="143" t="s">
        <v>441</v>
      </c>
      <c r="D3687" s="142">
        <v>90888233</v>
      </c>
      <c r="E3687" s="143" t="s">
        <v>3202</v>
      </c>
      <c r="F3687" s="143" t="s">
        <v>737</v>
      </c>
      <c r="G3687" s="143" t="s">
        <v>738</v>
      </c>
      <c r="H3687" s="144">
        <v>1600</v>
      </c>
      <c r="I3687" s="143"/>
    </row>
    <row r="3688" spans="2:9" s="140" customFormat="1" ht="19.7" customHeight="1" x14ac:dyDescent="0.2">
      <c r="B3688" s="142">
        <v>133</v>
      </c>
      <c r="C3688" s="143" t="s">
        <v>441</v>
      </c>
      <c r="D3688" s="142">
        <v>91038862</v>
      </c>
      <c r="E3688" s="143" t="s">
        <v>3188</v>
      </c>
      <c r="F3688" s="143" t="s">
        <v>700</v>
      </c>
      <c r="G3688" s="143" t="s">
        <v>701</v>
      </c>
      <c r="H3688" s="144">
        <v>8760</v>
      </c>
      <c r="I3688" s="143"/>
    </row>
    <row r="3689" spans="2:9" s="140" customFormat="1" ht="19.7" customHeight="1" x14ac:dyDescent="0.2">
      <c r="B3689" s="142">
        <v>133</v>
      </c>
      <c r="C3689" s="143" t="s">
        <v>441</v>
      </c>
      <c r="D3689" s="142">
        <v>91038862</v>
      </c>
      <c r="E3689" s="143" t="s">
        <v>3188</v>
      </c>
      <c r="F3689" s="143" t="s">
        <v>700</v>
      </c>
      <c r="G3689" s="143" t="s">
        <v>701</v>
      </c>
      <c r="H3689" s="144">
        <v>7300</v>
      </c>
      <c r="I3689" s="143"/>
    </row>
    <row r="3690" spans="2:9" s="140" customFormat="1" ht="19.7" customHeight="1" x14ac:dyDescent="0.2">
      <c r="B3690" s="142">
        <v>133</v>
      </c>
      <c r="C3690" s="143" t="s">
        <v>441</v>
      </c>
      <c r="D3690" s="142">
        <v>91038862</v>
      </c>
      <c r="E3690" s="143" t="s">
        <v>3188</v>
      </c>
      <c r="F3690" s="143" t="s">
        <v>700</v>
      </c>
      <c r="G3690" s="143" t="s">
        <v>701</v>
      </c>
      <c r="H3690" s="144">
        <v>1460</v>
      </c>
      <c r="I3690" s="143"/>
    </row>
    <row r="3691" spans="2:9" s="140" customFormat="1" ht="19.7" customHeight="1" x14ac:dyDescent="0.2">
      <c r="B3691" s="142">
        <v>133</v>
      </c>
      <c r="C3691" s="143" t="s">
        <v>441</v>
      </c>
      <c r="D3691" s="142">
        <v>91124872</v>
      </c>
      <c r="E3691" s="143" t="s">
        <v>3203</v>
      </c>
      <c r="F3691" s="143" t="s">
        <v>713</v>
      </c>
      <c r="G3691" s="143" t="s">
        <v>714</v>
      </c>
      <c r="H3691" s="144">
        <v>300000</v>
      </c>
      <c r="I3691" s="143"/>
    </row>
    <row r="3692" spans="2:9" s="140" customFormat="1" ht="19.7" customHeight="1" x14ac:dyDescent="0.2">
      <c r="B3692" s="142">
        <v>133</v>
      </c>
      <c r="C3692" s="143" t="s">
        <v>441</v>
      </c>
      <c r="D3692" s="142">
        <v>91124872</v>
      </c>
      <c r="E3692" s="143" t="s">
        <v>3204</v>
      </c>
      <c r="F3692" s="143" t="s">
        <v>713</v>
      </c>
      <c r="G3692" s="143" t="s">
        <v>714</v>
      </c>
      <c r="H3692" s="144">
        <v>298500.45</v>
      </c>
      <c r="I3692" s="143"/>
    </row>
    <row r="3693" spans="2:9" s="140" customFormat="1" ht="19.7" customHeight="1" x14ac:dyDescent="0.2">
      <c r="B3693" s="142">
        <v>133</v>
      </c>
      <c r="C3693" s="143" t="s">
        <v>441</v>
      </c>
      <c r="D3693" s="142">
        <v>98046465</v>
      </c>
      <c r="E3693" s="143" t="s">
        <v>8735</v>
      </c>
      <c r="F3693" s="143" t="s">
        <v>713</v>
      </c>
      <c r="G3693" s="143" t="s">
        <v>714</v>
      </c>
      <c r="H3693" s="144">
        <v>22000</v>
      </c>
      <c r="I3693" s="143"/>
    </row>
    <row r="3694" spans="2:9" s="140" customFormat="1" ht="19.7" customHeight="1" x14ac:dyDescent="0.2">
      <c r="B3694" s="142">
        <v>133</v>
      </c>
      <c r="C3694" s="143" t="s">
        <v>441</v>
      </c>
      <c r="D3694" s="142">
        <v>99151475</v>
      </c>
      <c r="E3694" s="143" t="s">
        <v>3205</v>
      </c>
      <c r="F3694" s="143" t="s">
        <v>713</v>
      </c>
      <c r="G3694" s="143" t="s">
        <v>714</v>
      </c>
      <c r="H3694" s="144">
        <v>200000</v>
      </c>
      <c r="I3694" s="143"/>
    </row>
    <row r="3695" spans="2:9" s="140" customFormat="1" ht="19.7" customHeight="1" x14ac:dyDescent="0.2">
      <c r="B3695" s="142">
        <v>133</v>
      </c>
      <c r="C3695" s="143" t="s">
        <v>441</v>
      </c>
      <c r="D3695" s="142">
        <v>100685114</v>
      </c>
      <c r="E3695" s="143" t="s">
        <v>8736</v>
      </c>
      <c r="F3695" s="143" t="s">
        <v>713</v>
      </c>
      <c r="G3695" s="143" t="s">
        <v>714</v>
      </c>
      <c r="H3695" s="144">
        <v>25000</v>
      </c>
      <c r="I3695" s="143"/>
    </row>
    <row r="3696" spans="2:9" s="140" customFormat="1" ht="19.7" customHeight="1" x14ac:dyDescent="0.2">
      <c r="B3696" s="142">
        <v>134</v>
      </c>
      <c r="C3696" s="143" t="s">
        <v>439</v>
      </c>
      <c r="D3696" s="142">
        <v>90117700</v>
      </c>
      <c r="E3696" s="143" t="s">
        <v>3206</v>
      </c>
      <c r="F3696" s="143" t="s">
        <v>697</v>
      </c>
      <c r="G3696" s="143" t="s">
        <v>698</v>
      </c>
      <c r="H3696" s="144">
        <v>30000</v>
      </c>
      <c r="I3696" s="143"/>
    </row>
    <row r="3697" spans="2:9" s="140" customFormat="1" ht="19.7" customHeight="1" x14ac:dyDescent="0.2">
      <c r="B3697" s="142">
        <v>134</v>
      </c>
      <c r="C3697" s="143" t="s">
        <v>439</v>
      </c>
      <c r="D3697" s="142">
        <v>90121246</v>
      </c>
      <c r="E3697" s="143" t="s">
        <v>3207</v>
      </c>
      <c r="F3697" s="143" t="s">
        <v>700</v>
      </c>
      <c r="G3697" s="143" t="s">
        <v>701</v>
      </c>
      <c r="H3697" s="144">
        <v>1800</v>
      </c>
      <c r="I3697" s="143"/>
    </row>
    <row r="3698" spans="2:9" s="140" customFormat="1" ht="19.7" customHeight="1" x14ac:dyDescent="0.2">
      <c r="B3698" s="142">
        <v>134</v>
      </c>
      <c r="C3698" s="143" t="s">
        <v>439</v>
      </c>
      <c r="D3698" s="142">
        <v>90121246</v>
      </c>
      <c r="E3698" s="143" t="s">
        <v>3207</v>
      </c>
      <c r="F3698" s="143" t="s">
        <v>700</v>
      </c>
      <c r="G3698" s="143" t="s">
        <v>701</v>
      </c>
      <c r="H3698" s="144">
        <v>1800</v>
      </c>
      <c r="I3698" s="143"/>
    </row>
    <row r="3699" spans="2:9" s="140" customFormat="1" ht="19.7" customHeight="1" x14ac:dyDescent="0.2">
      <c r="B3699" s="142">
        <v>134</v>
      </c>
      <c r="C3699" s="143" t="s">
        <v>439</v>
      </c>
      <c r="D3699" s="142">
        <v>90121624</v>
      </c>
      <c r="E3699" s="143" t="s">
        <v>9066</v>
      </c>
      <c r="F3699" s="143" t="s">
        <v>697</v>
      </c>
      <c r="G3699" s="143" t="s">
        <v>698</v>
      </c>
      <c r="H3699" s="144">
        <v>15945</v>
      </c>
      <c r="I3699" s="143"/>
    </row>
    <row r="3700" spans="2:9" s="140" customFormat="1" ht="19.7" customHeight="1" x14ac:dyDescent="0.2">
      <c r="B3700" s="142">
        <v>134</v>
      </c>
      <c r="C3700" s="143" t="s">
        <v>439</v>
      </c>
      <c r="D3700" s="142">
        <v>90121624</v>
      </c>
      <c r="E3700" s="143" t="s">
        <v>9067</v>
      </c>
      <c r="F3700" s="143" t="s">
        <v>700</v>
      </c>
      <c r="G3700" s="143" t="s">
        <v>701</v>
      </c>
      <c r="H3700" s="144">
        <v>0</v>
      </c>
      <c r="I3700" s="143"/>
    </row>
    <row r="3701" spans="2:9" s="140" customFormat="1" ht="19.7" customHeight="1" x14ac:dyDescent="0.2">
      <c r="B3701" s="142">
        <v>134</v>
      </c>
      <c r="C3701" s="143" t="s">
        <v>439</v>
      </c>
      <c r="D3701" s="142">
        <v>90123142</v>
      </c>
      <c r="E3701" s="143" t="s">
        <v>3208</v>
      </c>
      <c r="F3701" s="143" t="s">
        <v>700</v>
      </c>
      <c r="G3701" s="143" t="s">
        <v>701</v>
      </c>
      <c r="H3701" s="144">
        <v>900</v>
      </c>
      <c r="I3701" s="143"/>
    </row>
    <row r="3702" spans="2:9" s="140" customFormat="1" ht="19.7" customHeight="1" x14ac:dyDescent="0.2">
      <c r="B3702" s="142">
        <v>134</v>
      </c>
      <c r="C3702" s="143" t="s">
        <v>439</v>
      </c>
      <c r="D3702" s="142">
        <v>90123142</v>
      </c>
      <c r="E3702" s="143" t="s">
        <v>3208</v>
      </c>
      <c r="F3702" s="143" t="s">
        <v>700</v>
      </c>
      <c r="G3702" s="143" t="s">
        <v>701</v>
      </c>
      <c r="H3702" s="144">
        <v>900</v>
      </c>
      <c r="I3702" s="143"/>
    </row>
    <row r="3703" spans="2:9" s="140" customFormat="1" ht="19.7" customHeight="1" x14ac:dyDescent="0.2">
      <c r="B3703" s="142">
        <v>134</v>
      </c>
      <c r="C3703" s="143" t="s">
        <v>439</v>
      </c>
      <c r="D3703" s="142">
        <v>90128490</v>
      </c>
      <c r="E3703" s="143" t="s">
        <v>3209</v>
      </c>
      <c r="F3703" s="143" t="s">
        <v>697</v>
      </c>
      <c r="G3703" s="143" t="s">
        <v>698</v>
      </c>
      <c r="H3703" s="144">
        <v>0</v>
      </c>
      <c r="I3703" s="143"/>
    </row>
    <row r="3704" spans="2:9" s="140" customFormat="1" ht="19.7" customHeight="1" x14ac:dyDescent="0.2">
      <c r="B3704" s="142">
        <v>134</v>
      </c>
      <c r="C3704" s="143" t="s">
        <v>439</v>
      </c>
      <c r="D3704" s="142">
        <v>90128490</v>
      </c>
      <c r="E3704" s="143" t="s">
        <v>3210</v>
      </c>
      <c r="F3704" s="143" t="s">
        <v>697</v>
      </c>
      <c r="G3704" s="143" t="s">
        <v>698</v>
      </c>
      <c r="H3704" s="144">
        <v>30000</v>
      </c>
      <c r="I3704" s="143"/>
    </row>
    <row r="3705" spans="2:9" s="140" customFormat="1" ht="19.7" customHeight="1" x14ac:dyDescent="0.2">
      <c r="B3705" s="142">
        <v>134</v>
      </c>
      <c r="C3705" s="143" t="s">
        <v>439</v>
      </c>
      <c r="D3705" s="142">
        <v>90138449</v>
      </c>
      <c r="E3705" s="143" t="s">
        <v>3211</v>
      </c>
      <c r="F3705" s="143" t="s">
        <v>700</v>
      </c>
      <c r="G3705" s="143" t="s">
        <v>701</v>
      </c>
      <c r="H3705" s="144">
        <v>1314</v>
      </c>
      <c r="I3705" s="143"/>
    </row>
    <row r="3706" spans="2:9" s="140" customFormat="1" ht="19.7" customHeight="1" x14ac:dyDescent="0.2">
      <c r="B3706" s="142">
        <v>134</v>
      </c>
      <c r="C3706" s="143" t="s">
        <v>439</v>
      </c>
      <c r="D3706" s="142">
        <v>90138449</v>
      </c>
      <c r="E3706" s="143" t="s">
        <v>3211</v>
      </c>
      <c r="F3706" s="143" t="s">
        <v>700</v>
      </c>
      <c r="G3706" s="143" t="s">
        <v>701</v>
      </c>
      <c r="H3706" s="144">
        <v>1314</v>
      </c>
      <c r="I3706" s="143"/>
    </row>
    <row r="3707" spans="2:9" s="140" customFormat="1" ht="19.7" customHeight="1" x14ac:dyDescent="0.2">
      <c r="B3707" s="142">
        <v>134</v>
      </c>
      <c r="C3707" s="143" t="s">
        <v>439</v>
      </c>
      <c r="D3707" s="142">
        <v>90138449</v>
      </c>
      <c r="E3707" s="143" t="s">
        <v>3212</v>
      </c>
      <c r="F3707" s="143" t="s">
        <v>737</v>
      </c>
      <c r="G3707" s="143" t="s">
        <v>738</v>
      </c>
      <c r="H3707" s="144">
        <v>180</v>
      </c>
      <c r="I3707" s="143"/>
    </row>
    <row r="3708" spans="2:9" s="140" customFormat="1" ht="19.7" customHeight="1" x14ac:dyDescent="0.2">
      <c r="B3708" s="142">
        <v>134</v>
      </c>
      <c r="C3708" s="143" t="s">
        <v>439</v>
      </c>
      <c r="D3708" s="142">
        <v>90138449</v>
      </c>
      <c r="E3708" s="143" t="s">
        <v>3212</v>
      </c>
      <c r="F3708" s="143" t="s">
        <v>737</v>
      </c>
      <c r="G3708" s="143" t="s">
        <v>738</v>
      </c>
      <c r="H3708" s="144">
        <v>180</v>
      </c>
      <c r="I3708" s="143"/>
    </row>
    <row r="3709" spans="2:9" s="140" customFormat="1" ht="19.7" customHeight="1" x14ac:dyDescent="0.2">
      <c r="B3709" s="142">
        <v>134</v>
      </c>
      <c r="C3709" s="143" t="s">
        <v>439</v>
      </c>
      <c r="D3709" s="142">
        <v>90138449</v>
      </c>
      <c r="E3709" s="143" t="s">
        <v>3213</v>
      </c>
      <c r="F3709" s="143" t="s">
        <v>700</v>
      </c>
      <c r="G3709" s="143" t="s">
        <v>701</v>
      </c>
      <c r="H3709" s="144">
        <v>1350</v>
      </c>
      <c r="I3709" s="143"/>
    </row>
    <row r="3710" spans="2:9" s="140" customFormat="1" ht="19.7" customHeight="1" x14ac:dyDescent="0.2">
      <c r="B3710" s="142">
        <v>134</v>
      </c>
      <c r="C3710" s="143" t="s">
        <v>439</v>
      </c>
      <c r="D3710" s="142">
        <v>90138449</v>
      </c>
      <c r="E3710" s="143" t="s">
        <v>3213</v>
      </c>
      <c r="F3710" s="143" t="s">
        <v>700</v>
      </c>
      <c r="G3710" s="143" t="s">
        <v>701</v>
      </c>
      <c r="H3710" s="144">
        <v>2700</v>
      </c>
      <c r="I3710" s="143"/>
    </row>
    <row r="3711" spans="2:9" s="140" customFormat="1" ht="19.7" customHeight="1" x14ac:dyDescent="0.2">
      <c r="B3711" s="142">
        <v>134</v>
      </c>
      <c r="C3711" s="143" t="s">
        <v>439</v>
      </c>
      <c r="D3711" s="142">
        <v>90138449</v>
      </c>
      <c r="E3711" s="143" t="s">
        <v>3214</v>
      </c>
      <c r="F3711" s="143" t="s">
        <v>697</v>
      </c>
      <c r="G3711" s="143" t="s">
        <v>698</v>
      </c>
      <c r="H3711" s="144">
        <v>15000</v>
      </c>
      <c r="I3711" s="143"/>
    </row>
    <row r="3712" spans="2:9" s="140" customFormat="1" ht="19.7" customHeight="1" x14ac:dyDescent="0.2">
      <c r="B3712" s="142">
        <v>134</v>
      </c>
      <c r="C3712" s="143" t="s">
        <v>439</v>
      </c>
      <c r="D3712" s="142">
        <v>90138449</v>
      </c>
      <c r="E3712" s="143" t="s">
        <v>3214</v>
      </c>
      <c r="F3712" s="143" t="s">
        <v>697</v>
      </c>
      <c r="G3712" s="143" t="s">
        <v>698</v>
      </c>
      <c r="H3712" s="144">
        <v>6000</v>
      </c>
      <c r="I3712" s="143"/>
    </row>
    <row r="3713" spans="2:9" s="140" customFormat="1" ht="19.7" customHeight="1" x14ac:dyDescent="0.2">
      <c r="B3713" s="142">
        <v>134</v>
      </c>
      <c r="C3713" s="143" t="s">
        <v>439</v>
      </c>
      <c r="D3713" s="142">
        <v>90138450</v>
      </c>
      <c r="E3713" s="143" t="s">
        <v>3215</v>
      </c>
      <c r="F3713" s="143" t="s">
        <v>700</v>
      </c>
      <c r="G3713" s="143" t="s">
        <v>701</v>
      </c>
      <c r="H3713" s="144">
        <v>8000</v>
      </c>
      <c r="I3713" s="143"/>
    </row>
    <row r="3714" spans="2:9" s="140" customFormat="1" ht="19.7" customHeight="1" x14ac:dyDescent="0.2">
      <c r="B3714" s="142">
        <v>134</v>
      </c>
      <c r="C3714" s="143" t="s">
        <v>439</v>
      </c>
      <c r="D3714" s="142">
        <v>90138450</v>
      </c>
      <c r="E3714" s="143" t="s">
        <v>9068</v>
      </c>
      <c r="F3714" s="143" t="s">
        <v>697</v>
      </c>
      <c r="G3714" s="143" t="s">
        <v>698</v>
      </c>
      <c r="H3714" s="144">
        <v>6000</v>
      </c>
      <c r="I3714" s="143"/>
    </row>
    <row r="3715" spans="2:9" s="140" customFormat="1" ht="19.7" customHeight="1" x14ac:dyDescent="0.2">
      <c r="B3715" s="142">
        <v>134</v>
      </c>
      <c r="C3715" s="143" t="s">
        <v>439</v>
      </c>
      <c r="D3715" s="142">
        <v>90140739</v>
      </c>
      <c r="E3715" s="143" t="s">
        <v>8737</v>
      </c>
      <c r="F3715" s="143" t="s">
        <v>713</v>
      </c>
      <c r="G3715" s="143" t="s">
        <v>714</v>
      </c>
      <c r="H3715" s="144">
        <v>100000</v>
      </c>
      <c r="I3715" s="143"/>
    </row>
    <row r="3716" spans="2:9" s="140" customFormat="1" ht="19.7" customHeight="1" x14ac:dyDescent="0.2">
      <c r="B3716" s="142">
        <v>134</v>
      </c>
      <c r="C3716" s="143" t="s">
        <v>439</v>
      </c>
      <c r="D3716" s="142">
        <v>90140739</v>
      </c>
      <c r="E3716" s="143" t="s">
        <v>3216</v>
      </c>
      <c r="F3716" s="143" t="s">
        <v>700</v>
      </c>
      <c r="G3716" s="143" t="s">
        <v>701</v>
      </c>
      <c r="H3716" s="144">
        <v>900</v>
      </c>
      <c r="I3716" s="143"/>
    </row>
    <row r="3717" spans="2:9" s="140" customFormat="1" ht="19.7" customHeight="1" x14ac:dyDescent="0.2">
      <c r="B3717" s="142">
        <v>134</v>
      </c>
      <c r="C3717" s="143" t="s">
        <v>439</v>
      </c>
      <c r="D3717" s="142">
        <v>90140739</v>
      </c>
      <c r="E3717" s="143" t="s">
        <v>3216</v>
      </c>
      <c r="F3717" s="143" t="s">
        <v>700</v>
      </c>
      <c r="G3717" s="143" t="s">
        <v>701</v>
      </c>
      <c r="H3717" s="144">
        <v>900</v>
      </c>
      <c r="I3717" s="143"/>
    </row>
    <row r="3718" spans="2:9" s="140" customFormat="1" ht="19.7" customHeight="1" x14ac:dyDescent="0.2">
      <c r="B3718" s="142">
        <v>134</v>
      </c>
      <c r="C3718" s="143" t="s">
        <v>439</v>
      </c>
      <c r="D3718" s="142">
        <v>90140739</v>
      </c>
      <c r="E3718" s="143" t="s">
        <v>3217</v>
      </c>
      <c r="F3718" s="143" t="s">
        <v>700</v>
      </c>
      <c r="G3718" s="143" t="s">
        <v>701</v>
      </c>
      <c r="H3718" s="144">
        <v>3000</v>
      </c>
      <c r="I3718" s="143"/>
    </row>
    <row r="3719" spans="2:9" s="140" customFormat="1" ht="19.7" customHeight="1" x14ac:dyDescent="0.2">
      <c r="B3719" s="142">
        <v>134</v>
      </c>
      <c r="C3719" s="143" t="s">
        <v>439</v>
      </c>
      <c r="D3719" s="142">
        <v>90140739</v>
      </c>
      <c r="E3719" s="143" t="s">
        <v>3217</v>
      </c>
      <c r="F3719" s="143" t="s">
        <v>700</v>
      </c>
      <c r="G3719" s="143" t="s">
        <v>701</v>
      </c>
      <c r="H3719" s="144">
        <v>3000</v>
      </c>
      <c r="I3719" s="143"/>
    </row>
    <row r="3720" spans="2:9" s="140" customFormat="1" ht="19.7" customHeight="1" x14ac:dyDescent="0.2">
      <c r="B3720" s="142">
        <v>134</v>
      </c>
      <c r="C3720" s="143" t="s">
        <v>439</v>
      </c>
      <c r="D3720" s="142">
        <v>90143271</v>
      </c>
      <c r="E3720" s="143" t="s">
        <v>3218</v>
      </c>
      <c r="F3720" s="143" t="s">
        <v>700</v>
      </c>
      <c r="G3720" s="143" t="s">
        <v>701</v>
      </c>
      <c r="H3720" s="144">
        <v>-34380.36</v>
      </c>
      <c r="I3720" s="143"/>
    </row>
    <row r="3721" spans="2:9" s="140" customFormat="1" ht="19.7" customHeight="1" x14ac:dyDescent="0.2">
      <c r="B3721" s="142">
        <v>134</v>
      </c>
      <c r="C3721" s="143" t="s">
        <v>439</v>
      </c>
      <c r="D3721" s="142">
        <v>90143271</v>
      </c>
      <c r="E3721" s="143" t="s">
        <v>3219</v>
      </c>
      <c r="F3721" s="143" t="s">
        <v>778</v>
      </c>
      <c r="G3721" s="143" t="s">
        <v>779</v>
      </c>
      <c r="H3721" s="144">
        <v>312</v>
      </c>
      <c r="I3721" s="143"/>
    </row>
    <row r="3722" spans="2:9" s="140" customFormat="1" ht="19.7" customHeight="1" x14ac:dyDescent="0.2">
      <c r="B3722" s="142">
        <v>134</v>
      </c>
      <c r="C3722" s="143" t="s">
        <v>439</v>
      </c>
      <c r="D3722" s="142">
        <v>90160361</v>
      </c>
      <c r="E3722" s="143" t="s">
        <v>9793</v>
      </c>
      <c r="F3722" s="143" t="s">
        <v>700</v>
      </c>
      <c r="G3722" s="143" t="s">
        <v>701</v>
      </c>
      <c r="H3722" s="144">
        <v>-50202.81</v>
      </c>
      <c r="I3722" s="143"/>
    </row>
    <row r="3723" spans="2:9" s="140" customFormat="1" ht="19.7" customHeight="1" x14ac:dyDescent="0.2">
      <c r="B3723" s="142">
        <v>134</v>
      </c>
      <c r="C3723" s="143" t="s">
        <v>439</v>
      </c>
      <c r="D3723" s="142">
        <v>90174162</v>
      </c>
      <c r="E3723" s="143" t="s">
        <v>3220</v>
      </c>
      <c r="F3723" s="143" t="s">
        <v>729</v>
      </c>
      <c r="G3723" s="143" t="s">
        <v>730</v>
      </c>
      <c r="H3723" s="144">
        <v>253</v>
      </c>
      <c r="I3723" s="143"/>
    </row>
    <row r="3724" spans="2:9" s="140" customFormat="1" ht="19.7" customHeight="1" x14ac:dyDescent="0.2">
      <c r="B3724" s="142">
        <v>134</v>
      </c>
      <c r="C3724" s="143" t="s">
        <v>439</v>
      </c>
      <c r="D3724" s="142">
        <v>90174162</v>
      </c>
      <c r="E3724" s="143" t="s">
        <v>3220</v>
      </c>
      <c r="F3724" s="143" t="s">
        <v>729</v>
      </c>
      <c r="G3724" s="143" t="s">
        <v>730</v>
      </c>
      <c r="H3724" s="144">
        <v>357</v>
      </c>
      <c r="I3724" s="143"/>
    </row>
    <row r="3725" spans="2:9" s="140" customFormat="1" ht="19.7" customHeight="1" x14ac:dyDescent="0.2">
      <c r="B3725" s="142">
        <v>134</v>
      </c>
      <c r="C3725" s="143" t="s">
        <v>439</v>
      </c>
      <c r="D3725" s="142">
        <v>90177421</v>
      </c>
      <c r="E3725" s="143" t="s">
        <v>3221</v>
      </c>
      <c r="F3725" s="143" t="s">
        <v>697</v>
      </c>
      <c r="G3725" s="143" t="s">
        <v>698</v>
      </c>
      <c r="H3725" s="144">
        <v>15000</v>
      </c>
      <c r="I3725" s="143"/>
    </row>
    <row r="3726" spans="2:9" s="140" customFormat="1" ht="19.7" customHeight="1" x14ac:dyDescent="0.2">
      <c r="B3726" s="142">
        <v>134</v>
      </c>
      <c r="C3726" s="143" t="s">
        <v>439</v>
      </c>
      <c r="D3726" s="142">
        <v>90181821</v>
      </c>
      <c r="E3726" s="143" t="s">
        <v>3222</v>
      </c>
      <c r="F3726" s="143" t="s">
        <v>700</v>
      </c>
      <c r="G3726" s="143" t="s">
        <v>701</v>
      </c>
      <c r="H3726" s="144">
        <v>2400</v>
      </c>
      <c r="I3726" s="143"/>
    </row>
    <row r="3727" spans="2:9" s="140" customFormat="1" ht="19.7" customHeight="1" x14ac:dyDescent="0.2">
      <c r="B3727" s="142">
        <v>134</v>
      </c>
      <c r="C3727" s="143" t="s">
        <v>439</v>
      </c>
      <c r="D3727" s="142">
        <v>90181821</v>
      </c>
      <c r="E3727" s="143" t="s">
        <v>3222</v>
      </c>
      <c r="F3727" s="143" t="s">
        <v>700</v>
      </c>
      <c r="G3727" s="143" t="s">
        <v>701</v>
      </c>
      <c r="H3727" s="144">
        <v>2400</v>
      </c>
      <c r="I3727" s="143"/>
    </row>
    <row r="3728" spans="2:9" s="140" customFormat="1" ht="19.7" customHeight="1" x14ac:dyDescent="0.2">
      <c r="B3728" s="142">
        <v>134</v>
      </c>
      <c r="C3728" s="143" t="s">
        <v>439</v>
      </c>
      <c r="D3728" s="142">
        <v>90453097</v>
      </c>
      <c r="E3728" s="143" t="s">
        <v>3223</v>
      </c>
      <c r="F3728" s="143" t="s">
        <v>713</v>
      </c>
      <c r="G3728" s="143" t="s">
        <v>714</v>
      </c>
      <c r="H3728" s="144">
        <v>150000</v>
      </c>
      <c r="I3728" s="143"/>
    </row>
    <row r="3729" spans="2:9" s="140" customFormat="1" ht="19.7" customHeight="1" x14ac:dyDescent="0.2">
      <c r="B3729" s="142">
        <v>134</v>
      </c>
      <c r="C3729" s="143" t="s">
        <v>439</v>
      </c>
      <c r="D3729" s="142">
        <v>90880961</v>
      </c>
      <c r="E3729" s="143" t="s">
        <v>9069</v>
      </c>
      <c r="F3729" s="143" t="s">
        <v>700</v>
      </c>
      <c r="G3729" s="143" t="s">
        <v>701</v>
      </c>
      <c r="H3729" s="144">
        <v>-10006.15</v>
      </c>
      <c r="I3729" s="143"/>
    </row>
    <row r="3730" spans="2:9" s="140" customFormat="1" ht="19.7" customHeight="1" x14ac:dyDescent="0.2">
      <c r="B3730" s="142">
        <v>134</v>
      </c>
      <c r="C3730" s="143" t="s">
        <v>439</v>
      </c>
      <c r="D3730" s="142">
        <v>91033683</v>
      </c>
      <c r="E3730" s="143" t="s">
        <v>3224</v>
      </c>
      <c r="F3730" s="143" t="s">
        <v>769</v>
      </c>
      <c r="G3730" s="143" t="s">
        <v>770</v>
      </c>
      <c r="H3730" s="144">
        <v>-17228.669999999998</v>
      </c>
      <c r="I3730" s="143"/>
    </row>
    <row r="3731" spans="2:9" s="140" customFormat="1" ht="19.7" customHeight="1" x14ac:dyDescent="0.2">
      <c r="B3731" s="142">
        <v>134</v>
      </c>
      <c r="C3731" s="143" t="s">
        <v>439</v>
      </c>
      <c r="D3731" s="142">
        <v>91033683</v>
      </c>
      <c r="E3731" s="143" t="s">
        <v>3225</v>
      </c>
      <c r="F3731" s="143" t="s">
        <v>697</v>
      </c>
      <c r="G3731" s="143" t="s">
        <v>698</v>
      </c>
      <c r="H3731" s="144">
        <v>30000</v>
      </c>
      <c r="I3731" s="143"/>
    </row>
    <row r="3732" spans="2:9" s="140" customFormat="1" ht="19.7" customHeight="1" x14ac:dyDescent="0.2">
      <c r="B3732" s="142">
        <v>134</v>
      </c>
      <c r="C3732" s="143" t="s">
        <v>439</v>
      </c>
      <c r="D3732" s="142">
        <v>91092552</v>
      </c>
      <c r="E3732" s="143" t="s">
        <v>3226</v>
      </c>
      <c r="F3732" s="143" t="s">
        <v>700</v>
      </c>
      <c r="G3732" s="143" t="s">
        <v>701</v>
      </c>
      <c r="H3732" s="144">
        <v>4800</v>
      </c>
      <c r="I3732" s="143"/>
    </row>
    <row r="3733" spans="2:9" s="140" customFormat="1" ht="19.7" customHeight="1" x14ac:dyDescent="0.2">
      <c r="B3733" s="142">
        <v>134</v>
      </c>
      <c r="C3733" s="143" t="s">
        <v>439</v>
      </c>
      <c r="D3733" s="142">
        <v>91092552</v>
      </c>
      <c r="E3733" s="143" t="s">
        <v>3226</v>
      </c>
      <c r="F3733" s="143" t="s">
        <v>700</v>
      </c>
      <c r="G3733" s="143" t="s">
        <v>701</v>
      </c>
      <c r="H3733" s="144">
        <v>4800</v>
      </c>
      <c r="I3733" s="143"/>
    </row>
    <row r="3734" spans="2:9" s="140" customFormat="1" ht="19.7" customHeight="1" x14ac:dyDescent="0.2">
      <c r="B3734" s="142">
        <v>134</v>
      </c>
      <c r="C3734" s="143" t="s">
        <v>439</v>
      </c>
      <c r="D3734" s="142">
        <v>91092552</v>
      </c>
      <c r="E3734" s="143" t="s">
        <v>3227</v>
      </c>
      <c r="F3734" s="143" t="s">
        <v>700</v>
      </c>
      <c r="G3734" s="143" t="s">
        <v>701</v>
      </c>
      <c r="H3734" s="144">
        <v>3600</v>
      </c>
      <c r="I3734" s="143"/>
    </row>
    <row r="3735" spans="2:9" s="140" customFormat="1" ht="19.7" customHeight="1" x14ac:dyDescent="0.2">
      <c r="B3735" s="142">
        <v>134</v>
      </c>
      <c r="C3735" s="143" t="s">
        <v>439</v>
      </c>
      <c r="D3735" s="142">
        <v>91092552</v>
      </c>
      <c r="E3735" s="143" t="s">
        <v>3227</v>
      </c>
      <c r="F3735" s="143" t="s">
        <v>700</v>
      </c>
      <c r="G3735" s="143" t="s">
        <v>701</v>
      </c>
      <c r="H3735" s="144">
        <v>3800</v>
      </c>
      <c r="I3735" s="143"/>
    </row>
    <row r="3736" spans="2:9" s="140" customFormat="1" ht="19.7" customHeight="1" x14ac:dyDescent="0.2">
      <c r="B3736" s="142">
        <v>134</v>
      </c>
      <c r="C3736" s="143" t="s">
        <v>439</v>
      </c>
      <c r="D3736" s="142">
        <v>99532417</v>
      </c>
      <c r="E3736" s="143" t="s">
        <v>9794</v>
      </c>
      <c r="F3736" s="143" t="s">
        <v>697</v>
      </c>
      <c r="G3736" s="143" t="s">
        <v>698</v>
      </c>
      <c r="H3736" s="144">
        <v>10000</v>
      </c>
      <c r="I3736" s="143"/>
    </row>
    <row r="3737" spans="2:9" s="140" customFormat="1" ht="19.7" customHeight="1" x14ac:dyDescent="0.2">
      <c r="B3737" s="142">
        <v>135</v>
      </c>
      <c r="C3737" s="143" t="s">
        <v>440</v>
      </c>
      <c r="D3737" s="142">
        <v>90117032</v>
      </c>
      <c r="E3737" s="143" t="s">
        <v>3228</v>
      </c>
      <c r="F3737" s="143" t="s">
        <v>700</v>
      </c>
      <c r="G3737" s="143" t="s">
        <v>701</v>
      </c>
      <c r="H3737" s="144">
        <v>-49164.83</v>
      </c>
      <c r="I3737" s="143"/>
    </row>
    <row r="3738" spans="2:9" s="140" customFormat="1" ht="19.7" customHeight="1" x14ac:dyDescent="0.2">
      <c r="B3738" s="142">
        <v>135</v>
      </c>
      <c r="C3738" s="143" t="s">
        <v>440</v>
      </c>
      <c r="D3738" s="142">
        <v>90117032</v>
      </c>
      <c r="E3738" s="143" t="s">
        <v>3229</v>
      </c>
      <c r="F3738" s="143" t="s">
        <v>713</v>
      </c>
      <c r="G3738" s="143" t="s">
        <v>714</v>
      </c>
      <c r="H3738" s="144">
        <v>100000</v>
      </c>
      <c r="I3738" s="143"/>
    </row>
    <row r="3739" spans="2:9" s="140" customFormat="1" ht="19.7" customHeight="1" x14ac:dyDescent="0.2">
      <c r="B3739" s="142">
        <v>135</v>
      </c>
      <c r="C3739" s="143" t="s">
        <v>440</v>
      </c>
      <c r="D3739" s="142">
        <v>90118999</v>
      </c>
      <c r="E3739" s="143" t="s">
        <v>9070</v>
      </c>
      <c r="F3739" s="143" t="s">
        <v>1646</v>
      </c>
      <c r="G3739" s="143" t="s">
        <v>1647</v>
      </c>
      <c r="H3739" s="144">
        <v>-31189.11</v>
      </c>
      <c r="I3739" s="143"/>
    </row>
    <row r="3740" spans="2:9" s="140" customFormat="1" ht="19.7" customHeight="1" x14ac:dyDescent="0.2">
      <c r="B3740" s="142">
        <v>135</v>
      </c>
      <c r="C3740" s="143" t="s">
        <v>440</v>
      </c>
      <c r="D3740" s="142">
        <v>90118999</v>
      </c>
      <c r="E3740" s="143" t="s">
        <v>3230</v>
      </c>
      <c r="F3740" s="143" t="s">
        <v>700</v>
      </c>
      <c r="G3740" s="143" t="s">
        <v>701</v>
      </c>
      <c r="H3740" s="144">
        <v>9480</v>
      </c>
      <c r="I3740" s="143"/>
    </row>
    <row r="3741" spans="2:9" s="140" customFormat="1" ht="19.7" customHeight="1" x14ac:dyDescent="0.2">
      <c r="B3741" s="142">
        <v>135</v>
      </c>
      <c r="C3741" s="143" t="s">
        <v>440</v>
      </c>
      <c r="D3741" s="142">
        <v>90118999</v>
      </c>
      <c r="E3741" s="143" t="s">
        <v>3231</v>
      </c>
      <c r="F3741" s="143" t="s">
        <v>697</v>
      </c>
      <c r="G3741" s="143" t="s">
        <v>698</v>
      </c>
      <c r="H3741" s="144">
        <v>20750</v>
      </c>
      <c r="I3741" s="143"/>
    </row>
    <row r="3742" spans="2:9" s="140" customFormat="1" ht="19.7" customHeight="1" x14ac:dyDescent="0.2">
      <c r="B3742" s="142">
        <v>135</v>
      </c>
      <c r="C3742" s="143" t="s">
        <v>440</v>
      </c>
      <c r="D3742" s="142">
        <v>90124363</v>
      </c>
      <c r="E3742" s="143" t="s">
        <v>3232</v>
      </c>
      <c r="F3742" s="143" t="s">
        <v>716</v>
      </c>
      <c r="G3742" s="143" t="s">
        <v>717</v>
      </c>
      <c r="H3742" s="144">
        <v>500000</v>
      </c>
      <c r="I3742" s="143"/>
    </row>
    <row r="3743" spans="2:9" s="140" customFormat="1" ht="19.7" customHeight="1" x14ac:dyDescent="0.2">
      <c r="B3743" s="142">
        <v>135</v>
      </c>
      <c r="C3743" s="143" t="s">
        <v>440</v>
      </c>
      <c r="D3743" s="142">
        <v>90124363</v>
      </c>
      <c r="E3743" s="143" t="s">
        <v>3233</v>
      </c>
      <c r="F3743" s="143" t="s">
        <v>1245</v>
      </c>
      <c r="G3743" s="143" t="s">
        <v>1246</v>
      </c>
      <c r="H3743" s="144">
        <v>180000</v>
      </c>
      <c r="I3743" s="143"/>
    </row>
    <row r="3744" spans="2:9" s="140" customFormat="1" ht="19.7" customHeight="1" x14ac:dyDescent="0.2">
      <c r="B3744" s="142">
        <v>135</v>
      </c>
      <c r="C3744" s="143" t="s">
        <v>440</v>
      </c>
      <c r="D3744" s="142">
        <v>90131324</v>
      </c>
      <c r="E3744" s="143" t="s">
        <v>9071</v>
      </c>
      <c r="F3744" s="143" t="s">
        <v>713</v>
      </c>
      <c r="G3744" s="143" t="s">
        <v>714</v>
      </c>
      <c r="H3744" s="144">
        <v>100000</v>
      </c>
      <c r="I3744" s="143"/>
    </row>
    <row r="3745" spans="2:9" s="140" customFormat="1" ht="19.7" customHeight="1" x14ac:dyDescent="0.2">
      <c r="B3745" s="142">
        <v>135</v>
      </c>
      <c r="C3745" s="143" t="s">
        <v>440</v>
      </c>
      <c r="D3745" s="142">
        <v>90134470</v>
      </c>
      <c r="E3745" s="143" t="s">
        <v>9072</v>
      </c>
      <c r="F3745" s="143" t="s">
        <v>697</v>
      </c>
      <c r="G3745" s="143" t="s">
        <v>698</v>
      </c>
      <c r="H3745" s="144">
        <v>50000</v>
      </c>
      <c r="I3745" s="143"/>
    </row>
    <row r="3746" spans="2:9" s="140" customFormat="1" ht="19.7" customHeight="1" x14ac:dyDescent="0.2">
      <c r="B3746" s="142">
        <v>135</v>
      </c>
      <c r="C3746" s="143" t="s">
        <v>440</v>
      </c>
      <c r="D3746" s="142">
        <v>90137533</v>
      </c>
      <c r="E3746" s="143" t="s">
        <v>3234</v>
      </c>
      <c r="F3746" s="143" t="s">
        <v>700</v>
      </c>
      <c r="G3746" s="143" t="s">
        <v>701</v>
      </c>
      <c r="H3746" s="144">
        <v>250</v>
      </c>
      <c r="I3746" s="143"/>
    </row>
    <row r="3747" spans="2:9" s="140" customFormat="1" ht="19.7" customHeight="1" x14ac:dyDescent="0.2">
      <c r="B3747" s="142">
        <v>135</v>
      </c>
      <c r="C3747" s="143" t="s">
        <v>440</v>
      </c>
      <c r="D3747" s="142">
        <v>90137533</v>
      </c>
      <c r="E3747" s="143" t="s">
        <v>3235</v>
      </c>
      <c r="F3747" s="143" t="s">
        <v>700</v>
      </c>
      <c r="G3747" s="143" t="s">
        <v>701</v>
      </c>
      <c r="H3747" s="144">
        <v>101500</v>
      </c>
      <c r="I3747" s="143"/>
    </row>
    <row r="3748" spans="2:9" s="140" customFormat="1" ht="19.7" customHeight="1" x14ac:dyDescent="0.2">
      <c r="B3748" s="142">
        <v>135</v>
      </c>
      <c r="C3748" s="143" t="s">
        <v>440</v>
      </c>
      <c r="D3748" s="142">
        <v>90137796</v>
      </c>
      <c r="E3748" s="143" t="s">
        <v>9073</v>
      </c>
      <c r="F3748" s="143" t="s">
        <v>700</v>
      </c>
      <c r="G3748" s="143" t="s">
        <v>701</v>
      </c>
      <c r="H3748" s="144">
        <v>20000</v>
      </c>
      <c r="I3748" s="143"/>
    </row>
    <row r="3749" spans="2:9" s="140" customFormat="1" ht="19.7" customHeight="1" x14ac:dyDescent="0.2">
      <c r="B3749" s="142">
        <v>135</v>
      </c>
      <c r="C3749" s="143" t="s">
        <v>440</v>
      </c>
      <c r="D3749" s="142">
        <v>90405197</v>
      </c>
      <c r="E3749" s="143" t="s">
        <v>9074</v>
      </c>
      <c r="F3749" s="143" t="s">
        <v>713</v>
      </c>
      <c r="G3749" s="143" t="s">
        <v>714</v>
      </c>
      <c r="H3749" s="144">
        <v>140000</v>
      </c>
      <c r="I3749" s="143"/>
    </row>
    <row r="3750" spans="2:9" s="140" customFormat="1" ht="19.7" customHeight="1" x14ac:dyDescent="0.2">
      <c r="B3750" s="142">
        <v>135</v>
      </c>
      <c r="C3750" s="143" t="s">
        <v>440</v>
      </c>
      <c r="D3750" s="142">
        <v>90974936</v>
      </c>
      <c r="E3750" s="143" t="s">
        <v>3236</v>
      </c>
      <c r="F3750" s="143" t="s">
        <v>700</v>
      </c>
      <c r="G3750" s="143" t="s">
        <v>701</v>
      </c>
      <c r="H3750" s="144">
        <v>14400</v>
      </c>
      <c r="I3750" s="143"/>
    </row>
    <row r="3751" spans="2:9" s="140" customFormat="1" ht="19.7" customHeight="1" x14ac:dyDescent="0.2">
      <c r="B3751" s="142">
        <v>135</v>
      </c>
      <c r="C3751" s="143" t="s">
        <v>440</v>
      </c>
      <c r="D3751" s="142">
        <v>90986133</v>
      </c>
      <c r="E3751" s="143" t="s">
        <v>3237</v>
      </c>
      <c r="F3751" s="143" t="s">
        <v>700</v>
      </c>
      <c r="G3751" s="143" t="s">
        <v>701</v>
      </c>
      <c r="H3751" s="144">
        <v>-12510.94</v>
      </c>
      <c r="I3751" s="143"/>
    </row>
    <row r="3752" spans="2:9" s="140" customFormat="1" ht="19.7" customHeight="1" x14ac:dyDescent="0.2">
      <c r="B3752" s="142">
        <v>135</v>
      </c>
      <c r="C3752" s="143" t="s">
        <v>440</v>
      </c>
      <c r="D3752" s="142">
        <v>99601591</v>
      </c>
      <c r="E3752" s="143" t="s">
        <v>3238</v>
      </c>
      <c r="F3752" s="143" t="s">
        <v>713</v>
      </c>
      <c r="G3752" s="143" t="s">
        <v>714</v>
      </c>
      <c r="H3752" s="144">
        <v>-86608.66</v>
      </c>
      <c r="I3752" s="143"/>
    </row>
    <row r="3753" spans="2:9" s="140" customFormat="1" ht="19.7" customHeight="1" x14ac:dyDescent="0.2">
      <c r="B3753" s="142">
        <v>135</v>
      </c>
      <c r="C3753" s="143" t="s">
        <v>440</v>
      </c>
      <c r="D3753" s="142">
        <v>100657764</v>
      </c>
      <c r="E3753" s="143" t="s">
        <v>3239</v>
      </c>
      <c r="F3753" s="143" t="s">
        <v>713</v>
      </c>
      <c r="G3753" s="143" t="s">
        <v>714</v>
      </c>
      <c r="H3753" s="144">
        <v>100000</v>
      </c>
      <c r="I3753" s="143"/>
    </row>
    <row r="3754" spans="2:9" s="140" customFormat="1" ht="19.7" customHeight="1" x14ac:dyDescent="0.2">
      <c r="B3754" s="142">
        <v>139</v>
      </c>
      <c r="C3754" s="143" t="s">
        <v>446</v>
      </c>
      <c r="D3754" s="142">
        <v>90116646</v>
      </c>
      <c r="E3754" s="143" t="s">
        <v>3240</v>
      </c>
      <c r="F3754" s="143" t="s">
        <v>792</v>
      </c>
      <c r="G3754" s="143" t="s">
        <v>793</v>
      </c>
      <c r="H3754" s="144">
        <v>0</v>
      </c>
      <c r="I3754" s="143"/>
    </row>
    <row r="3755" spans="2:9" s="140" customFormat="1" ht="19.7" customHeight="1" x14ac:dyDescent="0.2">
      <c r="B3755" s="142">
        <v>139</v>
      </c>
      <c r="C3755" s="143" t="s">
        <v>446</v>
      </c>
      <c r="D3755" s="142">
        <v>90116646</v>
      </c>
      <c r="E3755" s="143" t="s">
        <v>9075</v>
      </c>
      <c r="F3755" s="143" t="s">
        <v>899</v>
      </c>
      <c r="G3755" s="143" t="s">
        <v>900</v>
      </c>
      <c r="H3755" s="144">
        <v>-9142.7000000000007</v>
      </c>
      <c r="I3755" s="143"/>
    </row>
    <row r="3756" spans="2:9" s="140" customFormat="1" ht="19.7" customHeight="1" x14ac:dyDescent="0.2">
      <c r="B3756" s="142">
        <v>139</v>
      </c>
      <c r="C3756" s="143" t="s">
        <v>446</v>
      </c>
      <c r="D3756" s="142">
        <v>90116895</v>
      </c>
      <c r="E3756" s="143" t="s">
        <v>3241</v>
      </c>
      <c r="F3756" s="143" t="s">
        <v>899</v>
      </c>
      <c r="G3756" s="143" t="s">
        <v>900</v>
      </c>
      <c r="H3756" s="144">
        <v>769.67</v>
      </c>
      <c r="I3756" s="143"/>
    </row>
    <row r="3757" spans="2:9" s="140" customFormat="1" ht="19.7" customHeight="1" x14ac:dyDescent="0.2">
      <c r="B3757" s="142">
        <v>139</v>
      </c>
      <c r="C3757" s="143" t="s">
        <v>446</v>
      </c>
      <c r="D3757" s="142">
        <v>90117344</v>
      </c>
      <c r="E3757" s="143" t="s">
        <v>3242</v>
      </c>
      <c r="F3757" s="143" t="s">
        <v>899</v>
      </c>
      <c r="G3757" s="143" t="s">
        <v>900</v>
      </c>
      <c r="H3757" s="144">
        <v>762.25</v>
      </c>
      <c r="I3757" s="143"/>
    </row>
    <row r="3758" spans="2:9" s="140" customFormat="1" ht="19.7" customHeight="1" x14ac:dyDescent="0.2">
      <c r="B3758" s="142">
        <v>139</v>
      </c>
      <c r="C3758" s="143" t="s">
        <v>446</v>
      </c>
      <c r="D3758" s="142">
        <v>90117344</v>
      </c>
      <c r="E3758" s="143" t="s">
        <v>3243</v>
      </c>
      <c r="F3758" s="143" t="s">
        <v>697</v>
      </c>
      <c r="G3758" s="143" t="s">
        <v>698</v>
      </c>
      <c r="H3758" s="144">
        <v>10400</v>
      </c>
      <c r="I3758" s="143"/>
    </row>
    <row r="3759" spans="2:9" s="140" customFormat="1" ht="19.7" customHeight="1" x14ac:dyDescent="0.2">
      <c r="B3759" s="142">
        <v>139</v>
      </c>
      <c r="C3759" s="143" t="s">
        <v>446</v>
      </c>
      <c r="D3759" s="142">
        <v>90119976</v>
      </c>
      <c r="E3759" s="143" t="s">
        <v>3244</v>
      </c>
      <c r="F3759" s="143" t="s">
        <v>700</v>
      </c>
      <c r="G3759" s="143" t="s">
        <v>701</v>
      </c>
      <c r="H3759" s="144">
        <v>-20000</v>
      </c>
      <c r="I3759" s="143"/>
    </row>
    <row r="3760" spans="2:9" s="140" customFormat="1" ht="19.7" customHeight="1" x14ac:dyDescent="0.2">
      <c r="B3760" s="142">
        <v>139</v>
      </c>
      <c r="C3760" s="143" t="s">
        <v>446</v>
      </c>
      <c r="D3760" s="142">
        <v>90120798</v>
      </c>
      <c r="E3760" s="143" t="s">
        <v>3245</v>
      </c>
      <c r="F3760" s="143" t="s">
        <v>700</v>
      </c>
      <c r="G3760" s="143" t="s">
        <v>701</v>
      </c>
      <c r="H3760" s="144">
        <v>15000</v>
      </c>
      <c r="I3760" s="143"/>
    </row>
    <row r="3761" spans="2:9" s="140" customFormat="1" ht="19.7" customHeight="1" x14ac:dyDescent="0.2">
      <c r="B3761" s="142">
        <v>139</v>
      </c>
      <c r="C3761" s="143" t="s">
        <v>446</v>
      </c>
      <c r="D3761" s="142">
        <v>90128467</v>
      </c>
      <c r="E3761" s="143" t="s">
        <v>9795</v>
      </c>
      <c r="F3761" s="143" t="s">
        <v>899</v>
      </c>
      <c r="G3761" s="143" t="s">
        <v>900</v>
      </c>
      <c r="H3761" s="144">
        <v>960.43</v>
      </c>
      <c r="I3761" s="143"/>
    </row>
    <row r="3762" spans="2:9" s="140" customFormat="1" ht="19.7" customHeight="1" x14ac:dyDescent="0.2">
      <c r="B3762" s="142">
        <v>139</v>
      </c>
      <c r="C3762" s="143" t="s">
        <v>446</v>
      </c>
      <c r="D3762" s="142">
        <v>90130907</v>
      </c>
      <c r="E3762" s="143" t="s">
        <v>3246</v>
      </c>
      <c r="F3762" s="143" t="s">
        <v>1646</v>
      </c>
      <c r="G3762" s="143" t="s">
        <v>1647</v>
      </c>
      <c r="H3762" s="144">
        <v>-40370.1</v>
      </c>
      <c r="I3762" s="143"/>
    </row>
    <row r="3763" spans="2:9" s="140" customFormat="1" ht="19.7" customHeight="1" x14ac:dyDescent="0.2">
      <c r="B3763" s="142">
        <v>139</v>
      </c>
      <c r="C3763" s="143" t="s">
        <v>446</v>
      </c>
      <c r="D3763" s="142">
        <v>90136937</v>
      </c>
      <c r="E3763" s="143" t="s">
        <v>3247</v>
      </c>
      <c r="F3763" s="143" t="s">
        <v>700</v>
      </c>
      <c r="G3763" s="143" t="s">
        <v>701</v>
      </c>
      <c r="H3763" s="144">
        <v>24200</v>
      </c>
      <c r="I3763" s="143"/>
    </row>
    <row r="3764" spans="2:9" s="140" customFormat="1" ht="19.7" customHeight="1" x14ac:dyDescent="0.2">
      <c r="B3764" s="142">
        <v>139</v>
      </c>
      <c r="C3764" s="143" t="s">
        <v>446</v>
      </c>
      <c r="D3764" s="142">
        <v>90136937</v>
      </c>
      <c r="E3764" s="143" t="s">
        <v>3248</v>
      </c>
      <c r="F3764" s="143" t="s">
        <v>737</v>
      </c>
      <c r="G3764" s="143" t="s">
        <v>738</v>
      </c>
      <c r="H3764" s="144">
        <v>50</v>
      </c>
      <c r="I3764" s="143"/>
    </row>
    <row r="3765" spans="2:9" s="140" customFormat="1" ht="19.7" customHeight="1" x14ac:dyDescent="0.2">
      <c r="B3765" s="142">
        <v>139</v>
      </c>
      <c r="C3765" s="143" t="s">
        <v>446</v>
      </c>
      <c r="D3765" s="142">
        <v>90142450</v>
      </c>
      <c r="E3765" s="143" t="s">
        <v>3249</v>
      </c>
      <c r="F3765" s="143" t="s">
        <v>700</v>
      </c>
      <c r="G3765" s="143" t="s">
        <v>701</v>
      </c>
      <c r="H3765" s="144">
        <v>24000</v>
      </c>
      <c r="I3765" s="143"/>
    </row>
    <row r="3766" spans="2:9" s="140" customFormat="1" ht="19.7" customHeight="1" x14ac:dyDescent="0.2">
      <c r="B3766" s="142">
        <v>139</v>
      </c>
      <c r="C3766" s="143" t="s">
        <v>446</v>
      </c>
      <c r="D3766" s="142">
        <v>90142739</v>
      </c>
      <c r="E3766" s="143" t="s">
        <v>3250</v>
      </c>
      <c r="F3766" s="143" t="s">
        <v>716</v>
      </c>
      <c r="G3766" s="143" t="s">
        <v>717</v>
      </c>
      <c r="H3766" s="144">
        <v>100000</v>
      </c>
      <c r="I3766" s="143"/>
    </row>
    <row r="3767" spans="2:9" s="140" customFormat="1" ht="19.7" customHeight="1" x14ac:dyDescent="0.2">
      <c r="B3767" s="142">
        <v>139</v>
      </c>
      <c r="C3767" s="143" t="s">
        <v>446</v>
      </c>
      <c r="D3767" s="142">
        <v>90142739</v>
      </c>
      <c r="E3767" s="143" t="s">
        <v>3251</v>
      </c>
      <c r="F3767" s="143" t="s">
        <v>716</v>
      </c>
      <c r="G3767" s="143" t="s">
        <v>717</v>
      </c>
      <c r="H3767" s="144">
        <v>100000</v>
      </c>
      <c r="I3767" s="143"/>
    </row>
    <row r="3768" spans="2:9" s="140" customFormat="1" ht="19.7" customHeight="1" x14ac:dyDescent="0.2">
      <c r="B3768" s="142">
        <v>139</v>
      </c>
      <c r="C3768" s="143" t="s">
        <v>446</v>
      </c>
      <c r="D3768" s="142">
        <v>90142739</v>
      </c>
      <c r="E3768" s="143" t="s">
        <v>3252</v>
      </c>
      <c r="F3768" s="143" t="s">
        <v>716</v>
      </c>
      <c r="G3768" s="143" t="s">
        <v>717</v>
      </c>
      <c r="H3768" s="144">
        <v>100000</v>
      </c>
      <c r="I3768" s="143"/>
    </row>
    <row r="3769" spans="2:9" s="140" customFormat="1" ht="19.7" customHeight="1" x14ac:dyDescent="0.2">
      <c r="B3769" s="142">
        <v>139</v>
      </c>
      <c r="C3769" s="143" t="s">
        <v>446</v>
      </c>
      <c r="D3769" s="142">
        <v>90142739</v>
      </c>
      <c r="E3769" s="143" t="s">
        <v>3253</v>
      </c>
      <c r="F3769" s="143" t="s">
        <v>716</v>
      </c>
      <c r="G3769" s="143" t="s">
        <v>717</v>
      </c>
      <c r="H3769" s="144">
        <v>100000</v>
      </c>
      <c r="I3769" s="143"/>
    </row>
    <row r="3770" spans="2:9" s="140" customFormat="1" ht="19.7" customHeight="1" x14ac:dyDescent="0.2">
      <c r="B3770" s="142">
        <v>139</v>
      </c>
      <c r="C3770" s="143" t="s">
        <v>446</v>
      </c>
      <c r="D3770" s="142">
        <v>90142739</v>
      </c>
      <c r="E3770" s="143" t="s">
        <v>3254</v>
      </c>
      <c r="F3770" s="143" t="s">
        <v>713</v>
      </c>
      <c r="G3770" s="143" t="s">
        <v>714</v>
      </c>
      <c r="H3770" s="144">
        <v>0</v>
      </c>
      <c r="I3770" s="143"/>
    </row>
    <row r="3771" spans="2:9" s="140" customFormat="1" ht="19.7" customHeight="1" x14ac:dyDescent="0.2">
      <c r="B3771" s="142">
        <v>139</v>
      </c>
      <c r="C3771" s="143" t="s">
        <v>446</v>
      </c>
      <c r="D3771" s="142">
        <v>90142739</v>
      </c>
      <c r="E3771" s="143" t="s">
        <v>3255</v>
      </c>
      <c r="F3771" s="143" t="s">
        <v>713</v>
      </c>
      <c r="G3771" s="143" t="s">
        <v>714</v>
      </c>
      <c r="H3771" s="144">
        <v>250000</v>
      </c>
      <c r="I3771" s="143"/>
    </row>
    <row r="3772" spans="2:9" s="140" customFormat="1" ht="19.7" customHeight="1" x14ac:dyDescent="0.2">
      <c r="B3772" s="142">
        <v>139</v>
      </c>
      <c r="C3772" s="143" t="s">
        <v>446</v>
      </c>
      <c r="D3772" s="142">
        <v>90148399</v>
      </c>
      <c r="E3772" s="143" t="s">
        <v>3256</v>
      </c>
      <c r="F3772" s="143" t="s">
        <v>737</v>
      </c>
      <c r="G3772" s="143" t="s">
        <v>738</v>
      </c>
      <c r="H3772" s="144">
        <v>600</v>
      </c>
      <c r="I3772" s="143"/>
    </row>
    <row r="3773" spans="2:9" s="140" customFormat="1" ht="19.7" customHeight="1" x14ac:dyDescent="0.2">
      <c r="B3773" s="142">
        <v>139</v>
      </c>
      <c r="C3773" s="143" t="s">
        <v>446</v>
      </c>
      <c r="D3773" s="142">
        <v>90155449</v>
      </c>
      <c r="E3773" s="143" t="s">
        <v>3257</v>
      </c>
      <c r="F3773" s="143" t="s">
        <v>729</v>
      </c>
      <c r="G3773" s="143" t="s">
        <v>730</v>
      </c>
      <c r="H3773" s="144">
        <v>25000</v>
      </c>
      <c r="I3773" s="143"/>
    </row>
    <row r="3774" spans="2:9" s="140" customFormat="1" ht="19.7" customHeight="1" x14ac:dyDescent="0.2">
      <c r="B3774" s="142">
        <v>139</v>
      </c>
      <c r="C3774" s="143" t="s">
        <v>446</v>
      </c>
      <c r="D3774" s="142">
        <v>90155449</v>
      </c>
      <c r="E3774" s="143" t="s">
        <v>3258</v>
      </c>
      <c r="F3774" s="143" t="s">
        <v>700</v>
      </c>
      <c r="G3774" s="143" t="s">
        <v>701</v>
      </c>
      <c r="H3774" s="144">
        <v>600</v>
      </c>
      <c r="I3774" s="143"/>
    </row>
    <row r="3775" spans="2:9" s="140" customFormat="1" ht="19.7" customHeight="1" x14ac:dyDescent="0.2">
      <c r="B3775" s="142">
        <v>139</v>
      </c>
      <c r="C3775" s="143" t="s">
        <v>446</v>
      </c>
      <c r="D3775" s="142">
        <v>90239871</v>
      </c>
      <c r="E3775" s="143" t="s">
        <v>3259</v>
      </c>
      <c r="F3775" s="143" t="s">
        <v>713</v>
      </c>
      <c r="G3775" s="143" t="s">
        <v>714</v>
      </c>
      <c r="H3775" s="144">
        <v>60000</v>
      </c>
      <c r="I3775" s="143"/>
    </row>
    <row r="3776" spans="2:9" s="140" customFormat="1" ht="19.7" customHeight="1" x14ac:dyDescent="0.2">
      <c r="B3776" s="142">
        <v>139</v>
      </c>
      <c r="C3776" s="143" t="s">
        <v>446</v>
      </c>
      <c r="D3776" s="142">
        <v>90405986</v>
      </c>
      <c r="E3776" s="143" t="s">
        <v>3265</v>
      </c>
      <c r="F3776" s="143" t="s">
        <v>700</v>
      </c>
      <c r="G3776" s="143" t="s">
        <v>701</v>
      </c>
      <c r="H3776" s="144">
        <v>6000</v>
      </c>
      <c r="I3776" s="143"/>
    </row>
    <row r="3777" spans="2:9" s="140" customFormat="1" ht="19.7" customHeight="1" x14ac:dyDescent="0.2">
      <c r="B3777" s="142">
        <v>139</v>
      </c>
      <c r="C3777" s="143" t="s">
        <v>446</v>
      </c>
      <c r="D3777" s="142">
        <v>90405993</v>
      </c>
      <c r="E3777" s="143" t="s">
        <v>3260</v>
      </c>
      <c r="F3777" s="143" t="s">
        <v>891</v>
      </c>
      <c r="G3777" s="143" t="s">
        <v>892</v>
      </c>
      <c r="H3777" s="144">
        <v>1164</v>
      </c>
      <c r="I3777" s="143"/>
    </row>
    <row r="3778" spans="2:9" s="140" customFormat="1" ht="19.7" customHeight="1" x14ac:dyDescent="0.2">
      <c r="B3778" s="142">
        <v>139</v>
      </c>
      <c r="C3778" s="143" t="s">
        <v>446</v>
      </c>
      <c r="D3778" s="142">
        <v>90410824</v>
      </c>
      <c r="E3778" s="143" t="s">
        <v>3261</v>
      </c>
      <c r="F3778" s="143" t="s">
        <v>700</v>
      </c>
      <c r="G3778" s="143" t="s">
        <v>701</v>
      </c>
      <c r="H3778" s="144">
        <v>61300</v>
      </c>
      <c r="I3778" s="143"/>
    </row>
    <row r="3779" spans="2:9" s="140" customFormat="1" ht="19.7" customHeight="1" x14ac:dyDescent="0.2">
      <c r="B3779" s="142">
        <v>139</v>
      </c>
      <c r="C3779" s="143" t="s">
        <v>446</v>
      </c>
      <c r="D3779" s="142">
        <v>90410824</v>
      </c>
      <c r="E3779" s="143" t="s">
        <v>3261</v>
      </c>
      <c r="F3779" s="143" t="s">
        <v>700</v>
      </c>
      <c r="G3779" s="143" t="s">
        <v>701</v>
      </c>
      <c r="H3779" s="144">
        <v>35000</v>
      </c>
      <c r="I3779" s="143"/>
    </row>
    <row r="3780" spans="2:9" s="140" customFormat="1" ht="19.7" customHeight="1" x14ac:dyDescent="0.2">
      <c r="B3780" s="142">
        <v>139</v>
      </c>
      <c r="C3780" s="143" t="s">
        <v>446</v>
      </c>
      <c r="D3780" s="142">
        <v>90735322</v>
      </c>
      <c r="E3780" s="143" t="s">
        <v>3262</v>
      </c>
      <c r="F3780" s="143" t="s">
        <v>729</v>
      </c>
      <c r="G3780" s="143" t="s">
        <v>730</v>
      </c>
      <c r="H3780" s="144">
        <v>34000</v>
      </c>
      <c r="I3780" s="143"/>
    </row>
    <row r="3781" spans="2:9" s="140" customFormat="1" ht="19.7" customHeight="1" x14ac:dyDescent="0.2">
      <c r="B3781" s="142">
        <v>139</v>
      </c>
      <c r="C3781" s="143" t="s">
        <v>446</v>
      </c>
      <c r="D3781" s="142">
        <v>90739745</v>
      </c>
      <c r="E3781" s="143" t="s">
        <v>3263</v>
      </c>
      <c r="F3781" s="143" t="s">
        <v>713</v>
      </c>
      <c r="G3781" s="143" t="s">
        <v>714</v>
      </c>
      <c r="H3781" s="144">
        <v>60000</v>
      </c>
      <c r="I3781" s="143"/>
    </row>
    <row r="3782" spans="2:9" s="140" customFormat="1" ht="19.7" customHeight="1" x14ac:dyDescent="0.2">
      <c r="B3782" s="142">
        <v>139</v>
      </c>
      <c r="C3782" s="143" t="s">
        <v>446</v>
      </c>
      <c r="D3782" s="142">
        <v>90747553</v>
      </c>
      <c r="E3782" s="143" t="s">
        <v>9796</v>
      </c>
      <c r="F3782" s="143" t="s">
        <v>1675</v>
      </c>
      <c r="G3782" s="143" t="s">
        <v>1676</v>
      </c>
      <c r="H3782" s="144">
        <v>521</v>
      </c>
      <c r="I3782" s="143"/>
    </row>
    <row r="3783" spans="2:9" s="140" customFormat="1" ht="19.7" customHeight="1" x14ac:dyDescent="0.2">
      <c r="B3783" s="142">
        <v>139</v>
      </c>
      <c r="C3783" s="143" t="s">
        <v>446</v>
      </c>
      <c r="D3783" s="142">
        <v>90747553</v>
      </c>
      <c r="E3783" s="143" t="s">
        <v>3264</v>
      </c>
      <c r="F3783" s="143" t="s">
        <v>697</v>
      </c>
      <c r="G3783" s="143" t="s">
        <v>698</v>
      </c>
      <c r="H3783" s="144">
        <v>30000</v>
      </c>
      <c r="I3783" s="143"/>
    </row>
    <row r="3784" spans="2:9" s="140" customFormat="1" ht="19.7" customHeight="1" x14ac:dyDescent="0.2">
      <c r="B3784" s="142">
        <v>139</v>
      </c>
      <c r="C3784" s="143" t="s">
        <v>446</v>
      </c>
      <c r="D3784" s="142">
        <v>90750187</v>
      </c>
      <c r="E3784" s="143" t="s">
        <v>9076</v>
      </c>
      <c r="F3784" s="143" t="s">
        <v>998</v>
      </c>
      <c r="G3784" s="143" t="s">
        <v>999</v>
      </c>
      <c r="H3784" s="144">
        <v>5100</v>
      </c>
      <c r="I3784" s="143"/>
    </row>
    <row r="3785" spans="2:9" s="140" customFormat="1" ht="19.7" customHeight="1" x14ac:dyDescent="0.2">
      <c r="B3785" s="142">
        <v>139</v>
      </c>
      <c r="C3785" s="143" t="s">
        <v>446</v>
      </c>
      <c r="D3785" s="142">
        <v>90750187</v>
      </c>
      <c r="E3785" s="143" t="s">
        <v>9077</v>
      </c>
      <c r="F3785" s="143" t="s">
        <v>998</v>
      </c>
      <c r="G3785" s="143" t="s">
        <v>999</v>
      </c>
      <c r="H3785" s="144">
        <v>10000</v>
      </c>
      <c r="I3785" s="143"/>
    </row>
    <row r="3786" spans="2:9" s="140" customFormat="1" ht="19.7" customHeight="1" x14ac:dyDescent="0.2">
      <c r="B3786" s="142">
        <v>139</v>
      </c>
      <c r="C3786" s="143" t="s">
        <v>446</v>
      </c>
      <c r="D3786" s="142">
        <v>90750187</v>
      </c>
      <c r="E3786" s="143" t="s">
        <v>8738</v>
      </c>
      <c r="F3786" s="143" t="s">
        <v>697</v>
      </c>
      <c r="G3786" s="143" t="s">
        <v>698</v>
      </c>
      <c r="H3786" s="144">
        <v>60000</v>
      </c>
      <c r="I3786" s="143"/>
    </row>
    <row r="3787" spans="2:9" s="140" customFormat="1" ht="19.7" customHeight="1" x14ac:dyDescent="0.2">
      <c r="B3787" s="142">
        <v>139</v>
      </c>
      <c r="C3787" s="143" t="s">
        <v>446</v>
      </c>
      <c r="D3787" s="142">
        <v>90757769</v>
      </c>
      <c r="E3787" s="143" t="s">
        <v>9797</v>
      </c>
      <c r="F3787" s="143" t="s">
        <v>1675</v>
      </c>
      <c r="G3787" s="143" t="s">
        <v>1676</v>
      </c>
      <c r="H3787" s="144">
        <v>1172</v>
      </c>
      <c r="I3787" s="143"/>
    </row>
    <row r="3788" spans="2:9" s="140" customFormat="1" ht="19.7" customHeight="1" x14ac:dyDescent="0.2">
      <c r="B3788" s="142">
        <v>139</v>
      </c>
      <c r="C3788" s="143" t="s">
        <v>446</v>
      </c>
      <c r="D3788" s="142">
        <v>90849331</v>
      </c>
      <c r="E3788" s="143" t="s">
        <v>9078</v>
      </c>
      <c r="F3788" s="143" t="s">
        <v>998</v>
      </c>
      <c r="G3788" s="143" t="s">
        <v>999</v>
      </c>
      <c r="H3788" s="144">
        <v>10000</v>
      </c>
      <c r="I3788" s="143"/>
    </row>
    <row r="3789" spans="2:9" s="140" customFormat="1" ht="19.7" customHeight="1" x14ac:dyDescent="0.2">
      <c r="B3789" s="142">
        <v>139</v>
      </c>
      <c r="C3789" s="143" t="s">
        <v>446</v>
      </c>
      <c r="D3789" s="142">
        <v>90889479</v>
      </c>
      <c r="E3789" s="143" t="s">
        <v>3266</v>
      </c>
      <c r="F3789" s="143" t="s">
        <v>998</v>
      </c>
      <c r="G3789" s="143" t="s">
        <v>999</v>
      </c>
      <c r="H3789" s="144">
        <v>1320</v>
      </c>
      <c r="I3789" s="143"/>
    </row>
    <row r="3790" spans="2:9" s="140" customFormat="1" ht="19.7" customHeight="1" x14ac:dyDescent="0.2">
      <c r="B3790" s="142">
        <v>139</v>
      </c>
      <c r="C3790" s="143" t="s">
        <v>446</v>
      </c>
      <c r="D3790" s="142">
        <v>90950899</v>
      </c>
      <c r="E3790" s="143" t="s">
        <v>3267</v>
      </c>
      <c r="F3790" s="143" t="s">
        <v>697</v>
      </c>
      <c r="G3790" s="143" t="s">
        <v>698</v>
      </c>
      <c r="H3790" s="144">
        <v>50000</v>
      </c>
      <c r="I3790" s="143"/>
    </row>
    <row r="3791" spans="2:9" s="140" customFormat="1" ht="19.7" customHeight="1" x14ac:dyDescent="0.2">
      <c r="B3791" s="142">
        <v>139</v>
      </c>
      <c r="C3791" s="143" t="s">
        <v>446</v>
      </c>
      <c r="D3791" s="142">
        <v>91079837</v>
      </c>
      <c r="E3791" s="143" t="s">
        <v>3268</v>
      </c>
      <c r="F3791" s="143" t="s">
        <v>778</v>
      </c>
      <c r="G3791" s="143" t="s">
        <v>779</v>
      </c>
      <c r="H3791" s="144">
        <v>319.2</v>
      </c>
      <c r="I3791" s="143"/>
    </row>
    <row r="3792" spans="2:9" s="140" customFormat="1" ht="19.7" customHeight="1" x14ac:dyDescent="0.2">
      <c r="B3792" s="142">
        <v>139</v>
      </c>
      <c r="C3792" s="143" t="s">
        <v>446</v>
      </c>
      <c r="D3792" s="142">
        <v>99825768</v>
      </c>
      <c r="E3792" s="143" t="s">
        <v>3269</v>
      </c>
      <c r="F3792" s="143" t="s">
        <v>713</v>
      </c>
      <c r="G3792" s="143" t="s">
        <v>714</v>
      </c>
      <c r="H3792" s="144">
        <v>-50340.22</v>
      </c>
      <c r="I3792" s="143"/>
    </row>
    <row r="3793" spans="2:9" s="140" customFormat="1" ht="19.7" customHeight="1" x14ac:dyDescent="0.2">
      <c r="B3793" s="142">
        <v>139</v>
      </c>
      <c r="C3793" s="143" t="s">
        <v>446</v>
      </c>
      <c r="D3793" s="142">
        <v>99825772</v>
      </c>
      <c r="E3793" s="143" t="s">
        <v>3270</v>
      </c>
      <c r="F3793" s="143" t="s">
        <v>713</v>
      </c>
      <c r="G3793" s="143" t="s">
        <v>714</v>
      </c>
      <c r="H3793" s="144">
        <v>-40335.56</v>
      </c>
      <c r="I3793" s="143"/>
    </row>
    <row r="3794" spans="2:9" s="140" customFormat="1" ht="19.7" customHeight="1" x14ac:dyDescent="0.2">
      <c r="B3794" s="142">
        <v>140</v>
      </c>
      <c r="C3794" s="143" t="s">
        <v>148</v>
      </c>
      <c r="D3794" s="142">
        <v>90117556</v>
      </c>
      <c r="E3794" s="143" t="s">
        <v>3274</v>
      </c>
      <c r="F3794" s="143" t="s">
        <v>700</v>
      </c>
      <c r="G3794" s="143" t="s">
        <v>701</v>
      </c>
      <c r="H3794" s="144">
        <v>-692345.68</v>
      </c>
      <c r="I3794" s="143"/>
    </row>
    <row r="3795" spans="2:9" s="140" customFormat="1" ht="19.7" customHeight="1" x14ac:dyDescent="0.2">
      <c r="B3795" s="142">
        <v>140</v>
      </c>
      <c r="C3795" s="143" t="s">
        <v>148</v>
      </c>
      <c r="D3795" s="142">
        <v>90117556</v>
      </c>
      <c r="E3795" s="143" t="s">
        <v>3275</v>
      </c>
      <c r="F3795" s="143" t="s">
        <v>700</v>
      </c>
      <c r="G3795" s="143" t="s">
        <v>701</v>
      </c>
      <c r="H3795" s="144">
        <v>14000</v>
      </c>
      <c r="I3795" s="143"/>
    </row>
    <row r="3796" spans="2:9" s="140" customFormat="1" ht="19.7" customHeight="1" x14ac:dyDescent="0.2">
      <c r="B3796" s="142">
        <v>140</v>
      </c>
      <c r="C3796" s="143" t="s">
        <v>148</v>
      </c>
      <c r="D3796" s="142">
        <v>90117556</v>
      </c>
      <c r="E3796" s="143" t="s">
        <v>3275</v>
      </c>
      <c r="F3796" s="143" t="s">
        <v>700</v>
      </c>
      <c r="G3796" s="143" t="s">
        <v>701</v>
      </c>
      <c r="H3796" s="144">
        <v>10000</v>
      </c>
      <c r="I3796" s="143"/>
    </row>
    <row r="3797" spans="2:9" s="140" customFormat="1" ht="19.7" customHeight="1" x14ac:dyDescent="0.2">
      <c r="B3797" s="142">
        <v>140</v>
      </c>
      <c r="C3797" s="143" t="s">
        <v>148</v>
      </c>
      <c r="D3797" s="142">
        <v>90117556</v>
      </c>
      <c r="E3797" s="143" t="s">
        <v>3276</v>
      </c>
      <c r="F3797" s="143" t="s">
        <v>700</v>
      </c>
      <c r="G3797" s="143" t="s">
        <v>701</v>
      </c>
      <c r="H3797" s="144">
        <v>14000</v>
      </c>
      <c r="I3797" s="143"/>
    </row>
    <row r="3798" spans="2:9" s="140" customFormat="1" ht="19.7" customHeight="1" x14ac:dyDescent="0.2">
      <c r="B3798" s="142">
        <v>140</v>
      </c>
      <c r="C3798" s="143" t="s">
        <v>148</v>
      </c>
      <c r="D3798" s="142">
        <v>90117556</v>
      </c>
      <c r="E3798" s="143" t="s">
        <v>3276</v>
      </c>
      <c r="F3798" s="143" t="s">
        <v>700</v>
      </c>
      <c r="G3798" s="143" t="s">
        <v>701</v>
      </c>
      <c r="H3798" s="144">
        <v>10000</v>
      </c>
      <c r="I3798" s="143"/>
    </row>
    <row r="3799" spans="2:9" s="140" customFormat="1" ht="19.7" customHeight="1" x14ac:dyDescent="0.2">
      <c r="B3799" s="142">
        <v>140</v>
      </c>
      <c r="C3799" s="143" t="s">
        <v>148</v>
      </c>
      <c r="D3799" s="142">
        <v>90120385</v>
      </c>
      <c r="E3799" s="143" t="s">
        <v>3271</v>
      </c>
      <c r="F3799" s="143" t="s">
        <v>700</v>
      </c>
      <c r="G3799" s="143" t="s">
        <v>701</v>
      </c>
      <c r="H3799" s="144">
        <v>80000</v>
      </c>
      <c r="I3799" s="143"/>
    </row>
    <row r="3800" spans="2:9" s="140" customFormat="1" ht="19.7" customHeight="1" x14ac:dyDescent="0.2">
      <c r="B3800" s="142">
        <v>140</v>
      </c>
      <c r="C3800" s="143" t="s">
        <v>148</v>
      </c>
      <c r="D3800" s="142">
        <v>90120421</v>
      </c>
      <c r="E3800" s="143" t="s">
        <v>9079</v>
      </c>
      <c r="F3800" s="143" t="s">
        <v>697</v>
      </c>
      <c r="G3800" s="143" t="s">
        <v>698</v>
      </c>
      <c r="H3800" s="144">
        <v>74700</v>
      </c>
      <c r="I3800" s="143"/>
    </row>
    <row r="3801" spans="2:9" s="140" customFormat="1" ht="19.7" customHeight="1" x14ac:dyDescent="0.2">
      <c r="B3801" s="142">
        <v>140</v>
      </c>
      <c r="C3801" s="143" t="s">
        <v>148</v>
      </c>
      <c r="D3801" s="142">
        <v>90120490</v>
      </c>
      <c r="E3801" s="143" t="s">
        <v>3272</v>
      </c>
      <c r="F3801" s="143" t="s">
        <v>700</v>
      </c>
      <c r="G3801" s="143" t="s">
        <v>701</v>
      </c>
      <c r="H3801" s="144">
        <v>-7398.91</v>
      </c>
      <c r="I3801" s="143"/>
    </row>
    <row r="3802" spans="2:9" s="140" customFormat="1" ht="19.7" customHeight="1" x14ac:dyDescent="0.2">
      <c r="B3802" s="142">
        <v>140</v>
      </c>
      <c r="C3802" s="143" t="s">
        <v>148</v>
      </c>
      <c r="D3802" s="142">
        <v>90120490</v>
      </c>
      <c r="E3802" s="143" t="s">
        <v>3273</v>
      </c>
      <c r="F3802" s="143" t="s">
        <v>700</v>
      </c>
      <c r="G3802" s="143" t="s">
        <v>701</v>
      </c>
      <c r="H3802" s="144">
        <v>-2448.5500000000002</v>
      </c>
      <c r="I3802" s="143"/>
    </row>
    <row r="3803" spans="2:9" s="140" customFormat="1" ht="19.7" customHeight="1" x14ac:dyDescent="0.2">
      <c r="B3803" s="142">
        <v>140</v>
      </c>
      <c r="C3803" s="143" t="s">
        <v>148</v>
      </c>
      <c r="D3803" s="142">
        <v>90120539</v>
      </c>
      <c r="E3803" s="143" t="s">
        <v>9798</v>
      </c>
      <c r="F3803" s="143" t="s">
        <v>700</v>
      </c>
      <c r="G3803" s="143" t="s">
        <v>701</v>
      </c>
      <c r="H3803" s="144">
        <v>-2007.27</v>
      </c>
      <c r="I3803" s="143"/>
    </row>
    <row r="3804" spans="2:9" s="140" customFormat="1" ht="19.7" customHeight="1" x14ac:dyDescent="0.2">
      <c r="B3804" s="142">
        <v>140</v>
      </c>
      <c r="C3804" s="143" t="s">
        <v>148</v>
      </c>
      <c r="D3804" s="142">
        <v>90120911</v>
      </c>
      <c r="E3804" s="143" t="s">
        <v>3286</v>
      </c>
      <c r="F3804" s="143" t="s">
        <v>697</v>
      </c>
      <c r="G3804" s="143" t="s">
        <v>698</v>
      </c>
      <c r="H3804" s="144">
        <v>70000</v>
      </c>
      <c r="I3804" s="143"/>
    </row>
    <row r="3805" spans="2:9" s="140" customFormat="1" ht="19.7" customHeight="1" x14ac:dyDescent="0.2">
      <c r="B3805" s="142">
        <v>140</v>
      </c>
      <c r="C3805" s="143" t="s">
        <v>148</v>
      </c>
      <c r="D3805" s="142">
        <v>90129305</v>
      </c>
      <c r="E3805" s="143" t="s">
        <v>3277</v>
      </c>
      <c r="F3805" s="143" t="s">
        <v>737</v>
      </c>
      <c r="G3805" s="143" t="s">
        <v>738</v>
      </c>
      <c r="H3805" s="144">
        <v>600</v>
      </c>
      <c r="I3805" s="143"/>
    </row>
    <row r="3806" spans="2:9" s="140" customFormat="1" ht="19.7" customHeight="1" x14ac:dyDescent="0.2">
      <c r="B3806" s="142">
        <v>140</v>
      </c>
      <c r="C3806" s="143" t="s">
        <v>148</v>
      </c>
      <c r="D3806" s="142">
        <v>90129305</v>
      </c>
      <c r="E3806" s="143" t="s">
        <v>3278</v>
      </c>
      <c r="F3806" s="143" t="s">
        <v>899</v>
      </c>
      <c r="G3806" s="143" t="s">
        <v>900</v>
      </c>
      <c r="H3806" s="144">
        <v>762.24</v>
      </c>
      <c r="I3806" s="143"/>
    </row>
    <row r="3807" spans="2:9" s="140" customFormat="1" ht="19.7" customHeight="1" x14ac:dyDescent="0.2">
      <c r="B3807" s="142">
        <v>140</v>
      </c>
      <c r="C3807" s="143" t="s">
        <v>148</v>
      </c>
      <c r="D3807" s="142">
        <v>90130636</v>
      </c>
      <c r="E3807" s="143" t="s">
        <v>3279</v>
      </c>
      <c r="F3807" s="143" t="s">
        <v>700</v>
      </c>
      <c r="G3807" s="143" t="s">
        <v>701</v>
      </c>
      <c r="H3807" s="144">
        <v>-15237.22</v>
      </c>
      <c r="I3807" s="143"/>
    </row>
    <row r="3808" spans="2:9" s="140" customFormat="1" ht="19.7" customHeight="1" x14ac:dyDescent="0.2">
      <c r="B3808" s="142">
        <v>140</v>
      </c>
      <c r="C3808" s="143" t="s">
        <v>148</v>
      </c>
      <c r="D3808" s="142">
        <v>90134249</v>
      </c>
      <c r="E3808" s="143" t="s">
        <v>9080</v>
      </c>
      <c r="F3808" s="143" t="s">
        <v>713</v>
      </c>
      <c r="G3808" s="143" t="s">
        <v>714</v>
      </c>
      <c r="H3808" s="144">
        <v>150000</v>
      </c>
      <c r="I3808" s="143"/>
    </row>
    <row r="3809" spans="2:9" s="140" customFormat="1" ht="19.7" customHeight="1" x14ac:dyDescent="0.2">
      <c r="B3809" s="142">
        <v>140</v>
      </c>
      <c r="C3809" s="143" t="s">
        <v>148</v>
      </c>
      <c r="D3809" s="142">
        <v>90143750</v>
      </c>
      <c r="E3809" s="143" t="s">
        <v>3280</v>
      </c>
      <c r="F3809" s="143" t="s">
        <v>700</v>
      </c>
      <c r="G3809" s="143" t="s">
        <v>701</v>
      </c>
      <c r="H3809" s="144">
        <v>1470</v>
      </c>
      <c r="I3809" s="143"/>
    </row>
    <row r="3810" spans="2:9" s="140" customFormat="1" ht="19.7" customHeight="1" x14ac:dyDescent="0.2">
      <c r="B3810" s="142">
        <v>140</v>
      </c>
      <c r="C3810" s="143" t="s">
        <v>148</v>
      </c>
      <c r="D3810" s="142">
        <v>90143750</v>
      </c>
      <c r="E3810" s="143" t="s">
        <v>3280</v>
      </c>
      <c r="F3810" s="143" t="s">
        <v>700</v>
      </c>
      <c r="G3810" s="143" t="s">
        <v>701</v>
      </c>
      <c r="H3810" s="144">
        <v>1050</v>
      </c>
      <c r="I3810" s="143"/>
    </row>
    <row r="3811" spans="2:9" s="140" customFormat="1" ht="19.7" customHeight="1" x14ac:dyDescent="0.2">
      <c r="B3811" s="142">
        <v>140</v>
      </c>
      <c r="C3811" s="143" t="s">
        <v>148</v>
      </c>
      <c r="D3811" s="142">
        <v>90143750</v>
      </c>
      <c r="E3811" s="143" t="s">
        <v>3281</v>
      </c>
      <c r="F3811" s="143" t="s">
        <v>700</v>
      </c>
      <c r="G3811" s="143" t="s">
        <v>701</v>
      </c>
      <c r="H3811" s="144">
        <v>560</v>
      </c>
      <c r="I3811" s="143"/>
    </row>
    <row r="3812" spans="2:9" s="140" customFormat="1" ht="19.7" customHeight="1" x14ac:dyDescent="0.2">
      <c r="B3812" s="142">
        <v>140</v>
      </c>
      <c r="C3812" s="143" t="s">
        <v>148</v>
      </c>
      <c r="D3812" s="142">
        <v>90143750</v>
      </c>
      <c r="E3812" s="143" t="s">
        <v>3281</v>
      </c>
      <c r="F3812" s="143" t="s">
        <v>700</v>
      </c>
      <c r="G3812" s="143" t="s">
        <v>701</v>
      </c>
      <c r="H3812" s="144">
        <v>400</v>
      </c>
      <c r="I3812" s="143"/>
    </row>
    <row r="3813" spans="2:9" s="140" customFormat="1" ht="19.7" customHeight="1" x14ac:dyDescent="0.2">
      <c r="B3813" s="142">
        <v>140</v>
      </c>
      <c r="C3813" s="143" t="s">
        <v>148</v>
      </c>
      <c r="D3813" s="142">
        <v>90147515</v>
      </c>
      <c r="E3813" s="143" t="s">
        <v>3282</v>
      </c>
      <c r="F3813" s="143" t="s">
        <v>700</v>
      </c>
      <c r="G3813" s="143" t="s">
        <v>701</v>
      </c>
      <c r="H3813" s="144">
        <v>3500</v>
      </c>
      <c r="I3813" s="143"/>
    </row>
    <row r="3814" spans="2:9" s="140" customFormat="1" ht="19.7" customHeight="1" x14ac:dyDescent="0.2">
      <c r="B3814" s="142">
        <v>140</v>
      </c>
      <c r="C3814" s="143" t="s">
        <v>148</v>
      </c>
      <c r="D3814" s="142">
        <v>90147515</v>
      </c>
      <c r="E3814" s="143" t="s">
        <v>3282</v>
      </c>
      <c r="F3814" s="143" t="s">
        <v>700</v>
      </c>
      <c r="G3814" s="143" t="s">
        <v>701</v>
      </c>
      <c r="H3814" s="144">
        <v>2500</v>
      </c>
      <c r="I3814" s="143"/>
    </row>
    <row r="3815" spans="2:9" s="140" customFormat="1" ht="19.7" customHeight="1" x14ac:dyDescent="0.2">
      <c r="B3815" s="142">
        <v>140</v>
      </c>
      <c r="C3815" s="143" t="s">
        <v>148</v>
      </c>
      <c r="D3815" s="142">
        <v>90147515</v>
      </c>
      <c r="E3815" s="143" t="s">
        <v>3283</v>
      </c>
      <c r="F3815" s="143" t="s">
        <v>700</v>
      </c>
      <c r="G3815" s="143" t="s">
        <v>701</v>
      </c>
      <c r="H3815" s="144">
        <v>10500</v>
      </c>
      <c r="I3815" s="143"/>
    </row>
    <row r="3816" spans="2:9" s="140" customFormat="1" ht="19.7" customHeight="1" x14ac:dyDescent="0.2">
      <c r="B3816" s="142">
        <v>140</v>
      </c>
      <c r="C3816" s="143" t="s">
        <v>148</v>
      </c>
      <c r="D3816" s="142">
        <v>90147515</v>
      </c>
      <c r="E3816" s="143" t="s">
        <v>3283</v>
      </c>
      <c r="F3816" s="143" t="s">
        <v>700</v>
      </c>
      <c r="G3816" s="143" t="s">
        <v>701</v>
      </c>
      <c r="H3816" s="144">
        <v>7500</v>
      </c>
      <c r="I3816" s="143"/>
    </row>
    <row r="3817" spans="2:9" s="140" customFormat="1" ht="19.7" customHeight="1" x14ac:dyDescent="0.2">
      <c r="B3817" s="142">
        <v>140</v>
      </c>
      <c r="C3817" s="143" t="s">
        <v>148</v>
      </c>
      <c r="D3817" s="142">
        <v>90147515</v>
      </c>
      <c r="E3817" s="143" t="s">
        <v>3284</v>
      </c>
      <c r="F3817" s="143" t="s">
        <v>713</v>
      </c>
      <c r="G3817" s="143" t="s">
        <v>714</v>
      </c>
      <c r="H3817" s="144">
        <v>15000</v>
      </c>
      <c r="I3817" s="143"/>
    </row>
    <row r="3818" spans="2:9" s="140" customFormat="1" ht="19.7" customHeight="1" x14ac:dyDescent="0.2">
      <c r="B3818" s="142">
        <v>140</v>
      </c>
      <c r="C3818" s="143" t="s">
        <v>148</v>
      </c>
      <c r="D3818" s="142">
        <v>90147515</v>
      </c>
      <c r="E3818" s="143" t="s">
        <v>3284</v>
      </c>
      <c r="F3818" s="143" t="s">
        <v>713</v>
      </c>
      <c r="G3818" s="143" t="s">
        <v>714</v>
      </c>
      <c r="H3818" s="144">
        <v>12500</v>
      </c>
      <c r="I3818" s="143"/>
    </row>
    <row r="3819" spans="2:9" s="140" customFormat="1" ht="19.7" customHeight="1" x14ac:dyDescent="0.2">
      <c r="B3819" s="142">
        <v>140</v>
      </c>
      <c r="C3819" s="143" t="s">
        <v>148</v>
      </c>
      <c r="D3819" s="142">
        <v>90147515</v>
      </c>
      <c r="E3819" s="143" t="s">
        <v>9081</v>
      </c>
      <c r="F3819" s="143" t="s">
        <v>713</v>
      </c>
      <c r="G3819" s="143" t="s">
        <v>714</v>
      </c>
      <c r="H3819" s="144">
        <v>252800</v>
      </c>
      <c r="I3819" s="143"/>
    </row>
    <row r="3820" spans="2:9" s="140" customFormat="1" ht="19.7" customHeight="1" x14ac:dyDescent="0.2">
      <c r="B3820" s="142">
        <v>140</v>
      </c>
      <c r="C3820" s="143" t="s">
        <v>148</v>
      </c>
      <c r="D3820" s="142">
        <v>90147515</v>
      </c>
      <c r="E3820" s="143" t="s">
        <v>3285</v>
      </c>
      <c r="F3820" s="143" t="s">
        <v>700</v>
      </c>
      <c r="G3820" s="143" t="s">
        <v>701</v>
      </c>
      <c r="H3820" s="144">
        <v>28000</v>
      </c>
      <c r="I3820" s="143"/>
    </row>
    <row r="3821" spans="2:9" s="140" customFormat="1" ht="19.7" customHeight="1" x14ac:dyDescent="0.2">
      <c r="B3821" s="142">
        <v>140</v>
      </c>
      <c r="C3821" s="143" t="s">
        <v>148</v>
      </c>
      <c r="D3821" s="142">
        <v>90147515</v>
      </c>
      <c r="E3821" s="143" t="s">
        <v>3285</v>
      </c>
      <c r="F3821" s="143" t="s">
        <v>700</v>
      </c>
      <c r="G3821" s="143" t="s">
        <v>701</v>
      </c>
      <c r="H3821" s="144">
        <v>20000</v>
      </c>
      <c r="I3821" s="143"/>
    </row>
    <row r="3822" spans="2:9" s="140" customFormat="1" ht="19.7" customHeight="1" x14ac:dyDescent="0.2">
      <c r="B3822" s="142">
        <v>140</v>
      </c>
      <c r="C3822" s="143" t="s">
        <v>148</v>
      </c>
      <c r="D3822" s="142">
        <v>90147515</v>
      </c>
      <c r="E3822" s="143" t="s">
        <v>8739</v>
      </c>
      <c r="F3822" s="143" t="s">
        <v>700</v>
      </c>
      <c r="G3822" s="143" t="s">
        <v>701</v>
      </c>
      <c r="H3822" s="144">
        <v>1500</v>
      </c>
      <c r="I3822" s="143"/>
    </row>
    <row r="3823" spans="2:9" s="140" customFormat="1" ht="19.7" customHeight="1" x14ac:dyDescent="0.2">
      <c r="B3823" s="142">
        <v>140</v>
      </c>
      <c r="C3823" s="143" t="s">
        <v>148</v>
      </c>
      <c r="D3823" s="142">
        <v>90152746</v>
      </c>
      <c r="E3823" s="143" t="s">
        <v>3287</v>
      </c>
      <c r="F3823" s="143" t="s">
        <v>697</v>
      </c>
      <c r="G3823" s="143" t="s">
        <v>698</v>
      </c>
      <c r="H3823" s="144">
        <v>1860.48</v>
      </c>
      <c r="I3823" s="143"/>
    </row>
    <row r="3824" spans="2:9" s="140" customFormat="1" ht="19.7" customHeight="1" x14ac:dyDescent="0.2">
      <c r="B3824" s="142">
        <v>140</v>
      </c>
      <c r="C3824" s="143" t="s">
        <v>148</v>
      </c>
      <c r="D3824" s="142">
        <v>90177497</v>
      </c>
      <c r="E3824" s="143" t="s">
        <v>3288</v>
      </c>
      <c r="F3824" s="143" t="s">
        <v>700</v>
      </c>
      <c r="G3824" s="143" t="s">
        <v>701</v>
      </c>
      <c r="H3824" s="144">
        <v>-22000</v>
      </c>
      <c r="I3824" s="143"/>
    </row>
    <row r="3825" spans="2:9" s="140" customFormat="1" ht="19.7" customHeight="1" x14ac:dyDescent="0.2">
      <c r="B3825" s="142">
        <v>140</v>
      </c>
      <c r="C3825" s="143" t="s">
        <v>148</v>
      </c>
      <c r="D3825" s="142">
        <v>90177497</v>
      </c>
      <c r="E3825" s="143" t="s">
        <v>3288</v>
      </c>
      <c r="F3825" s="143" t="s">
        <v>700</v>
      </c>
      <c r="G3825" s="143" t="s">
        <v>701</v>
      </c>
      <c r="H3825" s="144">
        <v>-20000</v>
      </c>
      <c r="I3825" s="143"/>
    </row>
    <row r="3826" spans="2:9" s="140" customFormat="1" ht="19.7" customHeight="1" x14ac:dyDescent="0.2">
      <c r="B3826" s="142">
        <v>140</v>
      </c>
      <c r="C3826" s="143" t="s">
        <v>148</v>
      </c>
      <c r="D3826" s="142">
        <v>90246486</v>
      </c>
      <c r="E3826" s="143" t="s">
        <v>9082</v>
      </c>
      <c r="F3826" s="143" t="s">
        <v>697</v>
      </c>
      <c r="G3826" s="143" t="s">
        <v>698</v>
      </c>
      <c r="H3826" s="144">
        <v>21000</v>
      </c>
      <c r="I3826" s="143"/>
    </row>
    <row r="3827" spans="2:9" s="140" customFormat="1" ht="19.7" customHeight="1" x14ac:dyDescent="0.2">
      <c r="B3827" s="142">
        <v>140</v>
      </c>
      <c r="C3827" s="143" t="s">
        <v>148</v>
      </c>
      <c r="D3827" s="142">
        <v>90738797</v>
      </c>
      <c r="E3827" s="143" t="s">
        <v>3289</v>
      </c>
      <c r="F3827" s="143" t="s">
        <v>700</v>
      </c>
      <c r="G3827" s="143" t="s">
        <v>701</v>
      </c>
      <c r="H3827" s="144">
        <v>360</v>
      </c>
      <c r="I3827" s="143"/>
    </row>
    <row r="3828" spans="2:9" s="140" customFormat="1" ht="19.7" customHeight="1" x14ac:dyDescent="0.2">
      <c r="B3828" s="142">
        <v>140</v>
      </c>
      <c r="C3828" s="143" t="s">
        <v>148</v>
      </c>
      <c r="D3828" s="142">
        <v>99389007</v>
      </c>
      <c r="E3828" s="143" t="s">
        <v>3290</v>
      </c>
      <c r="F3828" s="143" t="s">
        <v>700</v>
      </c>
      <c r="G3828" s="143" t="s">
        <v>701</v>
      </c>
      <c r="H3828" s="144">
        <v>-22467.58</v>
      </c>
      <c r="I3828" s="143"/>
    </row>
    <row r="3829" spans="2:9" s="140" customFormat="1" ht="19.7" customHeight="1" x14ac:dyDescent="0.2">
      <c r="B3829" s="142">
        <v>140</v>
      </c>
      <c r="C3829" s="143" t="s">
        <v>148</v>
      </c>
      <c r="D3829" s="142">
        <v>99389007</v>
      </c>
      <c r="E3829" s="143" t="s">
        <v>3291</v>
      </c>
      <c r="F3829" s="143" t="s">
        <v>697</v>
      </c>
      <c r="G3829" s="143" t="s">
        <v>698</v>
      </c>
      <c r="H3829" s="144">
        <v>-27100</v>
      </c>
      <c r="I3829" s="143"/>
    </row>
    <row r="3830" spans="2:9" s="140" customFormat="1" ht="19.7" customHeight="1" x14ac:dyDescent="0.2">
      <c r="B3830" s="142">
        <v>140</v>
      </c>
      <c r="C3830" s="143" t="s">
        <v>148</v>
      </c>
      <c r="D3830" s="142">
        <v>99389007</v>
      </c>
      <c r="E3830" s="143" t="s">
        <v>3291</v>
      </c>
      <c r="F3830" s="143" t="s">
        <v>697</v>
      </c>
      <c r="G3830" s="143" t="s">
        <v>698</v>
      </c>
      <c r="H3830" s="144">
        <v>900</v>
      </c>
      <c r="I3830" s="143"/>
    </row>
    <row r="3831" spans="2:9" s="140" customFormat="1" ht="19.7" customHeight="1" x14ac:dyDescent="0.2">
      <c r="B3831" s="142">
        <v>141</v>
      </c>
      <c r="C3831" s="143" t="s">
        <v>445</v>
      </c>
      <c r="D3831" s="142">
        <v>90116530</v>
      </c>
      <c r="E3831" s="143" t="s">
        <v>3292</v>
      </c>
      <c r="F3831" s="143" t="s">
        <v>700</v>
      </c>
      <c r="G3831" s="143" t="s">
        <v>701</v>
      </c>
      <c r="H3831" s="144">
        <v>1800</v>
      </c>
      <c r="I3831" s="143"/>
    </row>
    <row r="3832" spans="2:9" s="140" customFormat="1" ht="19.7" customHeight="1" x14ac:dyDescent="0.2">
      <c r="B3832" s="142">
        <v>141</v>
      </c>
      <c r="C3832" s="143" t="s">
        <v>445</v>
      </c>
      <c r="D3832" s="142">
        <v>90131060</v>
      </c>
      <c r="E3832" s="143" t="s">
        <v>3293</v>
      </c>
      <c r="F3832" s="143" t="s">
        <v>899</v>
      </c>
      <c r="G3832" s="143" t="s">
        <v>900</v>
      </c>
      <c r="H3832" s="144">
        <v>1650</v>
      </c>
      <c r="I3832" s="143"/>
    </row>
    <row r="3833" spans="2:9" s="140" customFormat="1" ht="19.7" customHeight="1" x14ac:dyDescent="0.2">
      <c r="B3833" s="142">
        <v>141</v>
      </c>
      <c r="C3833" s="143" t="s">
        <v>445</v>
      </c>
      <c r="D3833" s="142">
        <v>90135813</v>
      </c>
      <c r="E3833" s="143" t="s">
        <v>3294</v>
      </c>
      <c r="F3833" s="143" t="s">
        <v>713</v>
      </c>
      <c r="G3833" s="143" t="s">
        <v>714</v>
      </c>
      <c r="H3833" s="144">
        <v>100000</v>
      </c>
      <c r="I3833" s="143"/>
    </row>
    <row r="3834" spans="2:9" s="140" customFormat="1" ht="19.7" customHeight="1" x14ac:dyDescent="0.2">
      <c r="B3834" s="142">
        <v>141</v>
      </c>
      <c r="C3834" s="143" t="s">
        <v>445</v>
      </c>
      <c r="D3834" s="142">
        <v>90139855</v>
      </c>
      <c r="E3834" s="143" t="s">
        <v>9799</v>
      </c>
      <c r="F3834" s="143" t="s">
        <v>700</v>
      </c>
      <c r="G3834" s="143" t="s">
        <v>701</v>
      </c>
      <c r="H3834" s="144">
        <v>-9655.2999999999993</v>
      </c>
      <c r="I3834" s="143"/>
    </row>
    <row r="3835" spans="2:9" s="140" customFormat="1" ht="19.7" customHeight="1" x14ac:dyDescent="0.2">
      <c r="B3835" s="142">
        <v>141</v>
      </c>
      <c r="C3835" s="143" t="s">
        <v>445</v>
      </c>
      <c r="D3835" s="142">
        <v>90149248</v>
      </c>
      <c r="E3835" s="143" t="s">
        <v>3295</v>
      </c>
      <c r="F3835" s="143" t="s">
        <v>899</v>
      </c>
      <c r="G3835" s="143" t="s">
        <v>900</v>
      </c>
      <c r="H3835" s="144">
        <v>5000</v>
      </c>
      <c r="I3835" s="143"/>
    </row>
    <row r="3836" spans="2:9" s="140" customFormat="1" ht="19.7" customHeight="1" x14ac:dyDescent="0.2">
      <c r="B3836" s="142">
        <v>141</v>
      </c>
      <c r="C3836" s="143" t="s">
        <v>445</v>
      </c>
      <c r="D3836" s="142">
        <v>90177901</v>
      </c>
      <c r="E3836" s="143" t="s">
        <v>3296</v>
      </c>
      <c r="F3836" s="143" t="s">
        <v>700</v>
      </c>
      <c r="G3836" s="143" t="s">
        <v>701</v>
      </c>
      <c r="H3836" s="144">
        <v>12576</v>
      </c>
      <c r="I3836" s="143"/>
    </row>
    <row r="3837" spans="2:9" s="140" customFormat="1" ht="19.7" customHeight="1" x14ac:dyDescent="0.2">
      <c r="B3837" s="142">
        <v>141</v>
      </c>
      <c r="C3837" s="143" t="s">
        <v>445</v>
      </c>
      <c r="D3837" s="142">
        <v>90188236</v>
      </c>
      <c r="E3837" s="143" t="s">
        <v>3297</v>
      </c>
      <c r="F3837" s="143" t="s">
        <v>700</v>
      </c>
      <c r="G3837" s="143" t="s">
        <v>701</v>
      </c>
      <c r="H3837" s="144">
        <v>-30525.71</v>
      </c>
      <c r="I3837" s="143"/>
    </row>
    <row r="3838" spans="2:9" s="140" customFormat="1" ht="19.7" customHeight="1" x14ac:dyDescent="0.2">
      <c r="B3838" s="142">
        <v>141</v>
      </c>
      <c r="C3838" s="143" t="s">
        <v>445</v>
      </c>
      <c r="D3838" s="142">
        <v>90399991</v>
      </c>
      <c r="E3838" s="143" t="s">
        <v>3298</v>
      </c>
      <c r="F3838" s="143" t="s">
        <v>716</v>
      </c>
      <c r="G3838" s="143" t="s">
        <v>717</v>
      </c>
      <c r="H3838" s="144">
        <v>-10306.25</v>
      </c>
      <c r="I3838" s="143"/>
    </row>
    <row r="3839" spans="2:9" s="140" customFormat="1" ht="19.7" customHeight="1" x14ac:dyDescent="0.2">
      <c r="B3839" s="142">
        <v>141</v>
      </c>
      <c r="C3839" s="143" t="s">
        <v>445</v>
      </c>
      <c r="D3839" s="142">
        <v>90399991</v>
      </c>
      <c r="E3839" s="143" t="s">
        <v>3299</v>
      </c>
      <c r="F3839" s="143" t="s">
        <v>700</v>
      </c>
      <c r="G3839" s="143" t="s">
        <v>701</v>
      </c>
      <c r="H3839" s="144">
        <v>-9696.5400000000009</v>
      </c>
      <c r="I3839" s="143"/>
    </row>
    <row r="3840" spans="2:9" s="140" customFormat="1" ht="19.7" customHeight="1" x14ac:dyDescent="0.2">
      <c r="B3840" s="142">
        <v>141</v>
      </c>
      <c r="C3840" s="143" t="s">
        <v>445</v>
      </c>
      <c r="D3840" s="142">
        <v>90798965</v>
      </c>
      <c r="E3840" s="143" t="s">
        <v>1942</v>
      </c>
      <c r="F3840" s="143" t="s">
        <v>700</v>
      </c>
      <c r="G3840" s="143" t="s">
        <v>701</v>
      </c>
      <c r="H3840" s="144">
        <v>150</v>
      </c>
      <c r="I3840" s="143"/>
    </row>
    <row r="3841" spans="2:9" s="140" customFormat="1" ht="19.7" customHeight="1" x14ac:dyDescent="0.2">
      <c r="B3841" s="142">
        <v>141</v>
      </c>
      <c r="C3841" s="143" t="s">
        <v>445</v>
      </c>
      <c r="D3841" s="142">
        <v>90798965</v>
      </c>
      <c r="E3841" s="143" t="s">
        <v>1942</v>
      </c>
      <c r="F3841" s="143" t="s">
        <v>700</v>
      </c>
      <c r="G3841" s="143" t="s">
        <v>701</v>
      </c>
      <c r="H3841" s="144">
        <v>30</v>
      </c>
      <c r="I3841" s="143"/>
    </row>
    <row r="3842" spans="2:9" s="140" customFormat="1" ht="19.7" customHeight="1" x14ac:dyDescent="0.2">
      <c r="B3842" s="142">
        <v>141</v>
      </c>
      <c r="C3842" s="143" t="s">
        <v>445</v>
      </c>
      <c r="D3842" s="142">
        <v>90798965</v>
      </c>
      <c r="E3842" s="143" t="s">
        <v>1943</v>
      </c>
      <c r="F3842" s="143" t="s">
        <v>737</v>
      </c>
      <c r="G3842" s="143" t="s">
        <v>738</v>
      </c>
      <c r="H3842" s="144">
        <v>150</v>
      </c>
      <c r="I3842" s="143"/>
    </row>
    <row r="3843" spans="2:9" s="140" customFormat="1" ht="19.7" customHeight="1" x14ac:dyDescent="0.2">
      <c r="B3843" s="142">
        <v>141</v>
      </c>
      <c r="C3843" s="143" t="s">
        <v>445</v>
      </c>
      <c r="D3843" s="142">
        <v>90798965</v>
      </c>
      <c r="E3843" s="143" t="s">
        <v>1943</v>
      </c>
      <c r="F3843" s="143" t="s">
        <v>737</v>
      </c>
      <c r="G3843" s="143" t="s">
        <v>738</v>
      </c>
      <c r="H3843" s="144">
        <v>30</v>
      </c>
      <c r="I3843" s="143"/>
    </row>
    <row r="3844" spans="2:9" s="140" customFormat="1" ht="19.7" customHeight="1" x14ac:dyDescent="0.2">
      <c r="B3844" s="142">
        <v>141</v>
      </c>
      <c r="C3844" s="143" t="s">
        <v>445</v>
      </c>
      <c r="D3844" s="142">
        <v>91093500</v>
      </c>
      <c r="E3844" s="143" t="s">
        <v>3300</v>
      </c>
      <c r="F3844" s="143" t="s">
        <v>700</v>
      </c>
      <c r="G3844" s="143" t="s">
        <v>701</v>
      </c>
      <c r="H3844" s="144">
        <v>720</v>
      </c>
      <c r="I3844" s="143"/>
    </row>
    <row r="3845" spans="2:9" s="140" customFormat="1" ht="19.7" customHeight="1" x14ac:dyDescent="0.2">
      <c r="B3845" s="142">
        <v>141</v>
      </c>
      <c r="C3845" s="143" t="s">
        <v>445</v>
      </c>
      <c r="D3845" s="142">
        <v>91093500</v>
      </c>
      <c r="E3845" s="143" t="s">
        <v>3301</v>
      </c>
      <c r="F3845" s="143" t="s">
        <v>697</v>
      </c>
      <c r="G3845" s="143" t="s">
        <v>698</v>
      </c>
      <c r="H3845" s="144">
        <v>13000</v>
      </c>
      <c r="I3845" s="143"/>
    </row>
    <row r="3846" spans="2:9" s="140" customFormat="1" ht="19.7" customHeight="1" x14ac:dyDescent="0.2">
      <c r="B3846" s="142">
        <v>143</v>
      </c>
      <c r="C3846" s="143" t="s">
        <v>447</v>
      </c>
      <c r="D3846" s="142">
        <v>90116438</v>
      </c>
      <c r="E3846" s="143" t="s">
        <v>3302</v>
      </c>
      <c r="F3846" s="143" t="s">
        <v>899</v>
      </c>
      <c r="G3846" s="143" t="s">
        <v>900</v>
      </c>
      <c r="H3846" s="144">
        <v>571.67999999999995</v>
      </c>
      <c r="I3846" s="143"/>
    </row>
    <row r="3847" spans="2:9" s="140" customFormat="1" ht="19.7" customHeight="1" x14ac:dyDescent="0.2">
      <c r="B3847" s="142">
        <v>143</v>
      </c>
      <c r="C3847" s="143" t="s">
        <v>447</v>
      </c>
      <c r="D3847" s="142">
        <v>90116438</v>
      </c>
      <c r="E3847" s="143" t="s">
        <v>3302</v>
      </c>
      <c r="F3847" s="143" t="s">
        <v>899</v>
      </c>
      <c r="G3847" s="143" t="s">
        <v>900</v>
      </c>
      <c r="H3847" s="144">
        <v>190.56</v>
      </c>
      <c r="I3847" s="143"/>
    </row>
    <row r="3848" spans="2:9" s="140" customFormat="1" ht="19.7" customHeight="1" x14ac:dyDescent="0.2">
      <c r="B3848" s="142">
        <v>143</v>
      </c>
      <c r="C3848" s="143" t="s">
        <v>447</v>
      </c>
      <c r="D3848" s="142">
        <v>90126132</v>
      </c>
      <c r="E3848" s="143" t="s">
        <v>3303</v>
      </c>
      <c r="F3848" s="143" t="s">
        <v>716</v>
      </c>
      <c r="G3848" s="143" t="s">
        <v>717</v>
      </c>
      <c r="H3848" s="144">
        <v>100000</v>
      </c>
      <c r="I3848" s="143"/>
    </row>
    <row r="3849" spans="2:9" s="140" customFormat="1" ht="19.7" customHeight="1" x14ac:dyDescent="0.2">
      <c r="B3849" s="142">
        <v>143</v>
      </c>
      <c r="C3849" s="143" t="s">
        <v>447</v>
      </c>
      <c r="D3849" s="142">
        <v>90126132</v>
      </c>
      <c r="E3849" s="143" t="s">
        <v>3304</v>
      </c>
      <c r="F3849" s="143" t="s">
        <v>716</v>
      </c>
      <c r="G3849" s="143" t="s">
        <v>717</v>
      </c>
      <c r="H3849" s="144">
        <v>100000</v>
      </c>
      <c r="I3849" s="143"/>
    </row>
    <row r="3850" spans="2:9" s="140" customFormat="1" ht="19.7" customHeight="1" x14ac:dyDescent="0.2">
      <c r="B3850" s="142">
        <v>143</v>
      </c>
      <c r="C3850" s="143" t="s">
        <v>447</v>
      </c>
      <c r="D3850" s="142">
        <v>90126132</v>
      </c>
      <c r="E3850" s="143" t="s">
        <v>3305</v>
      </c>
      <c r="F3850" s="143" t="s">
        <v>697</v>
      </c>
      <c r="G3850" s="143" t="s">
        <v>698</v>
      </c>
      <c r="H3850" s="144">
        <v>50000</v>
      </c>
      <c r="I3850" s="143"/>
    </row>
    <row r="3851" spans="2:9" s="140" customFormat="1" ht="19.7" customHeight="1" x14ac:dyDescent="0.2">
      <c r="B3851" s="142">
        <v>143</v>
      </c>
      <c r="C3851" s="143" t="s">
        <v>447</v>
      </c>
      <c r="D3851" s="142">
        <v>90134468</v>
      </c>
      <c r="E3851" s="143" t="s">
        <v>3306</v>
      </c>
      <c r="F3851" s="143" t="s">
        <v>778</v>
      </c>
      <c r="G3851" s="143" t="s">
        <v>779</v>
      </c>
      <c r="H3851" s="144">
        <v>678.7</v>
      </c>
      <c r="I3851" s="143"/>
    </row>
    <row r="3852" spans="2:9" s="140" customFormat="1" ht="19.7" customHeight="1" x14ac:dyDescent="0.2">
      <c r="B3852" s="142">
        <v>143</v>
      </c>
      <c r="C3852" s="143" t="s">
        <v>447</v>
      </c>
      <c r="D3852" s="142">
        <v>90134468</v>
      </c>
      <c r="E3852" s="143" t="s">
        <v>3306</v>
      </c>
      <c r="F3852" s="143" t="s">
        <v>778</v>
      </c>
      <c r="G3852" s="143" t="s">
        <v>779</v>
      </c>
      <c r="H3852" s="144">
        <v>61.7</v>
      </c>
      <c r="I3852" s="143"/>
    </row>
    <row r="3853" spans="2:9" s="140" customFormat="1" ht="19.7" customHeight="1" x14ac:dyDescent="0.2">
      <c r="B3853" s="142">
        <v>143</v>
      </c>
      <c r="C3853" s="143" t="s">
        <v>447</v>
      </c>
      <c r="D3853" s="142">
        <v>90156678</v>
      </c>
      <c r="E3853" s="143" t="s">
        <v>3307</v>
      </c>
      <c r="F3853" s="143" t="s">
        <v>700</v>
      </c>
      <c r="G3853" s="143" t="s">
        <v>701</v>
      </c>
      <c r="H3853" s="144">
        <v>-40259.870000000003</v>
      </c>
      <c r="I3853" s="143"/>
    </row>
    <row r="3854" spans="2:9" s="140" customFormat="1" ht="19.7" customHeight="1" x14ac:dyDescent="0.2">
      <c r="B3854" s="142">
        <v>143</v>
      </c>
      <c r="C3854" s="143" t="s">
        <v>447</v>
      </c>
      <c r="D3854" s="142">
        <v>90177454</v>
      </c>
      <c r="E3854" s="143" t="s">
        <v>3308</v>
      </c>
      <c r="F3854" s="143" t="s">
        <v>737</v>
      </c>
      <c r="G3854" s="143" t="s">
        <v>738</v>
      </c>
      <c r="H3854" s="144">
        <v>360</v>
      </c>
      <c r="I3854" s="143"/>
    </row>
    <row r="3855" spans="2:9" s="140" customFormat="1" ht="19.7" customHeight="1" x14ac:dyDescent="0.2">
      <c r="B3855" s="142">
        <v>143</v>
      </c>
      <c r="C3855" s="143" t="s">
        <v>447</v>
      </c>
      <c r="D3855" s="142">
        <v>90177454</v>
      </c>
      <c r="E3855" s="143" t="s">
        <v>3309</v>
      </c>
      <c r="F3855" s="143" t="s">
        <v>700</v>
      </c>
      <c r="G3855" s="143" t="s">
        <v>701</v>
      </c>
      <c r="H3855" s="144">
        <v>360</v>
      </c>
      <c r="I3855" s="143"/>
    </row>
    <row r="3856" spans="2:9" s="140" customFormat="1" ht="19.7" customHeight="1" x14ac:dyDescent="0.2">
      <c r="B3856" s="142">
        <v>143</v>
      </c>
      <c r="C3856" s="143" t="s">
        <v>447</v>
      </c>
      <c r="D3856" s="142">
        <v>90218646</v>
      </c>
      <c r="E3856" s="143" t="s">
        <v>3310</v>
      </c>
      <c r="F3856" s="143" t="s">
        <v>697</v>
      </c>
      <c r="G3856" s="143" t="s">
        <v>698</v>
      </c>
      <c r="H3856" s="144">
        <v>50000</v>
      </c>
      <c r="I3856" s="143"/>
    </row>
    <row r="3857" spans="2:9" s="140" customFormat="1" ht="19.7" customHeight="1" x14ac:dyDescent="0.2">
      <c r="B3857" s="142">
        <v>143</v>
      </c>
      <c r="C3857" s="143" t="s">
        <v>447</v>
      </c>
      <c r="D3857" s="142">
        <v>90219065</v>
      </c>
      <c r="E3857" s="143" t="s">
        <v>3311</v>
      </c>
      <c r="F3857" s="143" t="s">
        <v>700</v>
      </c>
      <c r="G3857" s="143" t="s">
        <v>701</v>
      </c>
      <c r="H3857" s="144">
        <v>8600</v>
      </c>
      <c r="I3857" s="143"/>
    </row>
    <row r="3858" spans="2:9" s="140" customFormat="1" ht="19.7" customHeight="1" x14ac:dyDescent="0.2">
      <c r="B3858" s="142">
        <v>143</v>
      </c>
      <c r="C3858" s="143" t="s">
        <v>447</v>
      </c>
      <c r="D3858" s="142">
        <v>90219065</v>
      </c>
      <c r="E3858" s="143" t="s">
        <v>3311</v>
      </c>
      <c r="F3858" s="143" t="s">
        <v>700</v>
      </c>
      <c r="G3858" s="143" t="s">
        <v>701</v>
      </c>
      <c r="H3858" s="144">
        <v>-2280</v>
      </c>
      <c r="I3858" s="143"/>
    </row>
    <row r="3859" spans="2:9" s="140" customFormat="1" ht="19.7" customHeight="1" x14ac:dyDescent="0.2">
      <c r="B3859" s="142">
        <v>143</v>
      </c>
      <c r="C3859" s="143" t="s">
        <v>447</v>
      </c>
      <c r="D3859" s="142">
        <v>90219625</v>
      </c>
      <c r="E3859" s="143" t="s">
        <v>3312</v>
      </c>
      <c r="F3859" s="143" t="s">
        <v>713</v>
      </c>
      <c r="G3859" s="143" t="s">
        <v>714</v>
      </c>
      <c r="H3859" s="144">
        <v>170000</v>
      </c>
      <c r="I3859" s="143"/>
    </row>
    <row r="3860" spans="2:9" s="140" customFormat="1" ht="19.7" customHeight="1" x14ac:dyDescent="0.2">
      <c r="B3860" s="142">
        <v>143</v>
      </c>
      <c r="C3860" s="143" t="s">
        <v>447</v>
      </c>
      <c r="D3860" s="142">
        <v>90219786</v>
      </c>
      <c r="E3860" s="143" t="s">
        <v>3313</v>
      </c>
      <c r="F3860" s="143" t="s">
        <v>700</v>
      </c>
      <c r="G3860" s="143" t="s">
        <v>701</v>
      </c>
      <c r="H3860" s="144">
        <v>5000</v>
      </c>
      <c r="I3860" s="143"/>
    </row>
    <row r="3861" spans="2:9" s="140" customFormat="1" ht="19.7" customHeight="1" x14ac:dyDescent="0.2">
      <c r="B3861" s="142">
        <v>143</v>
      </c>
      <c r="C3861" s="143" t="s">
        <v>447</v>
      </c>
      <c r="D3861" s="142">
        <v>90219786</v>
      </c>
      <c r="E3861" s="143" t="s">
        <v>9800</v>
      </c>
      <c r="F3861" s="143" t="s">
        <v>729</v>
      </c>
      <c r="G3861" s="143" t="s">
        <v>730</v>
      </c>
      <c r="H3861" s="144">
        <v>9000</v>
      </c>
      <c r="I3861" s="143"/>
    </row>
    <row r="3862" spans="2:9" s="140" customFormat="1" ht="19.7" customHeight="1" x14ac:dyDescent="0.2">
      <c r="B3862" s="142">
        <v>143</v>
      </c>
      <c r="C3862" s="143" t="s">
        <v>447</v>
      </c>
      <c r="D3862" s="142">
        <v>90219874</v>
      </c>
      <c r="E3862" s="143" t="s">
        <v>3314</v>
      </c>
      <c r="F3862" s="143" t="s">
        <v>700</v>
      </c>
      <c r="G3862" s="143" t="s">
        <v>701</v>
      </c>
      <c r="H3862" s="144">
        <v>80000</v>
      </c>
      <c r="I3862" s="143"/>
    </row>
    <row r="3863" spans="2:9" s="140" customFormat="1" ht="19.7" customHeight="1" x14ac:dyDescent="0.2">
      <c r="B3863" s="142">
        <v>143</v>
      </c>
      <c r="C3863" s="143" t="s">
        <v>447</v>
      </c>
      <c r="D3863" s="142">
        <v>90219874</v>
      </c>
      <c r="E3863" s="143" t="s">
        <v>3315</v>
      </c>
      <c r="F3863" s="143" t="s">
        <v>697</v>
      </c>
      <c r="G3863" s="143" t="s">
        <v>698</v>
      </c>
      <c r="H3863" s="144">
        <v>15000</v>
      </c>
      <c r="I3863" s="143"/>
    </row>
    <row r="3864" spans="2:9" s="140" customFormat="1" ht="19.7" customHeight="1" x14ac:dyDescent="0.2">
      <c r="B3864" s="142">
        <v>143</v>
      </c>
      <c r="C3864" s="143" t="s">
        <v>447</v>
      </c>
      <c r="D3864" s="142">
        <v>90220088</v>
      </c>
      <c r="E3864" s="143" t="s">
        <v>3316</v>
      </c>
      <c r="F3864" s="143" t="s">
        <v>700</v>
      </c>
      <c r="G3864" s="143" t="s">
        <v>701</v>
      </c>
      <c r="H3864" s="144">
        <v>1350</v>
      </c>
      <c r="I3864" s="143"/>
    </row>
    <row r="3865" spans="2:9" s="140" customFormat="1" ht="19.7" customHeight="1" x14ac:dyDescent="0.2">
      <c r="B3865" s="142">
        <v>143</v>
      </c>
      <c r="C3865" s="143" t="s">
        <v>447</v>
      </c>
      <c r="D3865" s="142">
        <v>90220088</v>
      </c>
      <c r="E3865" s="143" t="s">
        <v>3316</v>
      </c>
      <c r="F3865" s="143" t="s">
        <v>700</v>
      </c>
      <c r="G3865" s="143" t="s">
        <v>701</v>
      </c>
      <c r="H3865" s="144">
        <v>150</v>
      </c>
      <c r="I3865" s="143"/>
    </row>
    <row r="3866" spans="2:9" s="140" customFormat="1" ht="19.7" customHeight="1" x14ac:dyDescent="0.2">
      <c r="B3866" s="142">
        <v>143</v>
      </c>
      <c r="C3866" s="143" t="s">
        <v>447</v>
      </c>
      <c r="D3866" s="142">
        <v>90220088</v>
      </c>
      <c r="E3866" s="143" t="s">
        <v>3316</v>
      </c>
      <c r="F3866" s="143" t="s">
        <v>700</v>
      </c>
      <c r="G3866" s="143" t="s">
        <v>701</v>
      </c>
      <c r="H3866" s="144">
        <v>300</v>
      </c>
      <c r="I3866" s="143"/>
    </row>
    <row r="3867" spans="2:9" s="140" customFormat="1" ht="19.7" customHeight="1" x14ac:dyDescent="0.2">
      <c r="B3867" s="142">
        <v>143</v>
      </c>
      <c r="C3867" s="143" t="s">
        <v>447</v>
      </c>
      <c r="D3867" s="142">
        <v>90220151</v>
      </c>
      <c r="E3867" s="143" t="s">
        <v>3317</v>
      </c>
      <c r="F3867" s="143" t="s">
        <v>729</v>
      </c>
      <c r="G3867" s="143" t="s">
        <v>730</v>
      </c>
      <c r="H3867" s="144">
        <v>1134.24</v>
      </c>
      <c r="I3867" s="143"/>
    </row>
    <row r="3868" spans="2:9" s="140" customFormat="1" ht="19.7" customHeight="1" x14ac:dyDescent="0.2">
      <c r="B3868" s="142">
        <v>143</v>
      </c>
      <c r="C3868" s="143" t="s">
        <v>447</v>
      </c>
      <c r="D3868" s="142">
        <v>90220151</v>
      </c>
      <c r="E3868" s="143" t="s">
        <v>3317</v>
      </c>
      <c r="F3868" s="143" t="s">
        <v>729</v>
      </c>
      <c r="G3868" s="143" t="s">
        <v>730</v>
      </c>
      <c r="H3868" s="144">
        <v>104.04</v>
      </c>
      <c r="I3868" s="143"/>
    </row>
    <row r="3869" spans="2:9" s="140" customFormat="1" ht="19.7" customHeight="1" x14ac:dyDescent="0.2">
      <c r="B3869" s="142">
        <v>143</v>
      </c>
      <c r="C3869" s="143" t="s">
        <v>447</v>
      </c>
      <c r="D3869" s="142">
        <v>90220151</v>
      </c>
      <c r="E3869" s="143" t="s">
        <v>3318</v>
      </c>
      <c r="F3869" s="143" t="s">
        <v>700</v>
      </c>
      <c r="G3869" s="143" t="s">
        <v>701</v>
      </c>
      <c r="H3869" s="144">
        <v>15550</v>
      </c>
      <c r="I3869" s="143"/>
    </row>
    <row r="3870" spans="2:9" s="140" customFormat="1" ht="19.7" customHeight="1" x14ac:dyDescent="0.2">
      <c r="B3870" s="142">
        <v>143</v>
      </c>
      <c r="C3870" s="143" t="s">
        <v>447</v>
      </c>
      <c r="D3870" s="142">
        <v>90220151</v>
      </c>
      <c r="E3870" s="143" t="s">
        <v>3318</v>
      </c>
      <c r="F3870" s="143" t="s">
        <v>700</v>
      </c>
      <c r="G3870" s="143" t="s">
        <v>701</v>
      </c>
      <c r="H3870" s="144">
        <v>50</v>
      </c>
      <c r="I3870" s="143"/>
    </row>
    <row r="3871" spans="2:9" s="140" customFormat="1" ht="19.7" customHeight="1" x14ac:dyDescent="0.2">
      <c r="B3871" s="142">
        <v>143</v>
      </c>
      <c r="C3871" s="143" t="s">
        <v>447</v>
      </c>
      <c r="D3871" s="142">
        <v>90220581</v>
      </c>
      <c r="E3871" s="143" t="s">
        <v>3319</v>
      </c>
      <c r="F3871" s="143" t="s">
        <v>737</v>
      </c>
      <c r="G3871" s="143" t="s">
        <v>738</v>
      </c>
      <c r="H3871" s="144">
        <v>3850</v>
      </c>
      <c r="I3871" s="143"/>
    </row>
    <row r="3872" spans="2:9" s="140" customFormat="1" ht="19.7" customHeight="1" x14ac:dyDescent="0.2">
      <c r="B3872" s="142">
        <v>143</v>
      </c>
      <c r="C3872" s="143" t="s">
        <v>447</v>
      </c>
      <c r="D3872" s="142">
        <v>90220581</v>
      </c>
      <c r="E3872" s="143" t="s">
        <v>3320</v>
      </c>
      <c r="F3872" s="143" t="s">
        <v>700</v>
      </c>
      <c r="G3872" s="143" t="s">
        <v>701</v>
      </c>
      <c r="H3872" s="144">
        <v>330</v>
      </c>
      <c r="I3872" s="143"/>
    </row>
    <row r="3873" spans="2:9" s="140" customFormat="1" ht="19.7" customHeight="1" x14ac:dyDescent="0.2">
      <c r="B3873" s="142">
        <v>143</v>
      </c>
      <c r="C3873" s="143" t="s">
        <v>447</v>
      </c>
      <c r="D3873" s="142">
        <v>90220581</v>
      </c>
      <c r="E3873" s="143" t="s">
        <v>3320</v>
      </c>
      <c r="F3873" s="143" t="s">
        <v>700</v>
      </c>
      <c r="G3873" s="143" t="s">
        <v>701</v>
      </c>
      <c r="H3873" s="144">
        <v>30</v>
      </c>
      <c r="I3873" s="143"/>
    </row>
    <row r="3874" spans="2:9" s="140" customFormat="1" ht="19.7" customHeight="1" x14ac:dyDescent="0.2">
      <c r="B3874" s="142">
        <v>143</v>
      </c>
      <c r="C3874" s="143" t="s">
        <v>447</v>
      </c>
      <c r="D3874" s="142">
        <v>90220702</v>
      </c>
      <c r="E3874" s="143" t="s">
        <v>3321</v>
      </c>
      <c r="F3874" s="143" t="s">
        <v>697</v>
      </c>
      <c r="G3874" s="143" t="s">
        <v>698</v>
      </c>
      <c r="H3874" s="144">
        <v>-7500</v>
      </c>
      <c r="I3874" s="143"/>
    </row>
    <row r="3875" spans="2:9" s="140" customFormat="1" ht="19.7" customHeight="1" x14ac:dyDescent="0.2">
      <c r="B3875" s="142">
        <v>143</v>
      </c>
      <c r="C3875" s="143" t="s">
        <v>447</v>
      </c>
      <c r="D3875" s="142">
        <v>90220790</v>
      </c>
      <c r="E3875" s="143" t="s">
        <v>3322</v>
      </c>
      <c r="F3875" s="143" t="s">
        <v>700</v>
      </c>
      <c r="G3875" s="143" t="s">
        <v>701</v>
      </c>
      <c r="H3875" s="144">
        <v>300</v>
      </c>
      <c r="I3875" s="143"/>
    </row>
    <row r="3876" spans="2:9" s="140" customFormat="1" ht="19.7" customHeight="1" x14ac:dyDescent="0.2">
      <c r="B3876" s="142">
        <v>143</v>
      </c>
      <c r="C3876" s="143" t="s">
        <v>447</v>
      </c>
      <c r="D3876" s="142">
        <v>90220790</v>
      </c>
      <c r="E3876" s="143" t="s">
        <v>3322</v>
      </c>
      <c r="F3876" s="143" t="s">
        <v>700</v>
      </c>
      <c r="G3876" s="143" t="s">
        <v>701</v>
      </c>
      <c r="H3876" s="144">
        <v>60</v>
      </c>
      <c r="I3876" s="143"/>
    </row>
    <row r="3877" spans="2:9" s="140" customFormat="1" ht="19.7" customHeight="1" x14ac:dyDescent="0.2">
      <c r="B3877" s="142">
        <v>143</v>
      </c>
      <c r="C3877" s="143" t="s">
        <v>447</v>
      </c>
      <c r="D3877" s="142">
        <v>90220790</v>
      </c>
      <c r="E3877" s="143" t="s">
        <v>3323</v>
      </c>
      <c r="F3877" s="143" t="s">
        <v>697</v>
      </c>
      <c r="G3877" s="143" t="s">
        <v>698</v>
      </c>
      <c r="H3877" s="144">
        <v>30000</v>
      </c>
      <c r="I3877" s="143"/>
    </row>
    <row r="3878" spans="2:9" s="140" customFormat="1" ht="19.7" customHeight="1" x14ac:dyDescent="0.2">
      <c r="B3878" s="142">
        <v>143</v>
      </c>
      <c r="C3878" s="143" t="s">
        <v>447</v>
      </c>
      <c r="D3878" s="142">
        <v>90221161</v>
      </c>
      <c r="E3878" s="143" t="s">
        <v>3324</v>
      </c>
      <c r="F3878" s="143" t="s">
        <v>700</v>
      </c>
      <c r="G3878" s="143" t="s">
        <v>701</v>
      </c>
      <c r="H3878" s="144">
        <v>660</v>
      </c>
      <c r="I3878" s="143"/>
    </row>
    <row r="3879" spans="2:9" s="140" customFormat="1" ht="19.7" customHeight="1" x14ac:dyDescent="0.2">
      <c r="B3879" s="142">
        <v>143</v>
      </c>
      <c r="C3879" s="143" t="s">
        <v>447</v>
      </c>
      <c r="D3879" s="142">
        <v>90221161</v>
      </c>
      <c r="E3879" s="143" t="s">
        <v>3324</v>
      </c>
      <c r="F3879" s="143" t="s">
        <v>700</v>
      </c>
      <c r="G3879" s="143" t="s">
        <v>701</v>
      </c>
      <c r="H3879" s="144">
        <v>60</v>
      </c>
      <c r="I3879" s="143"/>
    </row>
    <row r="3880" spans="2:9" s="140" customFormat="1" ht="19.7" customHeight="1" x14ac:dyDescent="0.2">
      <c r="B3880" s="142">
        <v>143</v>
      </c>
      <c r="C3880" s="143" t="s">
        <v>447</v>
      </c>
      <c r="D3880" s="142">
        <v>90221367</v>
      </c>
      <c r="E3880" s="143" t="s">
        <v>3325</v>
      </c>
      <c r="F3880" s="143" t="s">
        <v>700</v>
      </c>
      <c r="G3880" s="143" t="s">
        <v>701</v>
      </c>
      <c r="H3880" s="144">
        <v>2200</v>
      </c>
      <c r="I3880" s="143"/>
    </row>
    <row r="3881" spans="2:9" s="140" customFormat="1" ht="19.7" customHeight="1" x14ac:dyDescent="0.2">
      <c r="B3881" s="142">
        <v>143</v>
      </c>
      <c r="C3881" s="143" t="s">
        <v>447</v>
      </c>
      <c r="D3881" s="142">
        <v>90221367</v>
      </c>
      <c r="E3881" s="143" t="s">
        <v>3325</v>
      </c>
      <c r="F3881" s="143" t="s">
        <v>700</v>
      </c>
      <c r="G3881" s="143" t="s">
        <v>701</v>
      </c>
      <c r="H3881" s="144">
        <v>200</v>
      </c>
      <c r="I3881" s="143"/>
    </row>
    <row r="3882" spans="2:9" s="140" customFormat="1" ht="19.7" customHeight="1" x14ac:dyDescent="0.2">
      <c r="B3882" s="142">
        <v>143</v>
      </c>
      <c r="C3882" s="143" t="s">
        <v>447</v>
      </c>
      <c r="D3882" s="142">
        <v>90221752</v>
      </c>
      <c r="E3882" s="143" t="s">
        <v>3326</v>
      </c>
      <c r="F3882" s="143" t="s">
        <v>700</v>
      </c>
      <c r="G3882" s="143" t="s">
        <v>701</v>
      </c>
      <c r="H3882" s="144">
        <v>3850</v>
      </c>
      <c r="I3882" s="143"/>
    </row>
    <row r="3883" spans="2:9" s="140" customFormat="1" ht="19.7" customHeight="1" x14ac:dyDescent="0.2">
      <c r="B3883" s="142">
        <v>143</v>
      </c>
      <c r="C3883" s="143" t="s">
        <v>447</v>
      </c>
      <c r="D3883" s="142">
        <v>90221752</v>
      </c>
      <c r="E3883" s="143" t="s">
        <v>3326</v>
      </c>
      <c r="F3883" s="143" t="s">
        <v>700</v>
      </c>
      <c r="G3883" s="143" t="s">
        <v>701</v>
      </c>
      <c r="H3883" s="144">
        <v>350</v>
      </c>
      <c r="I3883" s="143"/>
    </row>
    <row r="3884" spans="2:9" s="140" customFormat="1" ht="19.7" customHeight="1" x14ac:dyDescent="0.2">
      <c r="B3884" s="142">
        <v>143</v>
      </c>
      <c r="C3884" s="143" t="s">
        <v>447</v>
      </c>
      <c r="D3884" s="142">
        <v>90222099</v>
      </c>
      <c r="E3884" s="143" t="s">
        <v>3327</v>
      </c>
      <c r="F3884" s="143" t="s">
        <v>716</v>
      </c>
      <c r="G3884" s="143" t="s">
        <v>717</v>
      </c>
      <c r="H3884" s="144">
        <v>100000</v>
      </c>
      <c r="I3884" s="143"/>
    </row>
    <row r="3885" spans="2:9" s="140" customFormat="1" ht="19.7" customHeight="1" x14ac:dyDescent="0.2">
      <c r="B3885" s="142">
        <v>143</v>
      </c>
      <c r="C3885" s="143" t="s">
        <v>447</v>
      </c>
      <c r="D3885" s="142">
        <v>90222099</v>
      </c>
      <c r="E3885" s="143" t="s">
        <v>3328</v>
      </c>
      <c r="F3885" s="143" t="s">
        <v>713</v>
      </c>
      <c r="G3885" s="143" t="s">
        <v>714</v>
      </c>
      <c r="H3885" s="144">
        <v>100000</v>
      </c>
      <c r="I3885" s="143"/>
    </row>
    <row r="3886" spans="2:9" s="140" customFormat="1" ht="19.7" customHeight="1" x14ac:dyDescent="0.2">
      <c r="B3886" s="142">
        <v>143</v>
      </c>
      <c r="C3886" s="143" t="s">
        <v>447</v>
      </c>
      <c r="D3886" s="142">
        <v>90222099</v>
      </c>
      <c r="E3886" s="143" t="s">
        <v>3329</v>
      </c>
      <c r="F3886" s="143" t="s">
        <v>697</v>
      </c>
      <c r="G3886" s="143" t="s">
        <v>698</v>
      </c>
      <c r="H3886" s="144">
        <v>20000</v>
      </c>
      <c r="I3886" s="143"/>
    </row>
    <row r="3887" spans="2:9" s="140" customFormat="1" ht="19.7" customHeight="1" x14ac:dyDescent="0.2">
      <c r="B3887" s="142">
        <v>143</v>
      </c>
      <c r="C3887" s="143" t="s">
        <v>447</v>
      </c>
      <c r="D3887" s="142">
        <v>90222131</v>
      </c>
      <c r="E3887" s="143" t="s">
        <v>3330</v>
      </c>
      <c r="F3887" s="143" t="s">
        <v>700</v>
      </c>
      <c r="G3887" s="143" t="s">
        <v>701</v>
      </c>
      <c r="H3887" s="144">
        <v>360</v>
      </c>
      <c r="I3887" s="143"/>
    </row>
    <row r="3888" spans="2:9" s="140" customFormat="1" ht="19.7" customHeight="1" x14ac:dyDescent="0.2">
      <c r="B3888" s="142">
        <v>143</v>
      </c>
      <c r="C3888" s="143" t="s">
        <v>447</v>
      </c>
      <c r="D3888" s="142">
        <v>90222131</v>
      </c>
      <c r="E3888" s="143" t="s">
        <v>3331</v>
      </c>
      <c r="F3888" s="143" t="s">
        <v>713</v>
      </c>
      <c r="G3888" s="143" t="s">
        <v>714</v>
      </c>
      <c r="H3888" s="144">
        <v>105000</v>
      </c>
      <c r="I3888" s="143"/>
    </row>
    <row r="3889" spans="2:9" s="140" customFormat="1" ht="19.7" customHeight="1" x14ac:dyDescent="0.2">
      <c r="B3889" s="142">
        <v>143</v>
      </c>
      <c r="C3889" s="143" t="s">
        <v>447</v>
      </c>
      <c r="D3889" s="142">
        <v>90222221</v>
      </c>
      <c r="E3889" s="143" t="s">
        <v>3332</v>
      </c>
      <c r="F3889" s="143" t="s">
        <v>697</v>
      </c>
      <c r="G3889" s="143" t="s">
        <v>698</v>
      </c>
      <c r="H3889" s="144">
        <v>1092.42</v>
      </c>
      <c r="I3889" s="143"/>
    </row>
    <row r="3890" spans="2:9" s="140" customFormat="1" ht="19.7" customHeight="1" x14ac:dyDescent="0.2">
      <c r="B3890" s="142">
        <v>143</v>
      </c>
      <c r="C3890" s="143" t="s">
        <v>447</v>
      </c>
      <c r="D3890" s="142">
        <v>90222221</v>
      </c>
      <c r="E3890" s="143" t="s">
        <v>3332</v>
      </c>
      <c r="F3890" s="143" t="s">
        <v>697</v>
      </c>
      <c r="G3890" s="143" t="s">
        <v>698</v>
      </c>
      <c r="H3890" s="144">
        <v>621.17999999999995</v>
      </c>
      <c r="I3890" s="143"/>
    </row>
    <row r="3891" spans="2:9" s="140" customFormat="1" ht="19.7" customHeight="1" x14ac:dyDescent="0.2">
      <c r="B3891" s="142">
        <v>143</v>
      </c>
      <c r="C3891" s="143" t="s">
        <v>447</v>
      </c>
      <c r="D3891" s="142">
        <v>90222221</v>
      </c>
      <c r="E3891" s="143" t="s">
        <v>3333</v>
      </c>
      <c r="F3891" s="143" t="s">
        <v>1121</v>
      </c>
      <c r="G3891" s="143" t="s">
        <v>1122</v>
      </c>
      <c r="H3891" s="144">
        <v>-34763.33</v>
      </c>
      <c r="I3891" s="143"/>
    </row>
    <row r="3892" spans="2:9" s="140" customFormat="1" ht="19.7" customHeight="1" x14ac:dyDescent="0.2">
      <c r="B3892" s="142">
        <v>143</v>
      </c>
      <c r="C3892" s="143" t="s">
        <v>447</v>
      </c>
      <c r="D3892" s="142">
        <v>90222278</v>
      </c>
      <c r="E3892" s="143" t="s">
        <v>8740</v>
      </c>
      <c r="F3892" s="143" t="s">
        <v>899</v>
      </c>
      <c r="G3892" s="143" t="s">
        <v>900</v>
      </c>
      <c r="H3892" s="144">
        <v>762.25</v>
      </c>
      <c r="I3892" s="143"/>
    </row>
    <row r="3893" spans="2:9" s="140" customFormat="1" ht="19.7" customHeight="1" x14ac:dyDescent="0.2">
      <c r="B3893" s="142">
        <v>143</v>
      </c>
      <c r="C3893" s="143" t="s">
        <v>447</v>
      </c>
      <c r="D3893" s="142">
        <v>90222375</v>
      </c>
      <c r="E3893" s="143" t="s">
        <v>9083</v>
      </c>
      <c r="F3893" s="143" t="s">
        <v>792</v>
      </c>
      <c r="G3893" s="143" t="s">
        <v>793</v>
      </c>
      <c r="H3893" s="144">
        <v>0</v>
      </c>
      <c r="I3893" s="143"/>
    </row>
    <row r="3894" spans="2:9" s="140" customFormat="1" ht="19.7" customHeight="1" x14ac:dyDescent="0.2">
      <c r="B3894" s="142">
        <v>143</v>
      </c>
      <c r="C3894" s="143" t="s">
        <v>447</v>
      </c>
      <c r="D3894" s="142">
        <v>90222375</v>
      </c>
      <c r="E3894" s="143" t="s">
        <v>9084</v>
      </c>
      <c r="F3894" s="143" t="s">
        <v>700</v>
      </c>
      <c r="G3894" s="143" t="s">
        <v>701</v>
      </c>
      <c r="H3894" s="144">
        <v>-900</v>
      </c>
      <c r="I3894" s="143"/>
    </row>
    <row r="3895" spans="2:9" s="140" customFormat="1" ht="19.7" customHeight="1" x14ac:dyDescent="0.2">
      <c r="B3895" s="142">
        <v>143</v>
      </c>
      <c r="C3895" s="143" t="s">
        <v>447</v>
      </c>
      <c r="D3895" s="142">
        <v>90222375</v>
      </c>
      <c r="E3895" s="143" t="s">
        <v>9084</v>
      </c>
      <c r="F3895" s="143" t="s">
        <v>700</v>
      </c>
      <c r="G3895" s="143" t="s">
        <v>701</v>
      </c>
      <c r="H3895" s="144">
        <v>-1800</v>
      </c>
      <c r="I3895" s="143"/>
    </row>
    <row r="3896" spans="2:9" s="140" customFormat="1" ht="19.7" customHeight="1" x14ac:dyDescent="0.2">
      <c r="B3896" s="142">
        <v>143</v>
      </c>
      <c r="C3896" s="143" t="s">
        <v>447</v>
      </c>
      <c r="D3896" s="142">
        <v>90222375</v>
      </c>
      <c r="E3896" s="143" t="s">
        <v>9085</v>
      </c>
      <c r="F3896" s="143" t="s">
        <v>697</v>
      </c>
      <c r="G3896" s="143" t="s">
        <v>698</v>
      </c>
      <c r="H3896" s="144">
        <v>90500</v>
      </c>
      <c r="I3896" s="143"/>
    </row>
    <row r="3897" spans="2:9" s="140" customFormat="1" ht="19.7" customHeight="1" x14ac:dyDescent="0.2">
      <c r="B3897" s="142">
        <v>143</v>
      </c>
      <c r="C3897" s="143" t="s">
        <v>447</v>
      </c>
      <c r="D3897" s="142">
        <v>90222419</v>
      </c>
      <c r="E3897" s="143" t="s">
        <v>3334</v>
      </c>
      <c r="F3897" s="143" t="s">
        <v>1675</v>
      </c>
      <c r="G3897" s="143" t="s">
        <v>1676</v>
      </c>
      <c r="H3897" s="144">
        <v>899</v>
      </c>
      <c r="I3897" s="143"/>
    </row>
    <row r="3898" spans="2:9" s="140" customFormat="1" ht="19.7" customHeight="1" x14ac:dyDescent="0.2">
      <c r="B3898" s="142">
        <v>143</v>
      </c>
      <c r="C3898" s="143" t="s">
        <v>447</v>
      </c>
      <c r="D3898" s="142">
        <v>90222419</v>
      </c>
      <c r="E3898" s="143" t="s">
        <v>3335</v>
      </c>
      <c r="F3898" s="143" t="s">
        <v>713</v>
      </c>
      <c r="G3898" s="143" t="s">
        <v>714</v>
      </c>
      <c r="H3898" s="144">
        <v>100000</v>
      </c>
      <c r="I3898" s="143"/>
    </row>
    <row r="3899" spans="2:9" s="140" customFormat="1" ht="19.7" customHeight="1" x14ac:dyDescent="0.2">
      <c r="B3899" s="142">
        <v>143</v>
      </c>
      <c r="C3899" s="143" t="s">
        <v>447</v>
      </c>
      <c r="D3899" s="142">
        <v>90222498</v>
      </c>
      <c r="E3899" s="143" t="s">
        <v>3336</v>
      </c>
      <c r="F3899" s="143" t="s">
        <v>700</v>
      </c>
      <c r="G3899" s="143" t="s">
        <v>701</v>
      </c>
      <c r="H3899" s="144">
        <v>1100</v>
      </c>
      <c r="I3899" s="143"/>
    </row>
    <row r="3900" spans="2:9" s="140" customFormat="1" ht="19.7" customHeight="1" x14ac:dyDescent="0.2">
      <c r="B3900" s="142">
        <v>143</v>
      </c>
      <c r="C3900" s="143" t="s">
        <v>447</v>
      </c>
      <c r="D3900" s="142">
        <v>90222498</v>
      </c>
      <c r="E3900" s="143" t="s">
        <v>3336</v>
      </c>
      <c r="F3900" s="143" t="s">
        <v>700</v>
      </c>
      <c r="G3900" s="143" t="s">
        <v>701</v>
      </c>
      <c r="H3900" s="144">
        <v>100</v>
      </c>
      <c r="I3900" s="143"/>
    </row>
    <row r="3901" spans="2:9" s="140" customFormat="1" ht="19.7" customHeight="1" x14ac:dyDescent="0.2">
      <c r="B3901" s="142">
        <v>143</v>
      </c>
      <c r="C3901" s="143" t="s">
        <v>447</v>
      </c>
      <c r="D3901" s="142">
        <v>90222704</v>
      </c>
      <c r="E3901" s="143" t="s">
        <v>3337</v>
      </c>
      <c r="F3901" s="143" t="s">
        <v>737</v>
      </c>
      <c r="G3901" s="143" t="s">
        <v>738</v>
      </c>
      <c r="H3901" s="144">
        <v>330</v>
      </c>
      <c r="I3901" s="143"/>
    </row>
    <row r="3902" spans="2:9" s="140" customFormat="1" ht="19.7" customHeight="1" x14ac:dyDescent="0.2">
      <c r="B3902" s="142">
        <v>143</v>
      </c>
      <c r="C3902" s="143" t="s">
        <v>447</v>
      </c>
      <c r="D3902" s="142">
        <v>90222704</v>
      </c>
      <c r="E3902" s="143" t="s">
        <v>3337</v>
      </c>
      <c r="F3902" s="143" t="s">
        <v>737</v>
      </c>
      <c r="G3902" s="143" t="s">
        <v>738</v>
      </c>
      <c r="H3902" s="144">
        <v>30</v>
      </c>
      <c r="I3902" s="143"/>
    </row>
    <row r="3903" spans="2:9" s="140" customFormat="1" ht="19.7" customHeight="1" x14ac:dyDescent="0.2">
      <c r="B3903" s="142">
        <v>143</v>
      </c>
      <c r="C3903" s="143" t="s">
        <v>447</v>
      </c>
      <c r="D3903" s="142">
        <v>90222704</v>
      </c>
      <c r="E3903" s="143" t="s">
        <v>8741</v>
      </c>
      <c r="F3903" s="143" t="s">
        <v>899</v>
      </c>
      <c r="G3903" s="143" t="s">
        <v>900</v>
      </c>
      <c r="H3903" s="144">
        <v>762.25</v>
      </c>
      <c r="I3903" s="143"/>
    </row>
    <row r="3904" spans="2:9" s="140" customFormat="1" ht="19.7" customHeight="1" x14ac:dyDescent="0.2">
      <c r="B3904" s="142">
        <v>143</v>
      </c>
      <c r="C3904" s="143" t="s">
        <v>447</v>
      </c>
      <c r="D3904" s="142">
        <v>90222871</v>
      </c>
      <c r="E3904" s="143" t="s">
        <v>3338</v>
      </c>
      <c r="F3904" s="143" t="s">
        <v>697</v>
      </c>
      <c r="G3904" s="143" t="s">
        <v>698</v>
      </c>
      <c r="H3904" s="144">
        <v>20000</v>
      </c>
      <c r="I3904" s="143"/>
    </row>
    <row r="3905" spans="2:9" s="140" customFormat="1" ht="19.7" customHeight="1" x14ac:dyDescent="0.2">
      <c r="B3905" s="142">
        <v>143</v>
      </c>
      <c r="C3905" s="143" t="s">
        <v>447</v>
      </c>
      <c r="D3905" s="142">
        <v>90222876</v>
      </c>
      <c r="E3905" s="143" t="s">
        <v>3339</v>
      </c>
      <c r="F3905" s="143" t="s">
        <v>700</v>
      </c>
      <c r="G3905" s="143" t="s">
        <v>701</v>
      </c>
      <c r="H3905" s="144">
        <v>330</v>
      </c>
      <c r="I3905" s="143"/>
    </row>
    <row r="3906" spans="2:9" s="140" customFormat="1" ht="19.7" customHeight="1" x14ac:dyDescent="0.2">
      <c r="B3906" s="142">
        <v>143</v>
      </c>
      <c r="C3906" s="143" t="s">
        <v>447</v>
      </c>
      <c r="D3906" s="142">
        <v>90222876</v>
      </c>
      <c r="E3906" s="143" t="s">
        <v>3339</v>
      </c>
      <c r="F3906" s="143" t="s">
        <v>700</v>
      </c>
      <c r="G3906" s="143" t="s">
        <v>701</v>
      </c>
      <c r="H3906" s="144">
        <v>30</v>
      </c>
      <c r="I3906" s="143"/>
    </row>
    <row r="3907" spans="2:9" s="140" customFormat="1" ht="19.7" customHeight="1" x14ac:dyDescent="0.2">
      <c r="B3907" s="142">
        <v>143</v>
      </c>
      <c r="C3907" s="143" t="s">
        <v>447</v>
      </c>
      <c r="D3907" s="142">
        <v>90222917</v>
      </c>
      <c r="E3907" s="143" t="s">
        <v>3340</v>
      </c>
      <c r="F3907" s="143" t="s">
        <v>899</v>
      </c>
      <c r="G3907" s="143" t="s">
        <v>900</v>
      </c>
      <c r="H3907" s="144">
        <v>571.67999999999995</v>
      </c>
      <c r="I3907" s="143"/>
    </row>
    <row r="3908" spans="2:9" s="140" customFormat="1" ht="19.7" customHeight="1" x14ac:dyDescent="0.2">
      <c r="B3908" s="142">
        <v>143</v>
      </c>
      <c r="C3908" s="143" t="s">
        <v>447</v>
      </c>
      <c r="D3908" s="142">
        <v>90222917</v>
      </c>
      <c r="E3908" s="143" t="s">
        <v>3340</v>
      </c>
      <c r="F3908" s="143" t="s">
        <v>899</v>
      </c>
      <c r="G3908" s="143" t="s">
        <v>900</v>
      </c>
      <c r="H3908" s="144">
        <v>190.56</v>
      </c>
      <c r="I3908" s="143"/>
    </row>
    <row r="3909" spans="2:9" s="140" customFormat="1" ht="19.7" customHeight="1" x14ac:dyDescent="0.2">
      <c r="B3909" s="142">
        <v>143</v>
      </c>
      <c r="C3909" s="143" t="s">
        <v>447</v>
      </c>
      <c r="D3909" s="142">
        <v>90222917</v>
      </c>
      <c r="E3909" s="143" t="s">
        <v>3341</v>
      </c>
      <c r="F3909" s="143" t="s">
        <v>706</v>
      </c>
      <c r="G3909" s="143" t="s">
        <v>707</v>
      </c>
      <c r="H3909" s="144">
        <v>800.4</v>
      </c>
      <c r="I3909" s="143"/>
    </row>
    <row r="3910" spans="2:9" s="140" customFormat="1" ht="19.7" customHeight="1" x14ac:dyDescent="0.2">
      <c r="B3910" s="142">
        <v>143</v>
      </c>
      <c r="C3910" s="143" t="s">
        <v>447</v>
      </c>
      <c r="D3910" s="142">
        <v>90222917</v>
      </c>
      <c r="E3910" s="143" t="s">
        <v>3341</v>
      </c>
      <c r="F3910" s="143" t="s">
        <v>706</v>
      </c>
      <c r="G3910" s="143" t="s">
        <v>707</v>
      </c>
      <c r="H3910" s="144">
        <v>80.040000000000006</v>
      </c>
      <c r="I3910" s="143"/>
    </row>
    <row r="3911" spans="2:9" s="140" customFormat="1" ht="19.7" customHeight="1" x14ac:dyDescent="0.2">
      <c r="B3911" s="142">
        <v>143</v>
      </c>
      <c r="C3911" s="143" t="s">
        <v>447</v>
      </c>
      <c r="D3911" s="142">
        <v>90222929</v>
      </c>
      <c r="E3911" s="143" t="s">
        <v>3342</v>
      </c>
      <c r="F3911" s="143" t="s">
        <v>697</v>
      </c>
      <c r="G3911" s="143" t="s">
        <v>698</v>
      </c>
      <c r="H3911" s="144">
        <v>1650</v>
      </c>
      <c r="I3911" s="143"/>
    </row>
    <row r="3912" spans="2:9" s="140" customFormat="1" ht="19.7" customHeight="1" x14ac:dyDescent="0.2">
      <c r="B3912" s="142">
        <v>143</v>
      </c>
      <c r="C3912" s="143" t="s">
        <v>447</v>
      </c>
      <c r="D3912" s="142">
        <v>90223212</v>
      </c>
      <c r="E3912" s="143" t="s">
        <v>8742</v>
      </c>
      <c r="F3912" s="143" t="s">
        <v>899</v>
      </c>
      <c r="G3912" s="143" t="s">
        <v>900</v>
      </c>
      <c r="H3912" s="144">
        <v>762.25</v>
      </c>
      <c r="I3912" s="143"/>
    </row>
    <row r="3913" spans="2:9" s="140" customFormat="1" ht="19.7" customHeight="1" x14ac:dyDescent="0.2">
      <c r="B3913" s="142">
        <v>143</v>
      </c>
      <c r="C3913" s="143" t="s">
        <v>447</v>
      </c>
      <c r="D3913" s="142">
        <v>90223236</v>
      </c>
      <c r="E3913" s="143" t="s">
        <v>3343</v>
      </c>
      <c r="F3913" s="143" t="s">
        <v>697</v>
      </c>
      <c r="G3913" s="143" t="s">
        <v>698</v>
      </c>
      <c r="H3913" s="144">
        <v>1800</v>
      </c>
      <c r="I3913" s="143"/>
    </row>
    <row r="3914" spans="2:9" s="140" customFormat="1" ht="19.7" customHeight="1" x14ac:dyDescent="0.2">
      <c r="B3914" s="142">
        <v>143</v>
      </c>
      <c r="C3914" s="143" t="s">
        <v>447</v>
      </c>
      <c r="D3914" s="142">
        <v>90224065</v>
      </c>
      <c r="E3914" s="143" t="s">
        <v>3344</v>
      </c>
      <c r="F3914" s="143" t="s">
        <v>700</v>
      </c>
      <c r="G3914" s="143" t="s">
        <v>701</v>
      </c>
      <c r="H3914" s="144">
        <v>16500</v>
      </c>
      <c r="I3914" s="143"/>
    </row>
    <row r="3915" spans="2:9" s="140" customFormat="1" ht="19.7" customHeight="1" x14ac:dyDescent="0.2">
      <c r="B3915" s="142">
        <v>143</v>
      </c>
      <c r="C3915" s="143" t="s">
        <v>447</v>
      </c>
      <c r="D3915" s="142">
        <v>90224065</v>
      </c>
      <c r="E3915" s="143" t="s">
        <v>3344</v>
      </c>
      <c r="F3915" s="143" t="s">
        <v>700</v>
      </c>
      <c r="G3915" s="143" t="s">
        <v>701</v>
      </c>
      <c r="H3915" s="144">
        <v>1500</v>
      </c>
      <c r="I3915" s="143"/>
    </row>
    <row r="3916" spans="2:9" s="140" customFormat="1" ht="19.7" customHeight="1" x14ac:dyDescent="0.2">
      <c r="B3916" s="142">
        <v>143</v>
      </c>
      <c r="C3916" s="143" t="s">
        <v>447</v>
      </c>
      <c r="D3916" s="142">
        <v>90224102</v>
      </c>
      <c r="E3916" s="143" t="s">
        <v>3345</v>
      </c>
      <c r="F3916" s="143" t="s">
        <v>700</v>
      </c>
      <c r="G3916" s="143" t="s">
        <v>701</v>
      </c>
      <c r="H3916" s="144">
        <v>9000</v>
      </c>
      <c r="I3916" s="143"/>
    </row>
    <row r="3917" spans="2:9" s="140" customFormat="1" ht="19.7" customHeight="1" x14ac:dyDescent="0.2">
      <c r="B3917" s="142">
        <v>143</v>
      </c>
      <c r="C3917" s="143" t="s">
        <v>447</v>
      </c>
      <c r="D3917" s="142">
        <v>90224102</v>
      </c>
      <c r="E3917" s="143" t="s">
        <v>3346</v>
      </c>
      <c r="F3917" s="143" t="s">
        <v>697</v>
      </c>
      <c r="G3917" s="143" t="s">
        <v>698</v>
      </c>
      <c r="H3917" s="144">
        <v>3157</v>
      </c>
      <c r="I3917" s="143"/>
    </row>
    <row r="3918" spans="2:9" s="140" customFormat="1" ht="19.7" customHeight="1" x14ac:dyDescent="0.2">
      <c r="B3918" s="142">
        <v>143</v>
      </c>
      <c r="C3918" s="143" t="s">
        <v>447</v>
      </c>
      <c r="D3918" s="142">
        <v>90224102</v>
      </c>
      <c r="E3918" s="143" t="s">
        <v>3346</v>
      </c>
      <c r="F3918" s="143" t="s">
        <v>697</v>
      </c>
      <c r="G3918" s="143" t="s">
        <v>698</v>
      </c>
      <c r="H3918" s="144">
        <v>1367.12</v>
      </c>
      <c r="I3918" s="143"/>
    </row>
    <row r="3919" spans="2:9" s="140" customFormat="1" ht="19.7" customHeight="1" x14ac:dyDescent="0.2">
      <c r="B3919" s="142">
        <v>143</v>
      </c>
      <c r="C3919" s="143" t="s">
        <v>447</v>
      </c>
      <c r="D3919" s="142">
        <v>90224476</v>
      </c>
      <c r="E3919" s="143" t="s">
        <v>3347</v>
      </c>
      <c r="F3919" s="143" t="s">
        <v>729</v>
      </c>
      <c r="G3919" s="143" t="s">
        <v>730</v>
      </c>
      <c r="H3919" s="144">
        <v>65000</v>
      </c>
      <c r="I3919" s="143"/>
    </row>
    <row r="3920" spans="2:9" s="140" customFormat="1" ht="19.7" customHeight="1" x14ac:dyDescent="0.2">
      <c r="B3920" s="142">
        <v>143</v>
      </c>
      <c r="C3920" s="143" t="s">
        <v>447</v>
      </c>
      <c r="D3920" s="142">
        <v>90224870</v>
      </c>
      <c r="E3920" s="143" t="s">
        <v>3348</v>
      </c>
      <c r="F3920" s="143" t="s">
        <v>700</v>
      </c>
      <c r="G3920" s="143" t="s">
        <v>701</v>
      </c>
      <c r="H3920" s="144">
        <v>-35066.25</v>
      </c>
      <c r="I3920" s="143"/>
    </row>
    <row r="3921" spans="2:9" s="140" customFormat="1" ht="19.7" customHeight="1" x14ac:dyDescent="0.2">
      <c r="B3921" s="142">
        <v>143</v>
      </c>
      <c r="C3921" s="143" t="s">
        <v>447</v>
      </c>
      <c r="D3921" s="142">
        <v>90224870</v>
      </c>
      <c r="E3921" s="143" t="s">
        <v>3348</v>
      </c>
      <c r="F3921" s="143" t="s">
        <v>700</v>
      </c>
      <c r="G3921" s="143" t="s">
        <v>701</v>
      </c>
      <c r="H3921" s="144">
        <v>-10000</v>
      </c>
      <c r="I3921" s="143"/>
    </row>
    <row r="3922" spans="2:9" s="140" customFormat="1" ht="19.7" customHeight="1" x14ac:dyDescent="0.2">
      <c r="B3922" s="142">
        <v>143</v>
      </c>
      <c r="C3922" s="143" t="s">
        <v>447</v>
      </c>
      <c r="D3922" s="142">
        <v>90225693</v>
      </c>
      <c r="E3922" s="143" t="s">
        <v>3349</v>
      </c>
      <c r="F3922" s="143" t="s">
        <v>737</v>
      </c>
      <c r="G3922" s="143" t="s">
        <v>738</v>
      </c>
      <c r="H3922" s="144">
        <v>1200</v>
      </c>
      <c r="I3922" s="143"/>
    </row>
    <row r="3923" spans="2:9" s="140" customFormat="1" ht="19.7" customHeight="1" x14ac:dyDescent="0.2">
      <c r="B3923" s="142">
        <v>143</v>
      </c>
      <c r="C3923" s="143" t="s">
        <v>447</v>
      </c>
      <c r="D3923" s="142">
        <v>90225693</v>
      </c>
      <c r="E3923" s="143" t="s">
        <v>3350</v>
      </c>
      <c r="F3923" s="143" t="s">
        <v>697</v>
      </c>
      <c r="G3923" s="143" t="s">
        <v>698</v>
      </c>
      <c r="H3923" s="144">
        <v>1882.08</v>
      </c>
      <c r="I3923" s="143"/>
    </row>
    <row r="3924" spans="2:9" s="140" customFormat="1" ht="19.7" customHeight="1" x14ac:dyDescent="0.2">
      <c r="B3924" s="142">
        <v>143</v>
      </c>
      <c r="C3924" s="143" t="s">
        <v>447</v>
      </c>
      <c r="D3924" s="142">
        <v>90226260</v>
      </c>
      <c r="E3924" s="143" t="s">
        <v>9086</v>
      </c>
      <c r="F3924" s="143" t="s">
        <v>700</v>
      </c>
      <c r="G3924" s="143" t="s">
        <v>701</v>
      </c>
      <c r="H3924" s="144">
        <v>-10144.620000000001</v>
      </c>
      <c r="I3924" s="143"/>
    </row>
    <row r="3925" spans="2:9" s="140" customFormat="1" ht="19.7" customHeight="1" x14ac:dyDescent="0.2">
      <c r="B3925" s="142">
        <v>143</v>
      </c>
      <c r="C3925" s="143" t="s">
        <v>447</v>
      </c>
      <c r="D3925" s="142">
        <v>90293461</v>
      </c>
      <c r="E3925" s="143" t="s">
        <v>3351</v>
      </c>
      <c r="F3925" s="143" t="s">
        <v>697</v>
      </c>
      <c r="G3925" s="143" t="s">
        <v>698</v>
      </c>
      <c r="H3925" s="144">
        <v>15000</v>
      </c>
      <c r="I3925" s="143"/>
    </row>
    <row r="3926" spans="2:9" s="140" customFormat="1" ht="19.7" customHeight="1" x14ac:dyDescent="0.2">
      <c r="B3926" s="142">
        <v>143</v>
      </c>
      <c r="C3926" s="143" t="s">
        <v>447</v>
      </c>
      <c r="D3926" s="142">
        <v>90293461</v>
      </c>
      <c r="E3926" s="143" t="s">
        <v>3352</v>
      </c>
      <c r="F3926" s="143" t="s">
        <v>700</v>
      </c>
      <c r="G3926" s="143" t="s">
        <v>701</v>
      </c>
      <c r="H3926" s="144">
        <v>330</v>
      </c>
      <c r="I3926" s="143"/>
    </row>
    <row r="3927" spans="2:9" s="140" customFormat="1" ht="19.7" customHeight="1" x14ac:dyDescent="0.2">
      <c r="B3927" s="142">
        <v>143</v>
      </c>
      <c r="C3927" s="143" t="s">
        <v>447</v>
      </c>
      <c r="D3927" s="142">
        <v>90293461</v>
      </c>
      <c r="E3927" s="143" t="s">
        <v>3352</v>
      </c>
      <c r="F3927" s="143" t="s">
        <v>700</v>
      </c>
      <c r="G3927" s="143" t="s">
        <v>701</v>
      </c>
      <c r="H3927" s="144">
        <v>30</v>
      </c>
      <c r="I3927" s="143"/>
    </row>
    <row r="3928" spans="2:9" s="140" customFormat="1" ht="19.7" customHeight="1" x14ac:dyDescent="0.2">
      <c r="B3928" s="142">
        <v>143</v>
      </c>
      <c r="C3928" s="143" t="s">
        <v>447</v>
      </c>
      <c r="D3928" s="142">
        <v>90407280</v>
      </c>
      <c r="E3928" s="143" t="s">
        <v>3353</v>
      </c>
      <c r="F3928" s="143" t="s">
        <v>700</v>
      </c>
      <c r="G3928" s="143" t="s">
        <v>701</v>
      </c>
      <c r="H3928" s="144">
        <v>-27005.34</v>
      </c>
      <c r="I3928" s="143"/>
    </row>
    <row r="3929" spans="2:9" s="140" customFormat="1" ht="19.7" customHeight="1" x14ac:dyDescent="0.2">
      <c r="B3929" s="142">
        <v>143</v>
      </c>
      <c r="C3929" s="143" t="s">
        <v>447</v>
      </c>
      <c r="D3929" s="142">
        <v>90407485</v>
      </c>
      <c r="E3929" s="143" t="s">
        <v>8743</v>
      </c>
      <c r="F3929" s="143" t="s">
        <v>700</v>
      </c>
      <c r="G3929" s="143" t="s">
        <v>701</v>
      </c>
      <c r="H3929" s="144">
        <v>-4000</v>
      </c>
      <c r="I3929" s="143"/>
    </row>
    <row r="3930" spans="2:9" s="140" customFormat="1" ht="19.7" customHeight="1" x14ac:dyDescent="0.2">
      <c r="B3930" s="142">
        <v>143</v>
      </c>
      <c r="C3930" s="143" t="s">
        <v>447</v>
      </c>
      <c r="D3930" s="142">
        <v>90407581</v>
      </c>
      <c r="E3930" s="143" t="s">
        <v>3354</v>
      </c>
      <c r="F3930" s="143" t="s">
        <v>697</v>
      </c>
      <c r="G3930" s="143" t="s">
        <v>698</v>
      </c>
      <c r="H3930" s="144">
        <v>42000</v>
      </c>
      <c r="I3930" s="143"/>
    </row>
    <row r="3931" spans="2:9" s="140" customFormat="1" ht="19.7" customHeight="1" x14ac:dyDescent="0.2">
      <c r="B3931" s="142">
        <v>143</v>
      </c>
      <c r="C3931" s="143" t="s">
        <v>447</v>
      </c>
      <c r="D3931" s="142">
        <v>90407993</v>
      </c>
      <c r="E3931" s="143" t="s">
        <v>3356</v>
      </c>
      <c r="F3931" s="143" t="s">
        <v>700</v>
      </c>
      <c r="G3931" s="143" t="s">
        <v>701</v>
      </c>
      <c r="H3931" s="144">
        <v>600</v>
      </c>
      <c r="I3931" s="143"/>
    </row>
    <row r="3932" spans="2:9" s="140" customFormat="1" ht="19.7" customHeight="1" x14ac:dyDescent="0.2">
      <c r="B3932" s="142">
        <v>143</v>
      </c>
      <c r="C3932" s="143" t="s">
        <v>447</v>
      </c>
      <c r="D3932" s="142">
        <v>90410741</v>
      </c>
      <c r="E3932" s="143" t="s">
        <v>3357</v>
      </c>
      <c r="F3932" s="143" t="s">
        <v>716</v>
      </c>
      <c r="G3932" s="143" t="s">
        <v>717</v>
      </c>
      <c r="H3932" s="144">
        <v>100000</v>
      </c>
      <c r="I3932" s="143"/>
    </row>
    <row r="3933" spans="2:9" s="140" customFormat="1" ht="19.7" customHeight="1" x14ac:dyDescent="0.2">
      <c r="B3933" s="142">
        <v>143</v>
      </c>
      <c r="C3933" s="143" t="s">
        <v>447</v>
      </c>
      <c r="D3933" s="142">
        <v>90410741</v>
      </c>
      <c r="E3933" s="143" t="s">
        <v>3358</v>
      </c>
      <c r="F3933" s="143" t="s">
        <v>716</v>
      </c>
      <c r="G3933" s="143" t="s">
        <v>717</v>
      </c>
      <c r="H3933" s="144">
        <v>100000</v>
      </c>
      <c r="I3933" s="143"/>
    </row>
    <row r="3934" spans="2:9" s="140" customFormat="1" ht="19.7" customHeight="1" x14ac:dyDescent="0.2">
      <c r="B3934" s="142">
        <v>143</v>
      </c>
      <c r="C3934" s="143" t="s">
        <v>447</v>
      </c>
      <c r="D3934" s="142">
        <v>90410741</v>
      </c>
      <c r="E3934" s="143" t="s">
        <v>3359</v>
      </c>
      <c r="F3934" s="143" t="s">
        <v>713</v>
      </c>
      <c r="G3934" s="143" t="s">
        <v>714</v>
      </c>
      <c r="H3934" s="144">
        <v>40000</v>
      </c>
      <c r="I3934" s="143"/>
    </row>
    <row r="3935" spans="2:9" s="140" customFormat="1" ht="19.7" customHeight="1" x14ac:dyDescent="0.2">
      <c r="B3935" s="142">
        <v>143</v>
      </c>
      <c r="C3935" s="143" t="s">
        <v>447</v>
      </c>
      <c r="D3935" s="142">
        <v>90418139</v>
      </c>
      <c r="E3935" s="143" t="s">
        <v>3360</v>
      </c>
      <c r="F3935" s="143" t="s">
        <v>737</v>
      </c>
      <c r="G3935" s="143" t="s">
        <v>738</v>
      </c>
      <c r="H3935" s="144">
        <v>414</v>
      </c>
      <c r="I3935" s="143"/>
    </row>
    <row r="3936" spans="2:9" s="140" customFormat="1" ht="19.7" customHeight="1" x14ac:dyDescent="0.2">
      <c r="B3936" s="142">
        <v>143</v>
      </c>
      <c r="C3936" s="143" t="s">
        <v>447</v>
      </c>
      <c r="D3936" s="142">
        <v>90418139</v>
      </c>
      <c r="E3936" s="143" t="s">
        <v>3360</v>
      </c>
      <c r="F3936" s="143" t="s">
        <v>737</v>
      </c>
      <c r="G3936" s="143" t="s">
        <v>738</v>
      </c>
      <c r="H3936" s="144">
        <v>46</v>
      </c>
      <c r="I3936" s="143"/>
    </row>
    <row r="3937" spans="2:9" s="140" customFormat="1" ht="19.7" customHeight="1" x14ac:dyDescent="0.2">
      <c r="B3937" s="142">
        <v>143</v>
      </c>
      <c r="C3937" s="143" t="s">
        <v>447</v>
      </c>
      <c r="D3937" s="142">
        <v>90418139</v>
      </c>
      <c r="E3937" s="143" t="s">
        <v>3360</v>
      </c>
      <c r="F3937" s="143" t="s">
        <v>737</v>
      </c>
      <c r="G3937" s="143" t="s">
        <v>738</v>
      </c>
      <c r="H3937" s="144">
        <v>91</v>
      </c>
      <c r="I3937" s="143"/>
    </row>
    <row r="3938" spans="2:9" s="140" customFormat="1" ht="19.7" customHeight="1" x14ac:dyDescent="0.2">
      <c r="B3938" s="142">
        <v>143</v>
      </c>
      <c r="C3938" s="143" t="s">
        <v>447</v>
      </c>
      <c r="D3938" s="142">
        <v>90559426</v>
      </c>
      <c r="E3938" s="143" t="s">
        <v>3361</v>
      </c>
      <c r="F3938" s="143" t="s">
        <v>700</v>
      </c>
      <c r="G3938" s="143" t="s">
        <v>701</v>
      </c>
      <c r="H3938" s="144">
        <v>660</v>
      </c>
      <c r="I3938" s="143"/>
    </row>
    <row r="3939" spans="2:9" s="140" customFormat="1" ht="19.7" customHeight="1" x14ac:dyDescent="0.2">
      <c r="B3939" s="142">
        <v>143</v>
      </c>
      <c r="C3939" s="143" t="s">
        <v>447</v>
      </c>
      <c r="D3939" s="142">
        <v>90559426</v>
      </c>
      <c r="E3939" s="143" t="s">
        <v>3361</v>
      </c>
      <c r="F3939" s="143" t="s">
        <v>700</v>
      </c>
      <c r="G3939" s="143" t="s">
        <v>701</v>
      </c>
      <c r="H3939" s="144">
        <v>60</v>
      </c>
      <c r="I3939" s="143"/>
    </row>
    <row r="3940" spans="2:9" s="140" customFormat="1" ht="19.7" customHeight="1" x14ac:dyDescent="0.2">
      <c r="B3940" s="142">
        <v>143</v>
      </c>
      <c r="C3940" s="143" t="s">
        <v>447</v>
      </c>
      <c r="D3940" s="142">
        <v>90597172</v>
      </c>
      <c r="E3940" s="143" t="s">
        <v>3362</v>
      </c>
      <c r="F3940" s="143" t="s">
        <v>700</v>
      </c>
      <c r="G3940" s="143" t="s">
        <v>701</v>
      </c>
      <c r="H3940" s="144">
        <v>3600</v>
      </c>
      <c r="I3940" s="143"/>
    </row>
    <row r="3941" spans="2:9" s="140" customFormat="1" ht="19.7" customHeight="1" x14ac:dyDescent="0.2">
      <c r="B3941" s="142">
        <v>143</v>
      </c>
      <c r="C3941" s="143" t="s">
        <v>447</v>
      </c>
      <c r="D3941" s="142">
        <v>90736962</v>
      </c>
      <c r="E3941" s="143" t="s">
        <v>3363</v>
      </c>
      <c r="F3941" s="143" t="s">
        <v>729</v>
      </c>
      <c r="G3941" s="143" t="s">
        <v>730</v>
      </c>
      <c r="H3941" s="144">
        <v>5000</v>
      </c>
      <c r="I3941" s="143"/>
    </row>
    <row r="3942" spans="2:9" s="140" customFormat="1" ht="19.7" customHeight="1" x14ac:dyDescent="0.2">
      <c r="B3942" s="142">
        <v>143</v>
      </c>
      <c r="C3942" s="143" t="s">
        <v>447</v>
      </c>
      <c r="D3942" s="142">
        <v>90745962</v>
      </c>
      <c r="E3942" s="143" t="s">
        <v>8744</v>
      </c>
      <c r="F3942" s="143" t="s">
        <v>700</v>
      </c>
      <c r="G3942" s="143" t="s">
        <v>701</v>
      </c>
      <c r="H3942" s="144">
        <v>-2000</v>
      </c>
      <c r="I3942" s="143"/>
    </row>
    <row r="3943" spans="2:9" s="140" customFormat="1" ht="19.7" customHeight="1" x14ac:dyDescent="0.2">
      <c r="B3943" s="142">
        <v>143</v>
      </c>
      <c r="C3943" s="143" t="s">
        <v>447</v>
      </c>
      <c r="D3943" s="142">
        <v>90750125</v>
      </c>
      <c r="E3943" s="143" t="s">
        <v>3364</v>
      </c>
      <c r="F3943" s="143" t="s">
        <v>697</v>
      </c>
      <c r="G3943" s="143" t="s">
        <v>698</v>
      </c>
      <c r="H3943" s="144">
        <v>1882.08</v>
      </c>
      <c r="I3943" s="143"/>
    </row>
    <row r="3944" spans="2:9" s="140" customFormat="1" ht="19.7" customHeight="1" x14ac:dyDescent="0.2">
      <c r="B3944" s="142">
        <v>143</v>
      </c>
      <c r="C3944" s="143" t="s">
        <v>447</v>
      </c>
      <c r="D3944" s="142">
        <v>90750211</v>
      </c>
      <c r="E3944" s="143" t="s">
        <v>3365</v>
      </c>
      <c r="F3944" s="143" t="s">
        <v>706</v>
      </c>
      <c r="G3944" s="143" t="s">
        <v>707</v>
      </c>
      <c r="H3944" s="144">
        <v>960.42</v>
      </c>
      <c r="I3944" s="143"/>
    </row>
    <row r="3945" spans="2:9" s="140" customFormat="1" ht="19.7" customHeight="1" x14ac:dyDescent="0.2">
      <c r="B3945" s="142">
        <v>143</v>
      </c>
      <c r="C3945" s="143" t="s">
        <v>447</v>
      </c>
      <c r="D3945" s="142">
        <v>90750211</v>
      </c>
      <c r="E3945" s="143" t="s">
        <v>3365</v>
      </c>
      <c r="F3945" s="143" t="s">
        <v>706</v>
      </c>
      <c r="G3945" s="143" t="s">
        <v>707</v>
      </c>
      <c r="H3945" s="144">
        <v>800.35</v>
      </c>
      <c r="I3945" s="143"/>
    </row>
    <row r="3946" spans="2:9" s="140" customFormat="1" ht="19.7" customHeight="1" x14ac:dyDescent="0.2">
      <c r="B3946" s="142">
        <v>143</v>
      </c>
      <c r="C3946" s="143" t="s">
        <v>447</v>
      </c>
      <c r="D3946" s="142">
        <v>90750211</v>
      </c>
      <c r="E3946" s="143" t="s">
        <v>3366</v>
      </c>
      <c r="F3946" s="143" t="s">
        <v>700</v>
      </c>
      <c r="G3946" s="143" t="s">
        <v>701</v>
      </c>
      <c r="H3946" s="144">
        <v>1092</v>
      </c>
      <c r="I3946" s="143"/>
    </row>
    <row r="3947" spans="2:9" s="140" customFormat="1" ht="19.7" customHeight="1" x14ac:dyDescent="0.2">
      <c r="B3947" s="142">
        <v>143</v>
      </c>
      <c r="C3947" s="143" t="s">
        <v>447</v>
      </c>
      <c r="D3947" s="142">
        <v>90750211</v>
      </c>
      <c r="E3947" s="143" t="s">
        <v>3366</v>
      </c>
      <c r="F3947" s="143" t="s">
        <v>700</v>
      </c>
      <c r="G3947" s="143" t="s">
        <v>701</v>
      </c>
      <c r="H3947" s="144">
        <v>1960</v>
      </c>
      <c r="I3947" s="143"/>
    </row>
    <row r="3948" spans="2:9" s="140" customFormat="1" ht="19.7" customHeight="1" x14ac:dyDescent="0.2">
      <c r="B3948" s="142">
        <v>143</v>
      </c>
      <c r="C3948" s="143" t="s">
        <v>447</v>
      </c>
      <c r="D3948" s="142">
        <v>90753959</v>
      </c>
      <c r="E3948" s="143" t="s">
        <v>3367</v>
      </c>
      <c r="F3948" s="143" t="s">
        <v>700</v>
      </c>
      <c r="G3948" s="143" t="s">
        <v>701</v>
      </c>
      <c r="H3948" s="144">
        <v>1350</v>
      </c>
      <c r="I3948" s="143"/>
    </row>
    <row r="3949" spans="2:9" s="140" customFormat="1" ht="19.7" customHeight="1" x14ac:dyDescent="0.2">
      <c r="B3949" s="142">
        <v>143</v>
      </c>
      <c r="C3949" s="143" t="s">
        <v>447</v>
      </c>
      <c r="D3949" s="142">
        <v>90753959</v>
      </c>
      <c r="E3949" s="143" t="s">
        <v>3367</v>
      </c>
      <c r="F3949" s="143" t="s">
        <v>700</v>
      </c>
      <c r="G3949" s="143" t="s">
        <v>701</v>
      </c>
      <c r="H3949" s="144">
        <v>150</v>
      </c>
      <c r="I3949" s="143"/>
    </row>
    <row r="3950" spans="2:9" s="140" customFormat="1" ht="19.7" customHeight="1" x14ac:dyDescent="0.2">
      <c r="B3950" s="142">
        <v>143</v>
      </c>
      <c r="C3950" s="143" t="s">
        <v>447</v>
      </c>
      <c r="D3950" s="142">
        <v>90753959</v>
      </c>
      <c r="E3950" s="143" t="s">
        <v>3367</v>
      </c>
      <c r="F3950" s="143" t="s">
        <v>700</v>
      </c>
      <c r="G3950" s="143" t="s">
        <v>701</v>
      </c>
      <c r="H3950" s="144">
        <v>300</v>
      </c>
      <c r="I3950" s="143"/>
    </row>
    <row r="3951" spans="2:9" s="140" customFormat="1" ht="19.7" customHeight="1" x14ac:dyDescent="0.2">
      <c r="B3951" s="142">
        <v>143</v>
      </c>
      <c r="C3951" s="143" t="s">
        <v>447</v>
      </c>
      <c r="D3951" s="142">
        <v>90754162</v>
      </c>
      <c r="E3951" s="143" t="s">
        <v>3368</v>
      </c>
      <c r="F3951" s="143" t="s">
        <v>700</v>
      </c>
      <c r="G3951" s="143" t="s">
        <v>701</v>
      </c>
      <c r="H3951" s="144">
        <v>10000</v>
      </c>
      <c r="I3951" s="143"/>
    </row>
    <row r="3952" spans="2:9" s="140" customFormat="1" ht="19.7" customHeight="1" x14ac:dyDescent="0.2">
      <c r="B3952" s="142">
        <v>143</v>
      </c>
      <c r="C3952" s="143" t="s">
        <v>447</v>
      </c>
      <c r="D3952" s="142">
        <v>90754193</v>
      </c>
      <c r="E3952" s="143" t="s">
        <v>3369</v>
      </c>
      <c r="F3952" s="143" t="s">
        <v>697</v>
      </c>
      <c r="G3952" s="143" t="s">
        <v>698</v>
      </c>
      <c r="H3952" s="144">
        <v>-7500</v>
      </c>
      <c r="I3952" s="143"/>
    </row>
    <row r="3953" spans="2:9" s="140" customFormat="1" ht="19.7" customHeight="1" x14ac:dyDescent="0.2">
      <c r="B3953" s="142">
        <v>143</v>
      </c>
      <c r="C3953" s="143" t="s">
        <v>447</v>
      </c>
      <c r="D3953" s="142">
        <v>90757330</v>
      </c>
      <c r="E3953" s="143" t="s">
        <v>9801</v>
      </c>
      <c r="F3953" s="143" t="s">
        <v>1675</v>
      </c>
      <c r="G3953" s="143" t="s">
        <v>1676</v>
      </c>
      <c r="H3953" s="144">
        <v>899</v>
      </c>
      <c r="I3953" s="143"/>
    </row>
    <row r="3954" spans="2:9" s="140" customFormat="1" ht="19.7" customHeight="1" x14ac:dyDescent="0.2">
      <c r="B3954" s="142">
        <v>143</v>
      </c>
      <c r="C3954" s="143" t="s">
        <v>447</v>
      </c>
      <c r="D3954" s="142">
        <v>90757330</v>
      </c>
      <c r="E3954" s="143" t="s">
        <v>3370</v>
      </c>
      <c r="F3954" s="143" t="s">
        <v>700</v>
      </c>
      <c r="G3954" s="143" t="s">
        <v>701</v>
      </c>
      <c r="H3954" s="144">
        <v>7493</v>
      </c>
      <c r="I3954" s="143"/>
    </row>
    <row r="3955" spans="2:9" s="140" customFormat="1" ht="19.7" customHeight="1" x14ac:dyDescent="0.2">
      <c r="B3955" s="142">
        <v>143</v>
      </c>
      <c r="C3955" s="143" t="s">
        <v>447</v>
      </c>
      <c r="D3955" s="142">
        <v>90758682</v>
      </c>
      <c r="E3955" s="143" t="s">
        <v>3371</v>
      </c>
      <c r="F3955" s="143" t="s">
        <v>700</v>
      </c>
      <c r="G3955" s="143" t="s">
        <v>701</v>
      </c>
      <c r="H3955" s="144">
        <v>-14993.56</v>
      </c>
      <c r="I3955" s="143"/>
    </row>
    <row r="3956" spans="2:9" s="140" customFormat="1" ht="19.7" customHeight="1" x14ac:dyDescent="0.2">
      <c r="B3956" s="142">
        <v>143</v>
      </c>
      <c r="C3956" s="143" t="s">
        <v>447</v>
      </c>
      <c r="D3956" s="142">
        <v>90758682</v>
      </c>
      <c r="E3956" s="143" t="s">
        <v>3371</v>
      </c>
      <c r="F3956" s="143" t="s">
        <v>700</v>
      </c>
      <c r="G3956" s="143" t="s">
        <v>701</v>
      </c>
      <c r="H3956" s="144">
        <v>150</v>
      </c>
      <c r="I3956" s="143"/>
    </row>
    <row r="3957" spans="2:9" s="140" customFormat="1" ht="19.7" customHeight="1" x14ac:dyDescent="0.2">
      <c r="B3957" s="142">
        <v>143</v>
      </c>
      <c r="C3957" s="143" t="s">
        <v>447</v>
      </c>
      <c r="D3957" s="142">
        <v>90762290</v>
      </c>
      <c r="E3957" s="143" t="s">
        <v>9087</v>
      </c>
      <c r="F3957" s="143" t="s">
        <v>792</v>
      </c>
      <c r="G3957" s="143" t="s">
        <v>793</v>
      </c>
      <c r="H3957" s="144">
        <v>0</v>
      </c>
      <c r="I3957" s="143"/>
    </row>
    <row r="3958" spans="2:9" s="140" customFormat="1" ht="19.7" customHeight="1" x14ac:dyDescent="0.2">
      <c r="B3958" s="142">
        <v>143</v>
      </c>
      <c r="C3958" s="143" t="s">
        <v>447</v>
      </c>
      <c r="D3958" s="142">
        <v>90774738</v>
      </c>
      <c r="E3958" s="143" t="s">
        <v>3372</v>
      </c>
      <c r="F3958" s="143" t="s">
        <v>700</v>
      </c>
      <c r="G3958" s="143" t="s">
        <v>701</v>
      </c>
      <c r="H3958" s="144">
        <v>3600</v>
      </c>
      <c r="I3958" s="143"/>
    </row>
    <row r="3959" spans="2:9" s="140" customFormat="1" ht="19.7" customHeight="1" x14ac:dyDescent="0.2">
      <c r="B3959" s="142">
        <v>143</v>
      </c>
      <c r="C3959" s="143" t="s">
        <v>447</v>
      </c>
      <c r="D3959" s="142">
        <v>90820807</v>
      </c>
      <c r="E3959" s="143" t="s">
        <v>9088</v>
      </c>
      <c r="F3959" s="143" t="s">
        <v>713</v>
      </c>
      <c r="G3959" s="143" t="s">
        <v>714</v>
      </c>
      <c r="H3959" s="144">
        <v>100800</v>
      </c>
      <c r="I3959" s="143"/>
    </row>
    <row r="3960" spans="2:9" s="140" customFormat="1" ht="19.7" customHeight="1" x14ac:dyDescent="0.2">
      <c r="B3960" s="142">
        <v>143</v>
      </c>
      <c r="C3960" s="143" t="s">
        <v>447</v>
      </c>
      <c r="D3960" s="142">
        <v>90820807</v>
      </c>
      <c r="E3960" s="143" t="s">
        <v>9088</v>
      </c>
      <c r="F3960" s="143" t="s">
        <v>713</v>
      </c>
      <c r="G3960" s="143" t="s">
        <v>714</v>
      </c>
      <c r="H3960" s="144">
        <v>-100800</v>
      </c>
      <c r="I3960" s="143"/>
    </row>
    <row r="3961" spans="2:9" s="140" customFormat="1" ht="19.7" customHeight="1" x14ac:dyDescent="0.2">
      <c r="B3961" s="142">
        <v>143</v>
      </c>
      <c r="C3961" s="143" t="s">
        <v>447</v>
      </c>
      <c r="D3961" s="142">
        <v>90848105</v>
      </c>
      <c r="E3961" s="143" t="s">
        <v>3373</v>
      </c>
      <c r="F3961" s="143" t="s">
        <v>700</v>
      </c>
      <c r="G3961" s="143" t="s">
        <v>701</v>
      </c>
      <c r="H3961" s="144">
        <v>1650</v>
      </c>
      <c r="I3961" s="143"/>
    </row>
    <row r="3962" spans="2:9" s="140" customFormat="1" ht="19.7" customHeight="1" x14ac:dyDescent="0.2">
      <c r="B3962" s="142">
        <v>143</v>
      </c>
      <c r="C3962" s="143" t="s">
        <v>447</v>
      </c>
      <c r="D3962" s="142">
        <v>90848105</v>
      </c>
      <c r="E3962" s="143" t="s">
        <v>3373</v>
      </c>
      <c r="F3962" s="143" t="s">
        <v>700</v>
      </c>
      <c r="G3962" s="143" t="s">
        <v>701</v>
      </c>
      <c r="H3962" s="144">
        <v>150</v>
      </c>
      <c r="I3962" s="143"/>
    </row>
    <row r="3963" spans="2:9" s="140" customFormat="1" ht="19.7" customHeight="1" x14ac:dyDescent="0.2">
      <c r="B3963" s="142">
        <v>143</v>
      </c>
      <c r="C3963" s="143" t="s">
        <v>447</v>
      </c>
      <c r="D3963" s="142">
        <v>90848807</v>
      </c>
      <c r="E3963" s="143" t="s">
        <v>3374</v>
      </c>
      <c r="F3963" s="143" t="s">
        <v>769</v>
      </c>
      <c r="G3963" s="143" t="s">
        <v>770</v>
      </c>
      <c r="H3963" s="144">
        <v>-9344.0499999999993</v>
      </c>
      <c r="I3963" s="143"/>
    </row>
    <row r="3964" spans="2:9" s="140" customFormat="1" ht="19.7" customHeight="1" x14ac:dyDescent="0.2">
      <c r="B3964" s="142">
        <v>143</v>
      </c>
      <c r="C3964" s="143" t="s">
        <v>447</v>
      </c>
      <c r="D3964" s="142">
        <v>90848807</v>
      </c>
      <c r="E3964" s="143" t="s">
        <v>3375</v>
      </c>
      <c r="F3964" s="143" t="s">
        <v>723</v>
      </c>
      <c r="G3964" s="143" t="s">
        <v>724</v>
      </c>
      <c r="H3964" s="144">
        <v>-2066.04</v>
      </c>
      <c r="I3964" s="143"/>
    </row>
    <row r="3965" spans="2:9" s="140" customFormat="1" ht="19.7" customHeight="1" x14ac:dyDescent="0.2">
      <c r="B3965" s="142">
        <v>143</v>
      </c>
      <c r="C3965" s="143" t="s">
        <v>447</v>
      </c>
      <c r="D3965" s="142">
        <v>90848807</v>
      </c>
      <c r="E3965" s="143" t="s">
        <v>3376</v>
      </c>
      <c r="F3965" s="143" t="s">
        <v>700</v>
      </c>
      <c r="G3965" s="143" t="s">
        <v>701</v>
      </c>
      <c r="H3965" s="144">
        <v>-2225.1</v>
      </c>
      <c r="I3965" s="143"/>
    </row>
    <row r="3966" spans="2:9" s="140" customFormat="1" ht="19.7" customHeight="1" x14ac:dyDescent="0.2">
      <c r="B3966" s="142">
        <v>143</v>
      </c>
      <c r="C3966" s="143" t="s">
        <v>447</v>
      </c>
      <c r="D3966" s="142">
        <v>90848807</v>
      </c>
      <c r="E3966" s="143" t="s">
        <v>3377</v>
      </c>
      <c r="F3966" s="143" t="s">
        <v>899</v>
      </c>
      <c r="G3966" s="143" t="s">
        <v>900</v>
      </c>
      <c r="H3966" s="144">
        <v>-12826.44</v>
      </c>
      <c r="I3966" s="143"/>
    </row>
    <row r="3967" spans="2:9" s="140" customFormat="1" ht="19.7" customHeight="1" x14ac:dyDescent="0.2">
      <c r="B3967" s="142">
        <v>143</v>
      </c>
      <c r="C3967" s="143" t="s">
        <v>447</v>
      </c>
      <c r="D3967" s="142">
        <v>90848807</v>
      </c>
      <c r="E3967" s="143" t="s">
        <v>3378</v>
      </c>
      <c r="F3967" s="143" t="s">
        <v>700</v>
      </c>
      <c r="G3967" s="143" t="s">
        <v>701</v>
      </c>
      <c r="H3967" s="144">
        <v>-249968.76</v>
      </c>
      <c r="I3967" s="143"/>
    </row>
    <row r="3968" spans="2:9" s="140" customFormat="1" ht="19.7" customHeight="1" x14ac:dyDescent="0.2">
      <c r="B3968" s="142">
        <v>143</v>
      </c>
      <c r="C3968" s="143" t="s">
        <v>447</v>
      </c>
      <c r="D3968" s="142">
        <v>90875782</v>
      </c>
      <c r="E3968" s="143" t="s">
        <v>3379</v>
      </c>
      <c r="F3968" s="143" t="s">
        <v>700</v>
      </c>
      <c r="G3968" s="143" t="s">
        <v>701</v>
      </c>
      <c r="H3968" s="144">
        <v>720</v>
      </c>
      <c r="I3968" s="143"/>
    </row>
    <row r="3969" spans="2:9" s="140" customFormat="1" ht="19.7" customHeight="1" x14ac:dyDescent="0.2">
      <c r="B3969" s="142">
        <v>143</v>
      </c>
      <c r="C3969" s="143" t="s">
        <v>447</v>
      </c>
      <c r="D3969" s="142">
        <v>90901132</v>
      </c>
      <c r="E3969" s="143" t="s">
        <v>3380</v>
      </c>
      <c r="F3969" s="143" t="s">
        <v>700</v>
      </c>
      <c r="G3969" s="143" t="s">
        <v>701</v>
      </c>
      <c r="H3969" s="144">
        <v>2200</v>
      </c>
      <c r="I3969" s="143"/>
    </row>
    <row r="3970" spans="2:9" s="140" customFormat="1" ht="19.7" customHeight="1" x14ac:dyDescent="0.2">
      <c r="B3970" s="142">
        <v>143</v>
      </c>
      <c r="C3970" s="143" t="s">
        <v>447</v>
      </c>
      <c r="D3970" s="142">
        <v>90901132</v>
      </c>
      <c r="E3970" s="143" t="s">
        <v>3380</v>
      </c>
      <c r="F3970" s="143" t="s">
        <v>700</v>
      </c>
      <c r="G3970" s="143" t="s">
        <v>701</v>
      </c>
      <c r="H3970" s="144">
        <v>200</v>
      </c>
      <c r="I3970" s="143"/>
    </row>
    <row r="3971" spans="2:9" s="140" customFormat="1" ht="19.7" customHeight="1" x14ac:dyDescent="0.2">
      <c r="B3971" s="142">
        <v>143</v>
      </c>
      <c r="C3971" s="143" t="s">
        <v>447</v>
      </c>
      <c r="D3971" s="142">
        <v>90901674</v>
      </c>
      <c r="E3971" s="143" t="s">
        <v>3381</v>
      </c>
      <c r="F3971" s="143" t="s">
        <v>697</v>
      </c>
      <c r="G3971" s="143" t="s">
        <v>698</v>
      </c>
      <c r="H3971" s="144">
        <v>25000</v>
      </c>
      <c r="I3971" s="143"/>
    </row>
    <row r="3972" spans="2:9" s="140" customFormat="1" ht="19.7" customHeight="1" x14ac:dyDescent="0.2">
      <c r="B3972" s="142">
        <v>143</v>
      </c>
      <c r="C3972" s="143" t="s">
        <v>447</v>
      </c>
      <c r="D3972" s="142">
        <v>90925705</v>
      </c>
      <c r="E3972" s="143" t="s">
        <v>3382</v>
      </c>
      <c r="F3972" s="143" t="s">
        <v>729</v>
      </c>
      <c r="G3972" s="143" t="s">
        <v>730</v>
      </c>
      <c r="H3972" s="144">
        <v>568.14</v>
      </c>
      <c r="I3972" s="143"/>
    </row>
    <row r="3973" spans="2:9" s="140" customFormat="1" ht="19.7" customHeight="1" x14ac:dyDescent="0.2">
      <c r="B3973" s="142">
        <v>143</v>
      </c>
      <c r="C3973" s="143" t="s">
        <v>447</v>
      </c>
      <c r="D3973" s="142">
        <v>90925705</v>
      </c>
      <c r="E3973" s="143" t="s">
        <v>3382</v>
      </c>
      <c r="F3973" s="143" t="s">
        <v>729</v>
      </c>
      <c r="G3973" s="143" t="s">
        <v>730</v>
      </c>
      <c r="H3973" s="144">
        <v>52.02</v>
      </c>
      <c r="I3973" s="143"/>
    </row>
    <row r="3974" spans="2:9" s="140" customFormat="1" ht="19.7" customHeight="1" x14ac:dyDescent="0.2">
      <c r="B3974" s="142">
        <v>143</v>
      </c>
      <c r="C3974" s="143" t="s">
        <v>447</v>
      </c>
      <c r="D3974" s="142">
        <v>91010543</v>
      </c>
      <c r="E3974" s="143" t="s">
        <v>9089</v>
      </c>
      <c r="F3974" s="143" t="s">
        <v>697</v>
      </c>
      <c r="G3974" s="143" t="s">
        <v>698</v>
      </c>
      <c r="H3974" s="144">
        <v>100</v>
      </c>
      <c r="I3974" s="143"/>
    </row>
    <row r="3975" spans="2:9" s="140" customFormat="1" ht="19.7" customHeight="1" x14ac:dyDescent="0.2">
      <c r="B3975" s="142">
        <v>143</v>
      </c>
      <c r="C3975" s="143" t="s">
        <v>447</v>
      </c>
      <c r="D3975" s="142">
        <v>91010543</v>
      </c>
      <c r="E3975" s="143" t="s">
        <v>9089</v>
      </c>
      <c r="F3975" s="143" t="s">
        <v>697</v>
      </c>
      <c r="G3975" s="143" t="s">
        <v>698</v>
      </c>
      <c r="H3975" s="144">
        <v>40300</v>
      </c>
      <c r="I3975" s="143"/>
    </row>
    <row r="3976" spans="2:9" s="140" customFormat="1" ht="19.7" customHeight="1" x14ac:dyDescent="0.2">
      <c r="B3976" s="142">
        <v>143</v>
      </c>
      <c r="C3976" s="143" t="s">
        <v>447</v>
      </c>
      <c r="D3976" s="142">
        <v>91028591</v>
      </c>
      <c r="E3976" s="143" t="s">
        <v>3383</v>
      </c>
      <c r="F3976" s="143" t="s">
        <v>700</v>
      </c>
      <c r="G3976" s="143" t="s">
        <v>701</v>
      </c>
      <c r="H3976" s="144">
        <v>360</v>
      </c>
      <c r="I3976" s="143"/>
    </row>
    <row r="3977" spans="2:9" s="140" customFormat="1" ht="19.7" customHeight="1" x14ac:dyDescent="0.2">
      <c r="B3977" s="142">
        <v>143</v>
      </c>
      <c r="C3977" s="143" t="s">
        <v>447</v>
      </c>
      <c r="D3977" s="142">
        <v>91034276</v>
      </c>
      <c r="E3977" s="143" t="s">
        <v>3384</v>
      </c>
      <c r="F3977" s="143" t="s">
        <v>700</v>
      </c>
      <c r="G3977" s="143" t="s">
        <v>701</v>
      </c>
      <c r="H3977" s="144">
        <v>360</v>
      </c>
      <c r="I3977" s="143"/>
    </row>
    <row r="3978" spans="2:9" s="140" customFormat="1" ht="19.7" customHeight="1" x14ac:dyDescent="0.2">
      <c r="B3978" s="142">
        <v>143</v>
      </c>
      <c r="C3978" s="143" t="s">
        <v>447</v>
      </c>
      <c r="D3978" s="142">
        <v>91058185</v>
      </c>
      <c r="E3978" s="143" t="s">
        <v>3387</v>
      </c>
      <c r="F3978" s="143" t="s">
        <v>700</v>
      </c>
      <c r="G3978" s="143" t="s">
        <v>701</v>
      </c>
      <c r="H3978" s="144">
        <v>2200</v>
      </c>
      <c r="I3978" s="143"/>
    </row>
    <row r="3979" spans="2:9" s="140" customFormat="1" ht="19.7" customHeight="1" x14ac:dyDescent="0.2">
      <c r="B3979" s="142">
        <v>143</v>
      </c>
      <c r="C3979" s="143" t="s">
        <v>447</v>
      </c>
      <c r="D3979" s="142">
        <v>91058185</v>
      </c>
      <c r="E3979" s="143" t="s">
        <v>3387</v>
      </c>
      <c r="F3979" s="143" t="s">
        <v>700</v>
      </c>
      <c r="G3979" s="143" t="s">
        <v>701</v>
      </c>
      <c r="H3979" s="144">
        <v>200</v>
      </c>
      <c r="I3979" s="143"/>
    </row>
    <row r="3980" spans="2:9" s="140" customFormat="1" ht="19.7" customHeight="1" x14ac:dyDescent="0.2">
      <c r="B3980" s="142">
        <v>143</v>
      </c>
      <c r="C3980" s="143" t="s">
        <v>447</v>
      </c>
      <c r="D3980" s="142">
        <v>91085162</v>
      </c>
      <c r="E3980" s="143" t="s">
        <v>3385</v>
      </c>
      <c r="F3980" s="143" t="s">
        <v>713</v>
      </c>
      <c r="G3980" s="143" t="s">
        <v>714</v>
      </c>
      <c r="H3980" s="144">
        <v>0</v>
      </c>
      <c r="I3980" s="143"/>
    </row>
    <row r="3981" spans="2:9" s="140" customFormat="1" ht="19.7" customHeight="1" x14ac:dyDescent="0.2">
      <c r="B3981" s="142">
        <v>143</v>
      </c>
      <c r="C3981" s="143" t="s">
        <v>447</v>
      </c>
      <c r="D3981" s="142">
        <v>91085162</v>
      </c>
      <c r="E3981" s="143" t="s">
        <v>3386</v>
      </c>
      <c r="F3981" s="143" t="s">
        <v>713</v>
      </c>
      <c r="G3981" s="143" t="s">
        <v>714</v>
      </c>
      <c r="H3981" s="144">
        <v>100000</v>
      </c>
      <c r="I3981" s="143"/>
    </row>
    <row r="3982" spans="2:9" s="140" customFormat="1" ht="19.7" customHeight="1" x14ac:dyDescent="0.2">
      <c r="B3982" s="142">
        <v>143</v>
      </c>
      <c r="C3982" s="143" t="s">
        <v>447</v>
      </c>
      <c r="D3982" s="142">
        <v>99679878</v>
      </c>
      <c r="E3982" s="143" t="s">
        <v>3388</v>
      </c>
      <c r="F3982" s="143" t="s">
        <v>700</v>
      </c>
      <c r="G3982" s="143" t="s">
        <v>701</v>
      </c>
      <c r="H3982" s="144">
        <v>2400</v>
      </c>
      <c r="I3982" s="143"/>
    </row>
    <row r="3983" spans="2:9" s="140" customFormat="1" ht="19.7" customHeight="1" x14ac:dyDescent="0.2">
      <c r="B3983" s="142">
        <v>143</v>
      </c>
      <c r="C3983" s="143" t="s">
        <v>447</v>
      </c>
      <c r="D3983" s="142">
        <v>99679879</v>
      </c>
      <c r="E3983" s="143" t="s">
        <v>3389</v>
      </c>
      <c r="F3983" s="143" t="s">
        <v>700</v>
      </c>
      <c r="G3983" s="143" t="s">
        <v>701</v>
      </c>
      <c r="H3983" s="144">
        <v>2400</v>
      </c>
      <c r="I3983" s="143"/>
    </row>
    <row r="3984" spans="2:9" s="140" customFormat="1" ht="19.7" customHeight="1" x14ac:dyDescent="0.2">
      <c r="B3984" s="142">
        <v>143</v>
      </c>
      <c r="C3984" s="143" t="s">
        <v>447</v>
      </c>
      <c r="D3984" s="142">
        <v>99920577</v>
      </c>
      <c r="E3984" s="143" t="s">
        <v>3390</v>
      </c>
      <c r="F3984" s="143" t="s">
        <v>729</v>
      </c>
      <c r="G3984" s="143" t="s">
        <v>730</v>
      </c>
      <c r="H3984" s="144">
        <v>330</v>
      </c>
      <c r="I3984" s="143"/>
    </row>
    <row r="3985" spans="2:9" s="140" customFormat="1" ht="19.7" customHeight="1" x14ac:dyDescent="0.2">
      <c r="B3985" s="142">
        <v>143</v>
      </c>
      <c r="C3985" s="143" t="s">
        <v>447</v>
      </c>
      <c r="D3985" s="142">
        <v>100119316</v>
      </c>
      <c r="E3985" s="143" t="s">
        <v>3391</v>
      </c>
      <c r="F3985" s="143" t="s">
        <v>697</v>
      </c>
      <c r="G3985" s="143" t="s">
        <v>698</v>
      </c>
      <c r="H3985" s="144">
        <v>-22000</v>
      </c>
      <c r="I3985" s="143"/>
    </row>
    <row r="3986" spans="2:9" s="140" customFormat="1" ht="19.7" customHeight="1" x14ac:dyDescent="0.2">
      <c r="B3986" s="142">
        <v>143</v>
      </c>
      <c r="C3986" s="143" t="s">
        <v>447</v>
      </c>
      <c r="D3986" s="142">
        <v>100846350</v>
      </c>
      <c r="E3986" s="143" t="s">
        <v>3392</v>
      </c>
      <c r="F3986" s="143" t="s">
        <v>792</v>
      </c>
      <c r="G3986" s="143" t="s">
        <v>793</v>
      </c>
      <c r="H3986" s="144">
        <v>0</v>
      </c>
      <c r="I3986" s="143"/>
    </row>
    <row r="3987" spans="2:9" s="140" customFormat="1" ht="19.7" customHeight="1" x14ac:dyDescent="0.2">
      <c r="B3987" s="142">
        <v>143</v>
      </c>
      <c r="C3987" s="143" t="s">
        <v>447</v>
      </c>
      <c r="D3987" s="142">
        <v>100846350</v>
      </c>
      <c r="E3987" s="143" t="s">
        <v>3393</v>
      </c>
      <c r="F3987" s="143" t="s">
        <v>729</v>
      </c>
      <c r="G3987" s="143" t="s">
        <v>730</v>
      </c>
      <c r="H3987" s="144">
        <v>-5457.27</v>
      </c>
      <c r="I3987" s="143"/>
    </row>
    <row r="3988" spans="2:9" s="140" customFormat="1" ht="19.7" customHeight="1" x14ac:dyDescent="0.2">
      <c r="B3988" s="142">
        <v>143</v>
      </c>
      <c r="C3988" s="143" t="s">
        <v>447</v>
      </c>
      <c r="D3988" s="142">
        <v>100846350</v>
      </c>
      <c r="E3988" s="143" t="s">
        <v>3393</v>
      </c>
      <c r="F3988" s="143" t="s">
        <v>729</v>
      </c>
      <c r="G3988" s="143" t="s">
        <v>730</v>
      </c>
      <c r="H3988" s="144">
        <v>50</v>
      </c>
      <c r="I3988" s="143"/>
    </row>
    <row r="3989" spans="2:9" s="140" customFormat="1" ht="19.7" customHeight="1" x14ac:dyDescent="0.2">
      <c r="B3989" s="142">
        <v>143</v>
      </c>
      <c r="C3989" s="143" t="s">
        <v>447</v>
      </c>
      <c r="D3989" s="142">
        <v>101189842</v>
      </c>
      <c r="E3989" s="143" t="s">
        <v>3355</v>
      </c>
      <c r="F3989" s="143" t="s">
        <v>713</v>
      </c>
      <c r="G3989" s="143" t="s">
        <v>714</v>
      </c>
      <c r="H3989" s="144">
        <v>-32000</v>
      </c>
      <c r="I3989" s="143"/>
    </row>
    <row r="3990" spans="2:9" s="140" customFormat="1" ht="19.7" customHeight="1" x14ac:dyDescent="0.2">
      <c r="B3990" s="142">
        <v>143</v>
      </c>
      <c r="C3990" s="143" t="s">
        <v>447</v>
      </c>
      <c r="D3990" s="142">
        <v>101495027</v>
      </c>
      <c r="E3990" s="143" t="s">
        <v>3394</v>
      </c>
      <c r="F3990" s="143" t="s">
        <v>729</v>
      </c>
      <c r="G3990" s="143" t="s">
        <v>730</v>
      </c>
      <c r="H3990" s="144">
        <v>500</v>
      </c>
      <c r="I3990" s="143"/>
    </row>
    <row r="3991" spans="2:9" s="140" customFormat="1" ht="19.7" customHeight="1" x14ac:dyDescent="0.2">
      <c r="B3991" s="142">
        <v>144</v>
      </c>
      <c r="C3991" s="143" t="s">
        <v>142</v>
      </c>
      <c r="D3991" s="142">
        <v>90128681</v>
      </c>
      <c r="E3991" s="143" t="s">
        <v>3395</v>
      </c>
      <c r="F3991" s="143" t="s">
        <v>713</v>
      </c>
      <c r="G3991" s="143" t="s">
        <v>714</v>
      </c>
      <c r="H3991" s="144">
        <v>50000</v>
      </c>
      <c r="I3991" s="143"/>
    </row>
    <row r="3992" spans="2:9" s="140" customFormat="1" ht="19.7" customHeight="1" x14ac:dyDescent="0.2">
      <c r="B3992" s="142">
        <v>144</v>
      </c>
      <c r="C3992" s="143" t="s">
        <v>142</v>
      </c>
      <c r="D3992" s="142">
        <v>90139980</v>
      </c>
      <c r="E3992" s="143" t="s">
        <v>3396</v>
      </c>
      <c r="F3992" s="143" t="s">
        <v>700</v>
      </c>
      <c r="G3992" s="143" t="s">
        <v>701</v>
      </c>
      <c r="H3992" s="144">
        <v>270</v>
      </c>
      <c r="I3992" s="143"/>
    </row>
    <row r="3993" spans="2:9" s="140" customFormat="1" ht="19.7" customHeight="1" x14ac:dyDescent="0.2">
      <c r="B3993" s="142">
        <v>144</v>
      </c>
      <c r="C3993" s="143" t="s">
        <v>142</v>
      </c>
      <c r="D3993" s="142">
        <v>90139980</v>
      </c>
      <c r="E3993" s="143" t="s">
        <v>3396</v>
      </c>
      <c r="F3993" s="143" t="s">
        <v>700</v>
      </c>
      <c r="G3993" s="143" t="s">
        <v>701</v>
      </c>
      <c r="H3993" s="144">
        <v>90</v>
      </c>
      <c r="I3993" s="143"/>
    </row>
    <row r="3994" spans="2:9" s="140" customFormat="1" ht="19.7" customHeight="1" x14ac:dyDescent="0.2">
      <c r="B3994" s="142">
        <v>144</v>
      </c>
      <c r="C3994" s="143" t="s">
        <v>142</v>
      </c>
      <c r="D3994" s="142">
        <v>90226861</v>
      </c>
      <c r="E3994" s="143" t="s">
        <v>3397</v>
      </c>
      <c r="F3994" s="143" t="s">
        <v>697</v>
      </c>
      <c r="G3994" s="143" t="s">
        <v>698</v>
      </c>
      <c r="H3994" s="144">
        <v>29000</v>
      </c>
      <c r="I3994" s="143"/>
    </row>
    <row r="3995" spans="2:9" s="140" customFormat="1" ht="19.7" customHeight="1" x14ac:dyDescent="0.2">
      <c r="B3995" s="142">
        <v>144</v>
      </c>
      <c r="C3995" s="143" t="s">
        <v>142</v>
      </c>
      <c r="D3995" s="142">
        <v>90226861</v>
      </c>
      <c r="E3995" s="143" t="s">
        <v>3398</v>
      </c>
      <c r="F3995" s="143" t="s">
        <v>700</v>
      </c>
      <c r="G3995" s="143" t="s">
        <v>701</v>
      </c>
      <c r="H3995" s="144">
        <v>900</v>
      </c>
      <c r="I3995" s="143"/>
    </row>
    <row r="3996" spans="2:9" s="140" customFormat="1" ht="19.7" customHeight="1" x14ac:dyDescent="0.2">
      <c r="B3996" s="142">
        <v>144</v>
      </c>
      <c r="C3996" s="143" t="s">
        <v>142</v>
      </c>
      <c r="D3996" s="142">
        <v>90227067</v>
      </c>
      <c r="E3996" s="143" t="s">
        <v>3399</v>
      </c>
      <c r="F3996" s="143" t="s">
        <v>700</v>
      </c>
      <c r="G3996" s="143" t="s">
        <v>701</v>
      </c>
      <c r="H3996" s="144">
        <v>1000</v>
      </c>
      <c r="I3996" s="143"/>
    </row>
    <row r="3997" spans="2:9" s="140" customFormat="1" ht="19.7" customHeight="1" x14ac:dyDescent="0.2">
      <c r="B3997" s="142">
        <v>144</v>
      </c>
      <c r="C3997" s="143" t="s">
        <v>142</v>
      </c>
      <c r="D3997" s="142">
        <v>90227067</v>
      </c>
      <c r="E3997" s="143" t="s">
        <v>3399</v>
      </c>
      <c r="F3997" s="143" t="s">
        <v>700</v>
      </c>
      <c r="G3997" s="143" t="s">
        <v>701</v>
      </c>
      <c r="H3997" s="144">
        <v>1400</v>
      </c>
      <c r="I3997" s="143"/>
    </row>
    <row r="3998" spans="2:9" s="140" customFormat="1" ht="19.7" customHeight="1" x14ac:dyDescent="0.2">
      <c r="B3998" s="142">
        <v>144</v>
      </c>
      <c r="C3998" s="143" t="s">
        <v>142</v>
      </c>
      <c r="D3998" s="142">
        <v>90227067</v>
      </c>
      <c r="E3998" s="143" t="s">
        <v>3400</v>
      </c>
      <c r="F3998" s="143" t="s">
        <v>697</v>
      </c>
      <c r="G3998" s="143" t="s">
        <v>698</v>
      </c>
      <c r="H3998" s="144">
        <v>10000</v>
      </c>
      <c r="I3998" s="143"/>
    </row>
    <row r="3999" spans="2:9" s="140" customFormat="1" ht="19.7" customHeight="1" x14ac:dyDescent="0.2">
      <c r="B3999" s="142">
        <v>144</v>
      </c>
      <c r="C3999" s="143" t="s">
        <v>142</v>
      </c>
      <c r="D3999" s="142">
        <v>90227067</v>
      </c>
      <c r="E3999" s="143" t="s">
        <v>3400</v>
      </c>
      <c r="F3999" s="143" t="s">
        <v>697</v>
      </c>
      <c r="G3999" s="143" t="s">
        <v>698</v>
      </c>
      <c r="H3999" s="144">
        <v>6500</v>
      </c>
      <c r="I3999" s="143"/>
    </row>
    <row r="4000" spans="2:9" s="140" customFormat="1" ht="19.7" customHeight="1" x14ac:dyDescent="0.2">
      <c r="B4000" s="142">
        <v>144</v>
      </c>
      <c r="C4000" s="143" t="s">
        <v>142</v>
      </c>
      <c r="D4000" s="142">
        <v>90227610</v>
      </c>
      <c r="E4000" s="143" t="s">
        <v>3401</v>
      </c>
      <c r="F4000" s="143" t="s">
        <v>700</v>
      </c>
      <c r="G4000" s="143" t="s">
        <v>701</v>
      </c>
      <c r="H4000" s="144">
        <v>1800</v>
      </c>
      <c r="I4000" s="143"/>
    </row>
    <row r="4001" spans="2:9" s="140" customFormat="1" ht="19.7" customHeight="1" x14ac:dyDescent="0.2">
      <c r="B4001" s="142">
        <v>144</v>
      </c>
      <c r="C4001" s="143" t="s">
        <v>142</v>
      </c>
      <c r="D4001" s="142">
        <v>90227610</v>
      </c>
      <c r="E4001" s="143" t="s">
        <v>3401</v>
      </c>
      <c r="F4001" s="143" t="s">
        <v>700</v>
      </c>
      <c r="G4001" s="143" t="s">
        <v>701</v>
      </c>
      <c r="H4001" s="144">
        <v>600</v>
      </c>
      <c r="I4001" s="143"/>
    </row>
    <row r="4002" spans="2:9" s="140" customFormat="1" ht="19.7" customHeight="1" x14ac:dyDescent="0.2">
      <c r="B4002" s="142">
        <v>144</v>
      </c>
      <c r="C4002" s="143" t="s">
        <v>142</v>
      </c>
      <c r="D4002" s="142">
        <v>90227936</v>
      </c>
      <c r="E4002" s="143" t="s">
        <v>3403</v>
      </c>
      <c r="F4002" s="143" t="s">
        <v>700</v>
      </c>
      <c r="G4002" s="143" t="s">
        <v>701</v>
      </c>
      <c r="H4002" s="144">
        <v>1000</v>
      </c>
      <c r="I4002" s="143"/>
    </row>
    <row r="4003" spans="2:9" s="140" customFormat="1" ht="19.7" customHeight="1" x14ac:dyDescent="0.2">
      <c r="B4003" s="142">
        <v>144</v>
      </c>
      <c r="C4003" s="143" t="s">
        <v>142</v>
      </c>
      <c r="D4003" s="142">
        <v>90227936</v>
      </c>
      <c r="E4003" s="143" t="s">
        <v>3403</v>
      </c>
      <c r="F4003" s="143" t="s">
        <v>700</v>
      </c>
      <c r="G4003" s="143" t="s">
        <v>701</v>
      </c>
      <c r="H4003" s="144">
        <v>1400</v>
      </c>
      <c r="I4003" s="143"/>
    </row>
    <row r="4004" spans="2:9" s="140" customFormat="1" ht="19.7" customHeight="1" x14ac:dyDescent="0.2">
      <c r="B4004" s="142">
        <v>144</v>
      </c>
      <c r="C4004" s="143" t="s">
        <v>142</v>
      </c>
      <c r="D4004" s="142">
        <v>90227936</v>
      </c>
      <c r="E4004" s="143" t="s">
        <v>3404</v>
      </c>
      <c r="F4004" s="143" t="s">
        <v>697</v>
      </c>
      <c r="G4004" s="143" t="s">
        <v>698</v>
      </c>
      <c r="H4004" s="144">
        <v>6500</v>
      </c>
      <c r="I4004" s="143"/>
    </row>
    <row r="4005" spans="2:9" s="140" customFormat="1" ht="19.7" customHeight="1" x14ac:dyDescent="0.2">
      <c r="B4005" s="142">
        <v>144</v>
      </c>
      <c r="C4005" s="143" t="s">
        <v>142</v>
      </c>
      <c r="D4005" s="142">
        <v>90228223</v>
      </c>
      <c r="E4005" s="143" t="s">
        <v>3405</v>
      </c>
      <c r="F4005" s="143" t="s">
        <v>700</v>
      </c>
      <c r="G4005" s="143" t="s">
        <v>701</v>
      </c>
      <c r="H4005" s="144">
        <v>2604</v>
      </c>
      <c r="I4005" s="143"/>
    </row>
    <row r="4006" spans="2:9" s="140" customFormat="1" ht="19.7" customHeight="1" x14ac:dyDescent="0.2">
      <c r="B4006" s="142">
        <v>144</v>
      </c>
      <c r="C4006" s="143" t="s">
        <v>142</v>
      </c>
      <c r="D4006" s="142">
        <v>90228388</v>
      </c>
      <c r="E4006" s="143" t="s">
        <v>3406</v>
      </c>
      <c r="F4006" s="143" t="s">
        <v>700</v>
      </c>
      <c r="G4006" s="143" t="s">
        <v>701</v>
      </c>
      <c r="H4006" s="144">
        <v>5000</v>
      </c>
      <c r="I4006" s="143"/>
    </row>
    <row r="4007" spans="2:9" s="140" customFormat="1" ht="19.7" customHeight="1" x14ac:dyDescent="0.2">
      <c r="B4007" s="142">
        <v>144</v>
      </c>
      <c r="C4007" s="143" t="s">
        <v>142</v>
      </c>
      <c r="D4007" s="142">
        <v>90228388</v>
      </c>
      <c r="E4007" s="143" t="s">
        <v>3406</v>
      </c>
      <c r="F4007" s="143" t="s">
        <v>700</v>
      </c>
      <c r="G4007" s="143" t="s">
        <v>701</v>
      </c>
      <c r="H4007" s="144">
        <v>7000</v>
      </c>
      <c r="I4007" s="143"/>
    </row>
    <row r="4008" spans="2:9" s="140" customFormat="1" ht="19.7" customHeight="1" x14ac:dyDescent="0.2">
      <c r="B4008" s="142">
        <v>144</v>
      </c>
      <c r="C4008" s="143" t="s">
        <v>142</v>
      </c>
      <c r="D4008" s="142">
        <v>90228585</v>
      </c>
      <c r="E4008" s="143" t="s">
        <v>8745</v>
      </c>
      <c r="F4008" s="143" t="s">
        <v>713</v>
      </c>
      <c r="G4008" s="143" t="s">
        <v>714</v>
      </c>
      <c r="H4008" s="144">
        <v>-110276.8</v>
      </c>
      <c r="I4008" s="143"/>
    </row>
    <row r="4009" spans="2:9" s="140" customFormat="1" ht="19.7" customHeight="1" x14ac:dyDescent="0.2">
      <c r="B4009" s="142">
        <v>144</v>
      </c>
      <c r="C4009" s="143" t="s">
        <v>142</v>
      </c>
      <c r="D4009" s="142">
        <v>90229024</v>
      </c>
      <c r="E4009" s="143" t="s">
        <v>3407</v>
      </c>
      <c r="F4009" s="143" t="s">
        <v>700</v>
      </c>
      <c r="G4009" s="143" t="s">
        <v>701</v>
      </c>
      <c r="H4009" s="144">
        <v>270</v>
      </c>
      <c r="I4009" s="143"/>
    </row>
    <row r="4010" spans="2:9" s="140" customFormat="1" ht="19.7" customHeight="1" x14ac:dyDescent="0.2">
      <c r="B4010" s="142">
        <v>144</v>
      </c>
      <c r="C4010" s="143" t="s">
        <v>142</v>
      </c>
      <c r="D4010" s="142">
        <v>90229024</v>
      </c>
      <c r="E4010" s="143" t="s">
        <v>3407</v>
      </c>
      <c r="F4010" s="143" t="s">
        <v>700</v>
      </c>
      <c r="G4010" s="143" t="s">
        <v>701</v>
      </c>
      <c r="H4010" s="144">
        <v>90</v>
      </c>
      <c r="I4010" s="143"/>
    </row>
    <row r="4011" spans="2:9" s="140" customFormat="1" ht="19.7" customHeight="1" x14ac:dyDescent="0.2">
      <c r="B4011" s="142">
        <v>144</v>
      </c>
      <c r="C4011" s="143" t="s">
        <v>142</v>
      </c>
      <c r="D4011" s="142">
        <v>90232815</v>
      </c>
      <c r="E4011" s="143" t="s">
        <v>3408</v>
      </c>
      <c r="F4011" s="143" t="s">
        <v>700</v>
      </c>
      <c r="G4011" s="143" t="s">
        <v>701</v>
      </c>
      <c r="H4011" s="144">
        <v>1000</v>
      </c>
      <c r="I4011" s="143"/>
    </row>
    <row r="4012" spans="2:9" s="140" customFormat="1" ht="19.7" customHeight="1" x14ac:dyDescent="0.2">
      <c r="B4012" s="142">
        <v>144</v>
      </c>
      <c r="C4012" s="143" t="s">
        <v>142</v>
      </c>
      <c r="D4012" s="142">
        <v>90232815</v>
      </c>
      <c r="E4012" s="143" t="s">
        <v>3408</v>
      </c>
      <c r="F4012" s="143" t="s">
        <v>700</v>
      </c>
      <c r="G4012" s="143" t="s">
        <v>701</v>
      </c>
      <c r="H4012" s="144">
        <v>1400</v>
      </c>
      <c r="I4012" s="143"/>
    </row>
    <row r="4013" spans="2:9" s="140" customFormat="1" ht="19.7" customHeight="1" x14ac:dyDescent="0.2">
      <c r="B4013" s="142">
        <v>144</v>
      </c>
      <c r="C4013" s="143" t="s">
        <v>142</v>
      </c>
      <c r="D4013" s="142">
        <v>90232815</v>
      </c>
      <c r="E4013" s="143" t="s">
        <v>3409</v>
      </c>
      <c r="F4013" s="143" t="s">
        <v>697</v>
      </c>
      <c r="G4013" s="143" t="s">
        <v>698</v>
      </c>
      <c r="H4013" s="144">
        <v>10000</v>
      </c>
      <c r="I4013" s="143"/>
    </row>
    <row r="4014" spans="2:9" s="140" customFormat="1" ht="19.7" customHeight="1" x14ac:dyDescent="0.2">
      <c r="B4014" s="142">
        <v>144</v>
      </c>
      <c r="C4014" s="143" t="s">
        <v>142</v>
      </c>
      <c r="D4014" s="142">
        <v>90232815</v>
      </c>
      <c r="E4014" s="143" t="s">
        <v>3409</v>
      </c>
      <c r="F4014" s="143" t="s">
        <v>697</v>
      </c>
      <c r="G4014" s="143" t="s">
        <v>698</v>
      </c>
      <c r="H4014" s="144">
        <v>6500</v>
      </c>
      <c r="I4014" s="143"/>
    </row>
    <row r="4015" spans="2:9" s="140" customFormat="1" ht="19.7" customHeight="1" x14ac:dyDescent="0.2">
      <c r="B4015" s="142">
        <v>144</v>
      </c>
      <c r="C4015" s="143" t="s">
        <v>142</v>
      </c>
      <c r="D4015" s="142">
        <v>90233320</v>
      </c>
      <c r="E4015" s="143" t="s">
        <v>3410</v>
      </c>
      <c r="F4015" s="143" t="s">
        <v>787</v>
      </c>
      <c r="G4015" s="143" t="s">
        <v>788</v>
      </c>
      <c r="H4015" s="144">
        <v>150</v>
      </c>
      <c r="I4015" s="143"/>
    </row>
    <row r="4016" spans="2:9" s="140" customFormat="1" ht="19.7" customHeight="1" x14ac:dyDescent="0.2">
      <c r="B4016" s="142">
        <v>144</v>
      </c>
      <c r="C4016" s="143" t="s">
        <v>142</v>
      </c>
      <c r="D4016" s="142">
        <v>90233320</v>
      </c>
      <c r="E4016" s="143" t="s">
        <v>3410</v>
      </c>
      <c r="F4016" s="143" t="s">
        <v>787</v>
      </c>
      <c r="G4016" s="143" t="s">
        <v>788</v>
      </c>
      <c r="H4016" s="144">
        <v>-320</v>
      </c>
      <c r="I4016" s="143"/>
    </row>
    <row r="4017" spans="2:9" s="140" customFormat="1" ht="19.7" customHeight="1" x14ac:dyDescent="0.2">
      <c r="B4017" s="142">
        <v>144</v>
      </c>
      <c r="C4017" s="143" t="s">
        <v>142</v>
      </c>
      <c r="D4017" s="142">
        <v>90243120</v>
      </c>
      <c r="E4017" s="143" t="s">
        <v>9802</v>
      </c>
      <c r="F4017" s="143" t="s">
        <v>697</v>
      </c>
      <c r="G4017" s="143" t="s">
        <v>698</v>
      </c>
      <c r="H4017" s="144">
        <v>55000</v>
      </c>
      <c r="I4017" s="143"/>
    </row>
    <row r="4018" spans="2:9" s="140" customFormat="1" ht="19.7" customHeight="1" x14ac:dyDescent="0.2">
      <c r="B4018" s="142">
        <v>144</v>
      </c>
      <c r="C4018" s="143" t="s">
        <v>142</v>
      </c>
      <c r="D4018" s="142">
        <v>90408168</v>
      </c>
      <c r="E4018" s="143" t="s">
        <v>9803</v>
      </c>
      <c r="F4018" s="143" t="s">
        <v>697</v>
      </c>
      <c r="G4018" s="143" t="s">
        <v>698</v>
      </c>
      <c r="H4018" s="144">
        <v>5000</v>
      </c>
      <c r="I4018" s="143"/>
    </row>
    <row r="4019" spans="2:9" s="140" customFormat="1" ht="19.7" customHeight="1" x14ac:dyDescent="0.2">
      <c r="B4019" s="142">
        <v>144</v>
      </c>
      <c r="C4019" s="143" t="s">
        <v>142</v>
      </c>
      <c r="D4019" s="142">
        <v>90574752</v>
      </c>
      <c r="E4019" s="143" t="s">
        <v>3411</v>
      </c>
      <c r="F4019" s="143" t="s">
        <v>713</v>
      </c>
      <c r="G4019" s="143" t="s">
        <v>714</v>
      </c>
      <c r="H4019" s="144">
        <v>100000</v>
      </c>
      <c r="I4019" s="143"/>
    </row>
    <row r="4020" spans="2:9" s="140" customFormat="1" ht="19.7" customHeight="1" x14ac:dyDescent="0.2">
      <c r="B4020" s="142">
        <v>144</v>
      </c>
      <c r="C4020" s="143" t="s">
        <v>142</v>
      </c>
      <c r="D4020" s="142">
        <v>90937146</v>
      </c>
      <c r="E4020" s="143" t="s">
        <v>3412</v>
      </c>
      <c r="F4020" s="143" t="s">
        <v>700</v>
      </c>
      <c r="G4020" s="143" t="s">
        <v>701</v>
      </c>
      <c r="H4020" s="144">
        <v>1350</v>
      </c>
      <c r="I4020" s="143"/>
    </row>
    <row r="4021" spans="2:9" s="140" customFormat="1" ht="19.7" customHeight="1" x14ac:dyDescent="0.2">
      <c r="B4021" s="142">
        <v>144</v>
      </c>
      <c r="C4021" s="143" t="s">
        <v>142</v>
      </c>
      <c r="D4021" s="142">
        <v>90937146</v>
      </c>
      <c r="E4021" s="143" t="s">
        <v>3412</v>
      </c>
      <c r="F4021" s="143" t="s">
        <v>700</v>
      </c>
      <c r="G4021" s="143" t="s">
        <v>701</v>
      </c>
      <c r="H4021" s="144">
        <v>450</v>
      </c>
      <c r="I4021" s="143"/>
    </row>
    <row r="4022" spans="2:9" s="140" customFormat="1" ht="19.7" customHeight="1" x14ac:dyDescent="0.2">
      <c r="B4022" s="142">
        <v>144</v>
      </c>
      <c r="C4022" s="143" t="s">
        <v>142</v>
      </c>
      <c r="D4022" s="142">
        <v>91094743</v>
      </c>
      <c r="E4022" s="143" t="s">
        <v>3402</v>
      </c>
      <c r="F4022" s="143" t="s">
        <v>700</v>
      </c>
      <c r="G4022" s="143" t="s">
        <v>701</v>
      </c>
      <c r="H4022" s="144">
        <v>750</v>
      </c>
      <c r="I4022" s="143"/>
    </row>
    <row r="4023" spans="2:9" s="140" customFormat="1" ht="19.7" customHeight="1" x14ac:dyDescent="0.2">
      <c r="B4023" s="142">
        <v>144</v>
      </c>
      <c r="C4023" s="143" t="s">
        <v>142</v>
      </c>
      <c r="D4023" s="142">
        <v>91094743</v>
      </c>
      <c r="E4023" s="143" t="s">
        <v>3402</v>
      </c>
      <c r="F4023" s="143" t="s">
        <v>700</v>
      </c>
      <c r="G4023" s="143" t="s">
        <v>701</v>
      </c>
      <c r="H4023" s="144">
        <v>1050</v>
      </c>
      <c r="I4023" s="143"/>
    </row>
    <row r="4024" spans="2:9" s="140" customFormat="1" ht="19.7" customHeight="1" x14ac:dyDescent="0.2">
      <c r="B4024" s="142">
        <v>144</v>
      </c>
      <c r="C4024" s="143" t="s">
        <v>142</v>
      </c>
      <c r="D4024" s="142">
        <v>91131655</v>
      </c>
      <c r="E4024" s="143" t="s">
        <v>3413</v>
      </c>
      <c r="F4024" s="143" t="s">
        <v>700</v>
      </c>
      <c r="G4024" s="143" t="s">
        <v>701</v>
      </c>
      <c r="H4024" s="144">
        <v>4260</v>
      </c>
      <c r="I4024" s="143"/>
    </row>
    <row r="4025" spans="2:9" s="140" customFormat="1" ht="19.7" customHeight="1" x14ac:dyDescent="0.2">
      <c r="B4025" s="142">
        <v>147</v>
      </c>
      <c r="C4025" s="143" t="s">
        <v>444</v>
      </c>
      <c r="D4025" s="142">
        <v>90137533</v>
      </c>
      <c r="E4025" s="143" t="s">
        <v>3234</v>
      </c>
      <c r="F4025" s="143" t="s">
        <v>700</v>
      </c>
      <c r="G4025" s="143" t="s">
        <v>701</v>
      </c>
      <c r="H4025" s="144">
        <v>350</v>
      </c>
      <c r="I4025" s="143"/>
    </row>
    <row r="4026" spans="2:9" s="140" customFormat="1" ht="19.7" customHeight="1" x14ac:dyDescent="0.2">
      <c r="B4026" s="142">
        <v>147</v>
      </c>
      <c r="C4026" s="143" t="s">
        <v>444</v>
      </c>
      <c r="D4026" s="142">
        <v>90137533</v>
      </c>
      <c r="E4026" s="143" t="s">
        <v>3235</v>
      </c>
      <c r="F4026" s="143" t="s">
        <v>700</v>
      </c>
      <c r="G4026" s="143" t="s">
        <v>701</v>
      </c>
      <c r="H4026" s="144">
        <v>2100</v>
      </c>
      <c r="I4026" s="143"/>
    </row>
    <row r="4027" spans="2:9" s="140" customFormat="1" ht="19.7" customHeight="1" x14ac:dyDescent="0.2">
      <c r="B4027" s="142">
        <v>148</v>
      </c>
      <c r="C4027" s="143" t="s">
        <v>140</v>
      </c>
      <c r="D4027" s="142">
        <v>90237361</v>
      </c>
      <c r="E4027" s="143" t="s">
        <v>8746</v>
      </c>
      <c r="F4027" s="143" t="s">
        <v>700</v>
      </c>
      <c r="G4027" s="143" t="s">
        <v>701</v>
      </c>
      <c r="H4027" s="144">
        <v>-6078.9</v>
      </c>
      <c r="I4027" s="143"/>
    </row>
    <row r="4028" spans="2:9" s="140" customFormat="1" ht="19.7" customHeight="1" x14ac:dyDescent="0.2">
      <c r="B4028" s="142">
        <v>148</v>
      </c>
      <c r="C4028" s="143" t="s">
        <v>140</v>
      </c>
      <c r="D4028" s="142">
        <v>90237501</v>
      </c>
      <c r="E4028" s="143" t="s">
        <v>3414</v>
      </c>
      <c r="F4028" s="143" t="s">
        <v>737</v>
      </c>
      <c r="G4028" s="143" t="s">
        <v>738</v>
      </c>
      <c r="H4028" s="144">
        <v>720</v>
      </c>
      <c r="I4028" s="143"/>
    </row>
    <row r="4029" spans="2:9" s="140" customFormat="1" ht="19.7" customHeight="1" x14ac:dyDescent="0.2">
      <c r="B4029" s="142">
        <v>148</v>
      </c>
      <c r="C4029" s="143" t="s">
        <v>140</v>
      </c>
      <c r="D4029" s="142">
        <v>90239602</v>
      </c>
      <c r="E4029" s="143" t="s">
        <v>3415</v>
      </c>
      <c r="F4029" s="143" t="s">
        <v>697</v>
      </c>
      <c r="G4029" s="143" t="s">
        <v>698</v>
      </c>
      <c r="H4029" s="144">
        <v>3666</v>
      </c>
      <c r="I4029" s="143"/>
    </row>
    <row r="4030" spans="2:9" s="140" customFormat="1" ht="19.7" customHeight="1" x14ac:dyDescent="0.2">
      <c r="B4030" s="142">
        <v>148</v>
      </c>
      <c r="C4030" s="143" t="s">
        <v>140</v>
      </c>
      <c r="D4030" s="142">
        <v>90239643</v>
      </c>
      <c r="E4030" s="143" t="s">
        <v>3416</v>
      </c>
      <c r="F4030" s="143" t="s">
        <v>700</v>
      </c>
      <c r="G4030" s="143" t="s">
        <v>701</v>
      </c>
      <c r="H4030" s="144">
        <v>1200</v>
      </c>
      <c r="I4030" s="143"/>
    </row>
    <row r="4031" spans="2:9" s="140" customFormat="1" ht="19.7" customHeight="1" x14ac:dyDescent="0.2">
      <c r="B4031" s="142">
        <v>148</v>
      </c>
      <c r="C4031" s="143" t="s">
        <v>140</v>
      </c>
      <c r="D4031" s="142">
        <v>90239838</v>
      </c>
      <c r="E4031" s="143" t="s">
        <v>9090</v>
      </c>
      <c r="F4031" s="143" t="s">
        <v>700</v>
      </c>
      <c r="G4031" s="143" t="s">
        <v>701</v>
      </c>
      <c r="H4031" s="144">
        <v>-101802.1</v>
      </c>
      <c r="I4031" s="143"/>
    </row>
    <row r="4032" spans="2:9" s="140" customFormat="1" ht="19.7" customHeight="1" x14ac:dyDescent="0.2">
      <c r="B4032" s="142">
        <v>148</v>
      </c>
      <c r="C4032" s="143" t="s">
        <v>140</v>
      </c>
      <c r="D4032" s="142">
        <v>90240043</v>
      </c>
      <c r="E4032" s="143" t="s">
        <v>3417</v>
      </c>
      <c r="F4032" s="143" t="s">
        <v>729</v>
      </c>
      <c r="G4032" s="143" t="s">
        <v>730</v>
      </c>
      <c r="H4032" s="144">
        <v>1200</v>
      </c>
      <c r="I4032" s="143"/>
    </row>
    <row r="4033" spans="2:9" s="140" customFormat="1" ht="19.7" customHeight="1" x14ac:dyDescent="0.2">
      <c r="B4033" s="142">
        <v>148</v>
      </c>
      <c r="C4033" s="143" t="s">
        <v>140</v>
      </c>
      <c r="D4033" s="142">
        <v>90240185</v>
      </c>
      <c r="E4033" s="143" t="s">
        <v>3418</v>
      </c>
      <c r="F4033" s="143" t="s">
        <v>700</v>
      </c>
      <c r="G4033" s="143" t="s">
        <v>701</v>
      </c>
      <c r="H4033" s="144">
        <v>600</v>
      </c>
      <c r="I4033" s="143"/>
    </row>
    <row r="4034" spans="2:9" s="140" customFormat="1" ht="19.7" customHeight="1" x14ac:dyDescent="0.2">
      <c r="B4034" s="142">
        <v>148</v>
      </c>
      <c r="C4034" s="143" t="s">
        <v>140</v>
      </c>
      <c r="D4034" s="142">
        <v>90240299</v>
      </c>
      <c r="E4034" s="143" t="s">
        <v>3419</v>
      </c>
      <c r="F4034" s="143" t="s">
        <v>700</v>
      </c>
      <c r="G4034" s="143" t="s">
        <v>701</v>
      </c>
      <c r="H4034" s="144">
        <v>1800</v>
      </c>
      <c r="I4034" s="143"/>
    </row>
    <row r="4035" spans="2:9" s="140" customFormat="1" ht="19.7" customHeight="1" x14ac:dyDescent="0.2">
      <c r="B4035" s="142">
        <v>148</v>
      </c>
      <c r="C4035" s="143" t="s">
        <v>140</v>
      </c>
      <c r="D4035" s="142">
        <v>90240352</v>
      </c>
      <c r="E4035" s="143" t="s">
        <v>3420</v>
      </c>
      <c r="F4035" s="143" t="s">
        <v>737</v>
      </c>
      <c r="G4035" s="143" t="s">
        <v>738</v>
      </c>
      <c r="H4035" s="144">
        <v>360</v>
      </c>
      <c r="I4035" s="143"/>
    </row>
    <row r="4036" spans="2:9" s="140" customFormat="1" ht="19.7" customHeight="1" x14ac:dyDescent="0.2">
      <c r="B4036" s="142">
        <v>148</v>
      </c>
      <c r="C4036" s="143" t="s">
        <v>140</v>
      </c>
      <c r="D4036" s="142">
        <v>90240533</v>
      </c>
      <c r="E4036" s="143" t="s">
        <v>3421</v>
      </c>
      <c r="F4036" s="143" t="s">
        <v>697</v>
      </c>
      <c r="G4036" s="143" t="s">
        <v>698</v>
      </c>
      <c r="H4036" s="144">
        <v>20000</v>
      </c>
      <c r="I4036" s="143"/>
    </row>
    <row r="4037" spans="2:9" s="140" customFormat="1" ht="19.7" customHeight="1" x14ac:dyDescent="0.2">
      <c r="B4037" s="142">
        <v>148</v>
      </c>
      <c r="C4037" s="143" t="s">
        <v>140</v>
      </c>
      <c r="D4037" s="142">
        <v>90240644</v>
      </c>
      <c r="E4037" s="143" t="s">
        <v>3422</v>
      </c>
      <c r="F4037" s="143" t="s">
        <v>737</v>
      </c>
      <c r="G4037" s="143" t="s">
        <v>738</v>
      </c>
      <c r="H4037" s="144">
        <v>600</v>
      </c>
      <c r="I4037" s="143"/>
    </row>
    <row r="4038" spans="2:9" s="140" customFormat="1" ht="19.7" customHeight="1" x14ac:dyDescent="0.2">
      <c r="B4038" s="142">
        <v>148</v>
      </c>
      <c r="C4038" s="143" t="s">
        <v>140</v>
      </c>
      <c r="D4038" s="142">
        <v>90240862</v>
      </c>
      <c r="E4038" s="143" t="s">
        <v>9091</v>
      </c>
      <c r="F4038" s="143" t="s">
        <v>998</v>
      </c>
      <c r="G4038" s="143" t="s">
        <v>999</v>
      </c>
      <c r="H4038" s="144">
        <v>10000</v>
      </c>
      <c r="I4038" s="143"/>
    </row>
    <row r="4039" spans="2:9" s="140" customFormat="1" ht="19.7" customHeight="1" x14ac:dyDescent="0.2">
      <c r="B4039" s="142">
        <v>148</v>
      </c>
      <c r="C4039" s="143" t="s">
        <v>140</v>
      </c>
      <c r="D4039" s="142">
        <v>90240862</v>
      </c>
      <c r="E4039" s="143" t="s">
        <v>3423</v>
      </c>
      <c r="F4039" s="143" t="s">
        <v>697</v>
      </c>
      <c r="G4039" s="143" t="s">
        <v>698</v>
      </c>
      <c r="H4039" s="144">
        <v>1800</v>
      </c>
      <c r="I4039" s="143"/>
    </row>
    <row r="4040" spans="2:9" s="140" customFormat="1" ht="19.7" customHeight="1" x14ac:dyDescent="0.2">
      <c r="B4040" s="142">
        <v>148</v>
      </c>
      <c r="C4040" s="143" t="s">
        <v>140</v>
      </c>
      <c r="D4040" s="142">
        <v>90240935</v>
      </c>
      <c r="E4040" s="143" t="s">
        <v>3424</v>
      </c>
      <c r="F4040" s="143" t="s">
        <v>700</v>
      </c>
      <c r="G4040" s="143" t="s">
        <v>701</v>
      </c>
      <c r="H4040" s="144">
        <v>-7200</v>
      </c>
      <c r="I4040" s="143"/>
    </row>
    <row r="4041" spans="2:9" s="140" customFormat="1" ht="19.7" customHeight="1" x14ac:dyDescent="0.2">
      <c r="B4041" s="142">
        <v>148</v>
      </c>
      <c r="C4041" s="143" t="s">
        <v>140</v>
      </c>
      <c r="D4041" s="142">
        <v>90243124</v>
      </c>
      <c r="E4041" s="143" t="s">
        <v>3425</v>
      </c>
      <c r="F4041" s="143" t="s">
        <v>700</v>
      </c>
      <c r="G4041" s="143" t="s">
        <v>701</v>
      </c>
      <c r="H4041" s="144">
        <v>9600</v>
      </c>
      <c r="I4041" s="143"/>
    </row>
    <row r="4042" spans="2:9" s="140" customFormat="1" ht="19.7" customHeight="1" x14ac:dyDescent="0.2">
      <c r="B4042" s="142">
        <v>148</v>
      </c>
      <c r="C4042" s="143" t="s">
        <v>140</v>
      </c>
      <c r="D4042" s="142">
        <v>90243147</v>
      </c>
      <c r="E4042" s="143" t="s">
        <v>9804</v>
      </c>
      <c r="F4042" s="143" t="s">
        <v>899</v>
      </c>
      <c r="G4042" s="143" t="s">
        <v>900</v>
      </c>
      <c r="H4042" s="144">
        <v>762.25</v>
      </c>
      <c r="I4042" s="143"/>
    </row>
    <row r="4043" spans="2:9" s="140" customFormat="1" ht="19.7" customHeight="1" x14ac:dyDescent="0.2">
      <c r="B4043" s="142">
        <v>148</v>
      </c>
      <c r="C4043" s="143" t="s">
        <v>140</v>
      </c>
      <c r="D4043" s="142">
        <v>90848042</v>
      </c>
      <c r="E4043" s="143" t="s">
        <v>3426</v>
      </c>
      <c r="F4043" s="143" t="s">
        <v>697</v>
      </c>
      <c r="G4043" s="143" t="s">
        <v>698</v>
      </c>
      <c r="H4043" s="144">
        <v>3666</v>
      </c>
      <c r="I4043" s="143"/>
    </row>
    <row r="4044" spans="2:9" s="140" customFormat="1" ht="19.7" customHeight="1" x14ac:dyDescent="0.2">
      <c r="B4044" s="142">
        <v>148</v>
      </c>
      <c r="C4044" s="143" t="s">
        <v>140</v>
      </c>
      <c r="D4044" s="142">
        <v>91083133</v>
      </c>
      <c r="E4044" s="143" t="s">
        <v>3427</v>
      </c>
      <c r="F4044" s="143" t="s">
        <v>697</v>
      </c>
      <c r="G4044" s="143" t="s">
        <v>698</v>
      </c>
      <c r="H4044" s="144">
        <v>6000</v>
      </c>
      <c r="I4044" s="143"/>
    </row>
    <row r="4045" spans="2:9" s="140" customFormat="1" ht="19.7" customHeight="1" x14ac:dyDescent="0.2">
      <c r="B4045" s="142">
        <v>152</v>
      </c>
      <c r="C4045" s="143" t="s">
        <v>136</v>
      </c>
      <c r="D4045" s="142">
        <v>90121198</v>
      </c>
      <c r="E4045" s="143" t="s">
        <v>3428</v>
      </c>
      <c r="F4045" s="143" t="s">
        <v>697</v>
      </c>
      <c r="G4045" s="143" t="s">
        <v>698</v>
      </c>
      <c r="H4045" s="144">
        <v>30000</v>
      </c>
      <c r="I4045" s="143"/>
    </row>
    <row r="4046" spans="2:9" s="140" customFormat="1" ht="19.7" customHeight="1" x14ac:dyDescent="0.2">
      <c r="B4046" s="142">
        <v>152</v>
      </c>
      <c r="C4046" s="143" t="s">
        <v>136</v>
      </c>
      <c r="D4046" s="142">
        <v>90129541</v>
      </c>
      <c r="E4046" s="143" t="s">
        <v>3429</v>
      </c>
      <c r="F4046" s="143" t="s">
        <v>713</v>
      </c>
      <c r="G4046" s="143" t="s">
        <v>714</v>
      </c>
      <c r="H4046" s="144">
        <v>3044</v>
      </c>
      <c r="I4046" s="143"/>
    </row>
    <row r="4047" spans="2:9" s="140" customFormat="1" ht="19.7" customHeight="1" x14ac:dyDescent="0.2">
      <c r="B4047" s="142">
        <v>152</v>
      </c>
      <c r="C4047" s="143" t="s">
        <v>136</v>
      </c>
      <c r="D4047" s="142">
        <v>90172546</v>
      </c>
      <c r="E4047" s="143" t="s">
        <v>8747</v>
      </c>
      <c r="F4047" s="143" t="s">
        <v>697</v>
      </c>
      <c r="G4047" s="143" t="s">
        <v>698</v>
      </c>
      <c r="H4047" s="144">
        <v>31000</v>
      </c>
      <c r="I4047" s="143"/>
    </row>
    <row r="4048" spans="2:9" s="140" customFormat="1" ht="19.7" customHeight="1" x14ac:dyDescent="0.2">
      <c r="B4048" s="142">
        <v>152</v>
      </c>
      <c r="C4048" s="143" t="s">
        <v>136</v>
      </c>
      <c r="D4048" s="142">
        <v>90237357</v>
      </c>
      <c r="E4048" s="143" t="s">
        <v>3430</v>
      </c>
      <c r="F4048" s="143" t="s">
        <v>697</v>
      </c>
      <c r="G4048" s="143" t="s">
        <v>698</v>
      </c>
      <c r="H4048" s="144">
        <v>14000</v>
      </c>
      <c r="I4048" s="143"/>
    </row>
    <row r="4049" spans="2:9" s="140" customFormat="1" ht="19.7" customHeight="1" x14ac:dyDescent="0.2">
      <c r="B4049" s="142">
        <v>152</v>
      </c>
      <c r="C4049" s="143" t="s">
        <v>136</v>
      </c>
      <c r="D4049" s="142">
        <v>90237360</v>
      </c>
      <c r="E4049" s="143" t="s">
        <v>3431</v>
      </c>
      <c r="F4049" s="143" t="s">
        <v>697</v>
      </c>
      <c r="G4049" s="143" t="s">
        <v>698</v>
      </c>
      <c r="H4049" s="144">
        <v>21000</v>
      </c>
      <c r="I4049" s="143"/>
    </row>
    <row r="4050" spans="2:9" s="140" customFormat="1" ht="19.7" customHeight="1" x14ac:dyDescent="0.2">
      <c r="B4050" s="142">
        <v>152</v>
      </c>
      <c r="C4050" s="143" t="s">
        <v>136</v>
      </c>
      <c r="D4050" s="142">
        <v>90237360</v>
      </c>
      <c r="E4050" s="143" t="s">
        <v>3432</v>
      </c>
      <c r="F4050" s="143" t="s">
        <v>700</v>
      </c>
      <c r="G4050" s="143" t="s">
        <v>701</v>
      </c>
      <c r="H4050" s="144">
        <v>1400</v>
      </c>
      <c r="I4050" s="143"/>
    </row>
    <row r="4051" spans="2:9" s="140" customFormat="1" ht="19.7" customHeight="1" x14ac:dyDescent="0.2">
      <c r="B4051" s="142">
        <v>152</v>
      </c>
      <c r="C4051" s="143" t="s">
        <v>136</v>
      </c>
      <c r="D4051" s="142">
        <v>90237360</v>
      </c>
      <c r="E4051" s="143" t="s">
        <v>3432</v>
      </c>
      <c r="F4051" s="143" t="s">
        <v>700</v>
      </c>
      <c r="G4051" s="143" t="s">
        <v>701</v>
      </c>
      <c r="H4051" s="144">
        <v>1000</v>
      </c>
      <c r="I4051" s="143"/>
    </row>
    <row r="4052" spans="2:9" s="140" customFormat="1" ht="19.7" customHeight="1" x14ac:dyDescent="0.2">
      <c r="B4052" s="142">
        <v>152</v>
      </c>
      <c r="C4052" s="143" t="s">
        <v>136</v>
      </c>
      <c r="D4052" s="142">
        <v>90237533</v>
      </c>
      <c r="E4052" s="143" t="s">
        <v>3433</v>
      </c>
      <c r="F4052" s="143" t="s">
        <v>700</v>
      </c>
      <c r="G4052" s="143" t="s">
        <v>701</v>
      </c>
      <c r="H4052" s="144">
        <v>274.38</v>
      </c>
      <c r="I4052" s="143"/>
    </row>
    <row r="4053" spans="2:9" s="140" customFormat="1" ht="19.7" customHeight="1" x14ac:dyDescent="0.2">
      <c r="B4053" s="142">
        <v>152</v>
      </c>
      <c r="C4053" s="143" t="s">
        <v>136</v>
      </c>
      <c r="D4053" s="142">
        <v>90237533</v>
      </c>
      <c r="E4053" s="143" t="s">
        <v>3433</v>
      </c>
      <c r="F4053" s="143" t="s">
        <v>700</v>
      </c>
      <c r="G4053" s="143" t="s">
        <v>701</v>
      </c>
      <c r="H4053" s="144">
        <v>228.65</v>
      </c>
      <c r="I4053" s="143"/>
    </row>
    <row r="4054" spans="2:9" s="140" customFormat="1" ht="19.7" customHeight="1" x14ac:dyDescent="0.2">
      <c r="B4054" s="142">
        <v>152</v>
      </c>
      <c r="C4054" s="143" t="s">
        <v>136</v>
      </c>
      <c r="D4054" s="142">
        <v>90237533</v>
      </c>
      <c r="E4054" s="143" t="s">
        <v>3434</v>
      </c>
      <c r="F4054" s="143" t="s">
        <v>700</v>
      </c>
      <c r="G4054" s="143" t="s">
        <v>701</v>
      </c>
      <c r="H4054" s="144">
        <v>210</v>
      </c>
      <c r="I4054" s="143"/>
    </row>
    <row r="4055" spans="2:9" s="140" customFormat="1" ht="19.7" customHeight="1" x14ac:dyDescent="0.2">
      <c r="B4055" s="142">
        <v>152</v>
      </c>
      <c r="C4055" s="143" t="s">
        <v>136</v>
      </c>
      <c r="D4055" s="142">
        <v>90237533</v>
      </c>
      <c r="E4055" s="143" t="s">
        <v>3434</v>
      </c>
      <c r="F4055" s="143" t="s">
        <v>700</v>
      </c>
      <c r="G4055" s="143" t="s">
        <v>701</v>
      </c>
      <c r="H4055" s="144">
        <v>150</v>
      </c>
      <c r="I4055" s="143"/>
    </row>
    <row r="4056" spans="2:9" s="140" customFormat="1" ht="19.7" customHeight="1" x14ac:dyDescent="0.2">
      <c r="B4056" s="142">
        <v>152</v>
      </c>
      <c r="C4056" s="143" t="s">
        <v>136</v>
      </c>
      <c r="D4056" s="142">
        <v>90238175</v>
      </c>
      <c r="E4056" s="143" t="s">
        <v>3435</v>
      </c>
      <c r="F4056" s="143" t="s">
        <v>697</v>
      </c>
      <c r="G4056" s="143" t="s">
        <v>698</v>
      </c>
      <c r="H4056" s="144">
        <v>3720.96</v>
      </c>
      <c r="I4056" s="143"/>
    </row>
    <row r="4057" spans="2:9" s="140" customFormat="1" ht="19.7" customHeight="1" x14ac:dyDescent="0.2">
      <c r="B4057" s="142">
        <v>152</v>
      </c>
      <c r="C4057" s="143" t="s">
        <v>136</v>
      </c>
      <c r="D4057" s="142">
        <v>90238591</v>
      </c>
      <c r="E4057" s="143" t="s">
        <v>3436</v>
      </c>
      <c r="F4057" s="143" t="s">
        <v>713</v>
      </c>
      <c r="G4057" s="143" t="s">
        <v>714</v>
      </c>
      <c r="H4057" s="144">
        <v>25000</v>
      </c>
      <c r="I4057" s="143"/>
    </row>
    <row r="4058" spans="2:9" s="140" customFormat="1" ht="19.7" customHeight="1" x14ac:dyDescent="0.2">
      <c r="B4058" s="142">
        <v>152</v>
      </c>
      <c r="C4058" s="143" t="s">
        <v>136</v>
      </c>
      <c r="D4058" s="142">
        <v>90238591</v>
      </c>
      <c r="E4058" s="143" t="s">
        <v>3437</v>
      </c>
      <c r="F4058" s="143" t="s">
        <v>700</v>
      </c>
      <c r="G4058" s="143" t="s">
        <v>701</v>
      </c>
      <c r="H4058" s="144">
        <v>1050</v>
      </c>
      <c r="I4058" s="143"/>
    </row>
    <row r="4059" spans="2:9" s="140" customFormat="1" ht="19.7" customHeight="1" x14ac:dyDescent="0.2">
      <c r="B4059" s="142">
        <v>152</v>
      </c>
      <c r="C4059" s="143" t="s">
        <v>136</v>
      </c>
      <c r="D4059" s="142">
        <v>90238591</v>
      </c>
      <c r="E4059" s="143" t="s">
        <v>3437</v>
      </c>
      <c r="F4059" s="143" t="s">
        <v>700</v>
      </c>
      <c r="G4059" s="143" t="s">
        <v>701</v>
      </c>
      <c r="H4059" s="144">
        <v>750</v>
      </c>
      <c r="I4059" s="143"/>
    </row>
    <row r="4060" spans="2:9" s="140" customFormat="1" ht="19.7" customHeight="1" x14ac:dyDescent="0.2">
      <c r="B4060" s="142">
        <v>152</v>
      </c>
      <c r="C4060" s="143" t="s">
        <v>136</v>
      </c>
      <c r="D4060" s="142">
        <v>90238770</v>
      </c>
      <c r="E4060" s="143" t="s">
        <v>3439</v>
      </c>
      <c r="F4060" s="143" t="s">
        <v>899</v>
      </c>
      <c r="G4060" s="143" t="s">
        <v>900</v>
      </c>
      <c r="H4060" s="144">
        <v>365.88</v>
      </c>
      <c r="I4060" s="143"/>
    </row>
    <row r="4061" spans="2:9" s="140" customFormat="1" ht="19.7" customHeight="1" x14ac:dyDescent="0.2">
      <c r="B4061" s="142">
        <v>152</v>
      </c>
      <c r="C4061" s="143" t="s">
        <v>136</v>
      </c>
      <c r="D4061" s="142">
        <v>90238770</v>
      </c>
      <c r="E4061" s="143" t="s">
        <v>3439</v>
      </c>
      <c r="F4061" s="143" t="s">
        <v>899</v>
      </c>
      <c r="G4061" s="143" t="s">
        <v>900</v>
      </c>
      <c r="H4061" s="144">
        <v>304.89999999999998</v>
      </c>
      <c r="I4061" s="143"/>
    </row>
    <row r="4062" spans="2:9" s="140" customFormat="1" ht="19.7" customHeight="1" x14ac:dyDescent="0.2">
      <c r="B4062" s="142">
        <v>152</v>
      </c>
      <c r="C4062" s="143" t="s">
        <v>136</v>
      </c>
      <c r="D4062" s="142">
        <v>90238770</v>
      </c>
      <c r="E4062" s="143" t="s">
        <v>3440</v>
      </c>
      <c r="F4062" s="143" t="s">
        <v>697</v>
      </c>
      <c r="G4062" s="143" t="s">
        <v>698</v>
      </c>
      <c r="H4062" s="144">
        <v>37000</v>
      </c>
      <c r="I4062" s="143"/>
    </row>
    <row r="4063" spans="2:9" s="140" customFormat="1" ht="19.7" customHeight="1" x14ac:dyDescent="0.2">
      <c r="B4063" s="142">
        <v>152</v>
      </c>
      <c r="C4063" s="143" t="s">
        <v>136</v>
      </c>
      <c r="D4063" s="142">
        <v>90238770</v>
      </c>
      <c r="E4063" s="143" t="s">
        <v>3441</v>
      </c>
      <c r="F4063" s="143" t="s">
        <v>778</v>
      </c>
      <c r="G4063" s="143" t="s">
        <v>779</v>
      </c>
      <c r="H4063" s="144">
        <v>583.79999999999995</v>
      </c>
      <c r="I4063" s="143"/>
    </row>
    <row r="4064" spans="2:9" s="140" customFormat="1" ht="19.7" customHeight="1" x14ac:dyDescent="0.2">
      <c r="B4064" s="142">
        <v>152</v>
      </c>
      <c r="C4064" s="143" t="s">
        <v>136</v>
      </c>
      <c r="D4064" s="142">
        <v>90238770</v>
      </c>
      <c r="E4064" s="143" t="s">
        <v>3441</v>
      </c>
      <c r="F4064" s="143" t="s">
        <v>778</v>
      </c>
      <c r="G4064" s="143" t="s">
        <v>779</v>
      </c>
      <c r="H4064" s="144">
        <v>583.79999999999995</v>
      </c>
      <c r="I4064" s="143"/>
    </row>
    <row r="4065" spans="2:9" s="140" customFormat="1" ht="19.7" customHeight="1" x14ac:dyDescent="0.2">
      <c r="B4065" s="142">
        <v>152</v>
      </c>
      <c r="C4065" s="143" t="s">
        <v>136</v>
      </c>
      <c r="D4065" s="142">
        <v>90238844</v>
      </c>
      <c r="E4065" s="143" t="s">
        <v>3438</v>
      </c>
      <c r="F4065" s="143" t="s">
        <v>700</v>
      </c>
      <c r="G4065" s="143" t="s">
        <v>701</v>
      </c>
      <c r="H4065" s="144">
        <v>2100</v>
      </c>
      <c r="I4065" s="143"/>
    </row>
    <row r="4066" spans="2:9" s="140" customFormat="1" ht="19.7" customHeight="1" x14ac:dyDescent="0.2">
      <c r="B4066" s="142">
        <v>152</v>
      </c>
      <c r="C4066" s="143" t="s">
        <v>136</v>
      </c>
      <c r="D4066" s="142">
        <v>90238844</v>
      </c>
      <c r="E4066" s="143" t="s">
        <v>3438</v>
      </c>
      <c r="F4066" s="143" t="s">
        <v>700</v>
      </c>
      <c r="G4066" s="143" t="s">
        <v>701</v>
      </c>
      <c r="H4066" s="144">
        <v>1500</v>
      </c>
      <c r="I4066" s="143"/>
    </row>
    <row r="4067" spans="2:9" s="140" customFormat="1" ht="19.7" customHeight="1" x14ac:dyDescent="0.2">
      <c r="B4067" s="142">
        <v>152</v>
      </c>
      <c r="C4067" s="143" t="s">
        <v>136</v>
      </c>
      <c r="D4067" s="142">
        <v>90408085</v>
      </c>
      <c r="E4067" s="143" t="s">
        <v>3442</v>
      </c>
      <c r="F4067" s="143" t="s">
        <v>700</v>
      </c>
      <c r="G4067" s="143" t="s">
        <v>701</v>
      </c>
      <c r="H4067" s="144">
        <v>-30000</v>
      </c>
      <c r="I4067" s="143"/>
    </row>
    <row r="4068" spans="2:9" s="140" customFormat="1" ht="19.7" customHeight="1" x14ac:dyDescent="0.2">
      <c r="B4068" s="142">
        <v>152</v>
      </c>
      <c r="C4068" s="143" t="s">
        <v>136</v>
      </c>
      <c r="D4068" s="142">
        <v>91064706</v>
      </c>
      <c r="E4068" s="143" t="s">
        <v>3443</v>
      </c>
      <c r="F4068" s="143" t="s">
        <v>700</v>
      </c>
      <c r="G4068" s="143" t="s">
        <v>701</v>
      </c>
      <c r="H4068" s="144">
        <v>600</v>
      </c>
      <c r="I4068" s="143"/>
    </row>
    <row r="4069" spans="2:9" s="140" customFormat="1" ht="19.7" customHeight="1" x14ac:dyDescent="0.2">
      <c r="B4069" s="142">
        <v>152</v>
      </c>
      <c r="C4069" s="143" t="s">
        <v>136</v>
      </c>
      <c r="D4069" s="142">
        <v>91089686</v>
      </c>
      <c r="E4069" s="143" t="s">
        <v>3444</v>
      </c>
      <c r="F4069" s="143" t="s">
        <v>697</v>
      </c>
      <c r="G4069" s="143" t="s">
        <v>698</v>
      </c>
      <c r="H4069" s="144">
        <v>918</v>
      </c>
      <c r="I4069" s="143"/>
    </row>
    <row r="4070" spans="2:9" s="140" customFormat="1" ht="19.7" customHeight="1" x14ac:dyDescent="0.2">
      <c r="B4070" s="142">
        <v>152</v>
      </c>
      <c r="C4070" s="143" t="s">
        <v>136</v>
      </c>
      <c r="D4070" s="142">
        <v>91089686</v>
      </c>
      <c r="E4070" s="143" t="s">
        <v>3444</v>
      </c>
      <c r="F4070" s="143" t="s">
        <v>697</v>
      </c>
      <c r="G4070" s="143" t="s">
        <v>698</v>
      </c>
      <c r="H4070" s="144">
        <v>780.3</v>
      </c>
      <c r="I4070" s="143"/>
    </row>
    <row r="4071" spans="2:9" s="140" customFormat="1" ht="19.7" customHeight="1" x14ac:dyDescent="0.2">
      <c r="B4071" s="142">
        <v>152</v>
      </c>
      <c r="C4071" s="143" t="s">
        <v>136</v>
      </c>
      <c r="D4071" s="142">
        <v>91089686</v>
      </c>
      <c r="E4071" s="143" t="s">
        <v>3444</v>
      </c>
      <c r="F4071" s="143" t="s">
        <v>697</v>
      </c>
      <c r="G4071" s="143" t="s">
        <v>698</v>
      </c>
      <c r="H4071" s="144">
        <v>156.06</v>
      </c>
      <c r="I4071" s="143"/>
    </row>
    <row r="4072" spans="2:9" s="140" customFormat="1" ht="19.7" customHeight="1" x14ac:dyDescent="0.2">
      <c r="B4072" s="142">
        <v>152</v>
      </c>
      <c r="C4072" s="143" t="s">
        <v>136</v>
      </c>
      <c r="D4072" s="142">
        <v>99139882</v>
      </c>
      <c r="E4072" s="143" t="s">
        <v>3445</v>
      </c>
      <c r="F4072" s="143" t="s">
        <v>697</v>
      </c>
      <c r="G4072" s="143" t="s">
        <v>698</v>
      </c>
      <c r="H4072" s="144">
        <v>3055</v>
      </c>
      <c r="I4072" s="143"/>
    </row>
    <row r="4073" spans="2:9" s="140" customFormat="1" ht="19.7" customHeight="1" x14ac:dyDescent="0.2">
      <c r="B4073" s="142">
        <v>152</v>
      </c>
      <c r="C4073" s="143" t="s">
        <v>136</v>
      </c>
      <c r="D4073" s="142">
        <v>100448488</v>
      </c>
      <c r="E4073" s="143" t="s">
        <v>3446</v>
      </c>
      <c r="F4073" s="143" t="s">
        <v>697</v>
      </c>
      <c r="G4073" s="143" t="s">
        <v>698</v>
      </c>
      <c r="H4073" s="144">
        <v>3090.6</v>
      </c>
      <c r="I4073" s="143"/>
    </row>
    <row r="4074" spans="2:9" s="140" customFormat="1" ht="19.7" customHeight="1" x14ac:dyDescent="0.2">
      <c r="B4074" s="142">
        <v>152</v>
      </c>
      <c r="C4074" s="143" t="s">
        <v>136</v>
      </c>
      <c r="D4074" s="142">
        <v>100448488</v>
      </c>
      <c r="E4074" s="143" t="s">
        <v>3446</v>
      </c>
      <c r="F4074" s="143" t="s">
        <v>697</v>
      </c>
      <c r="G4074" s="143" t="s">
        <v>698</v>
      </c>
      <c r="H4074" s="144">
        <v>2601</v>
      </c>
      <c r="I4074" s="143"/>
    </row>
    <row r="4075" spans="2:9" s="140" customFormat="1" ht="19.7" customHeight="1" x14ac:dyDescent="0.2">
      <c r="B4075" s="142">
        <v>152</v>
      </c>
      <c r="C4075" s="143" t="s">
        <v>136</v>
      </c>
      <c r="D4075" s="142">
        <v>100448488</v>
      </c>
      <c r="E4075" s="143" t="s">
        <v>3446</v>
      </c>
      <c r="F4075" s="143" t="s">
        <v>697</v>
      </c>
      <c r="G4075" s="143" t="s">
        <v>698</v>
      </c>
      <c r="H4075" s="144">
        <v>520.20000000000005</v>
      </c>
      <c r="I4075" s="143"/>
    </row>
    <row r="4076" spans="2:9" s="140" customFormat="1" ht="19.7" customHeight="1" x14ac:dyDescent="0.2">
      <c r="B4076" s="142">
        <v>153</v>
      </c>
      <c r="C4076" s="143" t="s">
        <v>143</v>
      </c>
      <c r="D4076" s="142">
        <v>90144173</v>
      </c>
      <c r="E4076" s="143" t="s">
        <v>3447</v>
      </c>
      <c r="F4076" s="143" t="s">
        <v>700</v>
      </c>
      <c r="G4076" s="143" t="s">
        <v>701</v>
      </c>
      <c r="H4076" s="144">
        <v>2250</v>
      </c>
      <c r="I4076" s="143"/>
    </row>
    <row r="4077" spans="2:9" s="140" customFormat="1" ht="19.7" customHeight="1" x14ac:dyDescent="0.2">
      <c r="B4077" s="142">
        <v>153</v>
      </c>
      <c r="C4077" s="143" t="s">
        <v>143</v>
      </c>
      <c r="D4077" s="142">
        <v>90144173</v>
      </c>
      <c r="E4077" s="143" t="s">
        <v>3447</v>
      </c>
      <c r="F4077" s="143" t="s">
        <v>700</v>
      </c>
      <c r="G4077" s="143" t="s">
        <v>701</v>
      </c>
      <c r="H4077" s="144">
        <v>6750</v>
      </c>
      <c r="I4077" s="143"/>
    </row>
    <row r="4078" spans="2:9" s="140" customFormat="1" ht="19.7" customHeight="1" x14ac:dyDescent="0.2">
      <c r="B4078" s="142">
        <v>153</v>
      </c>
      <c r="C4078" s="143" t="s">
        <v>143</v>
      </c>
      <c r="D4078" s="142">
        <v>98638935</v>
      </c>
      <c r="E4078" s="143" t="s">
        <v>9092</v>
      </c>
      <c r="F4078" s="143" t="s">
        <v>700</v>
      </c>
      <c r="G4078" s="143" t="s">
        <v>701</v>
      </c>
      <c r="H4078" s="144">
        <v>-10760.53</v>
      </c>
      <c r="I4078" s="143"/>
    </row>
    <row r="4079" spans="2:9" s="140" customFormat="1" ht="19.7" customHeight="1" x14ac:dyDescent="0.2">
      <c r="B4079" s="142">
        <v>153</v>
      </c>
      <c r="C4079" s="143" t="s">
        <v>143</v>
      </c>
      <c r="D4079" s="142">
        <v>100560541</v>
      </c>
      <c r="E4079" s="143" t="s">
        <v>9058</v>
      </c>
      <c r="F4079" s="143" t="s">
        <v>729</v>
      </c>
      <c r="G4079" s="143" t="s">
        <v>730</v>
      </c>
      <c r="H4079" s="144">
        <v>357</v>
      </c>
      <c r="I4079" s="143"/>
    </row>
    <row r="4080" spans="2:9" s="140" customFormat="1" ht="19.7" customHeight="1" x14ac:dyDescent="0.2">
      <c r="B4080" s="142">
        <v>153</v>
      </c>
      <c r="C4080" s="143" t="s">
        <v>143</v>
      </c>
      <c r="D4080" s="142">
        <v>101019850</v>
      </c>
      <c r="E4080" s="143" t="s">
        <v>9059</v>
      </c>
      <c r="F4080" s="143" t="s">
        <v>729</v>
      </c>
      <c r="G4080" s="143" t="s">
        <v>730</v>
      </c>
      <c r="H4080" s="144">
        <v>357</v>
      </c>
      <c r="I4080" s="143"/>
    </row>
    <row r="4081" spans="2:9" s="140" customFormat="1" ht="19.7" customHeight="1" x14ac:dyDescent="0.2">
      <c r="B4081" s="142">
        <v>154</v>
      </c>
      <c r="C4081" s="143" t="s">
        <v>479</v>
      </c>
      <c r="D4081" s="142">
        <v>90119422</v>
      </c>
      <c r="E4081" s="143" t="s">
        <v>3448</v>
      </c>
      <c r="F4081" s="143" t="s">
        <v>700</v>
      </c>
      <c r="G4081" s="143" t="s">
        <v>701</v>
      </c>
      <c r="H4081" s="144">
        <v>20000</v>
      </c>
      <c r="I4081" s="143"/>
    </row>
    <row r="4082" spans="2:9" s="140" customFormat="1" ht="19.7" customHeight="1" x14ac:dyDescent="0.2">
      <c r="B4082" s="142">
        <v>154</v>
      </c>
      <c r="C4082" s="143" t="s">
        <v>479</v>
      </c>
      <c r="D4082" s="142">
        <v>90230330</v>
      </c>
      <c r="E4082" s="143" t="s">
        <v>9093</v>
      </c>
      <c r="F4082" s="143" t="s">
        <v>700</v>
      </c>
      <c r="G4082" s="143" t="s">
        <v>701</v>
      </c>
      <c r="H4082" s="144">
        <v>-4500</v>
      </c>
      <c r="I4082" s="143"/>
    </row>
    <row r="4083" spans="2:9" s="140" customFormat="1" ht="19.7" customHeight="1" x14ac:dyDescent="0.2">
      <c r="B4083" s="142">
        <v>154</v>
      </c>
      <c r="C4083" s="143" t="s">
        <v>479</v>
      </c>
      <c r="D4083" s="142">
        <v>90230416</v>
      </c>
      <c r="E4083" s="143" t="s">
        <v>3449</v>
      </c>
      <c r="F4083" s="143" t="s">
        <v>700</v>
      </c>
      <c r="G4083" s="143" t="s">
        <v>701</v>
      </c>
      <c r="H4083" s="144">
        <v>360</v>
      </c>
      <c r="I4083" s="143"/>
    </row>
    <row r="4084" spans="2:9" s="140" customFormat="1" ht="19.7" customHeight="1" x14ac:dyDescent="0.2">
      <c r="B4084" s="142">
        <v>154</v>
      </c>
      <c r="C4084" s="143" t="s">
        <v>479</v>
      </c>
      <c r="D4084" s="142">
        <v>90232100</v>
      </c>
      <c r="E4084" s="143" t="s">
        <v>3450</v>
      </c>
      <c r="F4084" s="143" t="s">
        <v>697</v>
      </c>
      <c r="G4084" s="143" t="s">
        <v>698</v>
      </c>
      <c r="H4084" s="144">
        <v>15500</v>
      </c>
      <c r="I4084" s="143"/>
    </row>
    <row r="4085" spans="2:9" s="140" customFormat="1" ht="19.7" customHeight="1" x14ac:dyDescent="0.2">
      <c r="B4085" s="142">
        <v>154</v>
      </c>
      <c r="C4085" s="143" t="s">
        <v>479</v>
      </c>
      <c r="D4085" s="142">
        <v>90233470</v>
      </c>
      <c r="E4085" s="143" t="s">
        <v>3451</v>
      </c>
      <c r="F4085" s="143" t="s">
        <v>713</v>
      </c>
      <c r="G4085" s="143" t="s">
        <v>714</v>
      </c>
      <c r="H4085" s="144">
        <v>111000</v>
      </c>
      <c r="I4085" s="143"/>
    </row>
    <row r="4086" spans="2:9" s="140" customFormat="1" ht="19.7" customHeight="1" x14ac:dyDescent="0.2">
      <c r="B4086" s="142">
        <v>154</v>
      </c>
      <c r="C4086" s="143" t="s">
        <v>479</v>
      </c>
      <c r="D4086" s="142">
        <v>90239409</v>
      </c>
      <c r="E4086" s="143" t="s">
        <v>3452</v>
      </c>
      <c r="F4086" s="143" t="s">
        <v>713</v>
      </c>
      <c r="G4086" s="143" t="s">
        <v>714</v>
      </c>
      <c r="H4086" s="144">
        <v>6500</v>
      </c>
      <c r="I4086" s="143"/>
    </row>
    <row r="4087" spans="2:9" s="140" customFormat="1" ht="19.7" customHeight="1" x14ac:dyDescent="0.2">
      <c r="B4087" s="142">
        <v>154</v>
      </c>
      <c r="C4087" s="143" t="s">
        <v>479</v>
      </c>
      <c r="D4087" s="142">
        <v>90239961</v>
      </c>
      <c r="E4087" s="143" t="s">
        <v>8748</v>
      </c>
      <c r="F4087" s="143" t="s">
        <v>697</v>
      </c>
      <c r="G4087" s="143" t="s">
        <v>698</v>
      </c>
      <c r="H4087" s="144">
        <v>25000</v>
      </c>
      <c r="I4087" s="143"/>
    </row>
    <row r="4088" spans="2:9" s="140" customFormat="1" ht="19.7" customHeight="1" x14ac:dyDescent="0.2">
      <c r="B4088" s="142">
        <v>154</v>
      </c>
      <c r="C4088" s="143" t="s">
        <v>479</v>
      </c>
      <c r="D4088" s="142">
        <v>90735890</v>
      </c>
      <c r="E4088" s="143" t="s">
        <v>3453</v>
      </c>
      <c r="F4088" s="143" t="s">
        <v>700</v>
      </c>
      <c r="G4088" s="143" t="s">
        <v>701</v>
      </c>
      <c r="H4088" s="144">
        <v>-19938.77</v>
      </c>
      <c r="I4088" s="143"/>
    </row>
    <row r="4089" spans="2:9" s="140" customFormat="1" ht="19.7" customHeight="1" x14ac:dyDescent="0.2">
      <c r="B4089" s="142">
        <v>154</v>
      </c>
      <c r="C4089" s="143" t="s">
        <v>479</v>
      </c>
      <c r="D4089" s="142">
        <v>90743971</v>
      </c>
      <c r="E4089" s="143" t="s">
        <v>9094</v>
      </c>
      <c r="F4089" s="143" t="s">
        <v>697</v>
      </c>
      <c r="G4089" s="143" t="s">
        <v>698</v>
      </c>
      <c r="H4089" s="144">
        <v>25000</v>
      </c>
      <c r="I4089" s="143"/>
    </row>
    <row r="4090" spans="2:9" s="140" customFormat="1" ht="19.7" customHeight="1" x14ac:dyDescent="0.2">
      <c r="B4090" s="142">
        <v>157</v>
      </c>
      <c r="C4090" s="143" t="s">
        <v>449</v>
      </c>
      <c r="D4090" s="142">
        <v>90119056</v>
      </c>
      <c r="E4090" s="143" t="s">
        <v>9095</v>
      </c>
      <c r="F4090" s="143" t="s">
        <v>697</v>
      </c>
      <c r="G4090" s="143" t="s">
        <v>698</v>
      </c>
      <c r="H4090" s="144">
        <v>30000</v>
      </c>
      <c r="I4090" s="143"/>
    </row>
    <row r="4091" spans="2:9" s="140" customFormat="1" ht="19.7" customHeight="1" x14ac:dyDescent="0.2">
      <c r="B4091" s="142">
        <v>157</v>
      </c>
      <c r="C4091" s="143" t="s">
        <v>449</v>
      </c>
      <c r="D4091" s="142">
        <v>90119169</v>
      </c>
      <c r="E4091" s="143" t="s">
        <v>9805</v>
      </c>
      <c r="F4091" s="143" t="s">
        <v>998</v>
      </c>
      <c r="G4091" s="143" t="s">
        <v>999</v>
      </c>
      <c r="H4091" s="144">
        <v>4681</v>
      </c>
      <c r="I4091" s="143"/>
    </row>
    <row r="4092" spans="2:9" s="140" customFormat="1" ht="19.7" customHeight="1" x14ac:dyDescent="0.2">
      <c r="B4092" s="142">
        <v>157</v>
      </c>
      <c r="C4092" s="143" t="s">
        <v>449</v>
      </c>
      <c r="D4092" s="142">
        <v>90141981</v>
      </c>
      <c r="E4092" s="143" t="s">
        <v>3454</v>
      </c>
      <c r="F4092" s="143" t="s">
        <v>713</v>
      </c>
      <c r="G4092" s="143" t="s">
        <v>714</v>
      </c>
      <c r="H4092" s="144">
        <v>1800</v>
      </c>
      <c r="I4092" s="143"/>
    </row>
    <row r="4093" spans="2:9" s="140" customFormat="1" ht="19.7" customHeight="1" x14ac:dyDescent="0.2">
      <c r="B4093" s="142">
        <v>157</v>
      </c>
      <c r="C4093" s="143" t="s">
        <v>449</v>
      </c>
      <c r="D4093" s="142">
        <v>90143803</v>
      </c>
      <c r="E4093" s="143" t="s">
        <v>9096</v>
      </c>
      <c r="F4093" s="143" t="s">
        <v>697</v>
      </c>
      <c r="G4093" s="143" t="s">
        <v>698</v>
      </c>
      <c r="H4093" s="144">
        <v>40000</v>
      </c>
      <c r="I4093" s="143"/>
    </row>
    <row r="4094" spans="2:9" s="140" customFormat="1" ht="19.7" customHeight="1" x14ac:dyDescent="0.2">
      <c r="B4094" s="142">
        <v>157</v>
      </c>
      <c r="C4094" s="143" t="s">
        <v>449</v>
      </c>
      <c r="D4094" s="142">
        <v>90159226</v>
      </c>
      <c r="E4094" s="143" t="s">
        <v>9097</v>
      </c>
      <c r="F4094" s="143" t="s">
        <v>697</v>
      </c>
      <c r="G4094" s="143" t="s">
        <v>698</v>
      </c>
      <c r="H4094" s="144">
        <v>60000</v>
      </c>
      <c r="I4094" s="143"/>
    </row>
    <row r="4095" spans="2:9" s="140" customFormat="1" ht="19.7" customHeight="1" x14ac:dyDescent="0.2">
      <c r="B4095" s="142">
        <v>157</v>
      </c>
      <c r="C4095" s="143" t="s">
        <v>449</v>
      </c>
      <c r="D4095" s="142">
        <v>90161100</v>
      </c>
      <c r="E4095" s="143" t="s">
        <v>9098</v>
      </c>
      <c r="F4095" s="143" t="s">
        <v>697</v>
      </c>
      <c r="G4095" s="143" t="s">
        <v>698</v>
      </c>
      <c r="H4095" s="144">
        <v>20000</v>
      </c>
      <c r="I4095" s="143"/>
    </row>
    <row r="4096" spans="2:9" s="140" customFormat="1" ht="19.7" customHeight="1" x14ac:dyDescent="0.2">
      <c r="B4096" s="142">
        <v>157</v>
      </c>
      <c r="C4096" s="143" t="s">
        <v>449</v>
      </c>
      <c r="D4096" s="142">
        <v>99654484</v>
      </c>
      <c r="E4096" s="143" t="s">
        <v>3455</v>
      </c>
      <c r="F4096" s="143" t="s">
        <v>700</v>
      </c>
      <c r="G4096" s="143" t="s">
        <v>701</v>
      </c>
      <c r="H4096" s="144">
        <v>-2500</v>
      </c>
      <c r="I4096" s="143"/>
    </row>
    <row r="4097" spans="2:9" s="140" customFormat="1" ht="19.7" customHeight="1" x14ac:dyDescent="0.2">
      <c r="B4097" s="142">
        <v>157</v>
      </c>
      <c r="C4097" s="143" t="s">
        <v>449</v>
      </c>
      <c r="D4097" s="142">
        <v>99654484</v>
      </c>
      <c r="E4097" s="143" t="s">
        <v>3455</v>
      </c>
      <c r="F4097" s="143" t="s">
        <v>700</v>
      </c>
      <c r="G4097" s="143" t="s">
        <v>701</v>
      </c>
      <c r="H4097" s="144">
        <v>-2000</v>
      </c>
      <c r="I4097" s="143"/>
    </row>
    <row r="4098" spans="2:9" s="140" customFormat="1" ht="19.7" customHeight="1" x14ac:dyDescent="0.2">
      <c r="B4098" s="142">
        <v>157</v>
      </c>
      <c r="C4098" s="143" t="s">
        <v>449</v>
      </c>
      <c r="D4098" s="142">
        <v>99654484</v>
      </c>
      <c r="E4098" s="143" t="s">
        <v>3455</v>
      </c>
      <c r="F4098" s="143" t="s">
        <v>700</v>
      </c>
      <c r="G4098" s="143" t="s">
        <v>701</v>
      </c>
      <c r="H4098" s="144">
        <v>-1500</v>
      </c>
      <c r="I4098" s="143"/>
    </row>
    <row r="4099" spans="2:9" s="140" customFormat="1" ht="19.7" customHeight="1" x14ac:dyDescent="0.2">
      <c r="B4099" s="142">
        <v>159</v>
      </c>
      <c r="C4099" s="143" t="s">
        <v>138</v>
      </c>
      <c r="D4099" s="142">
        <v>90119707</v>
      </c>
      <c r="E4099" s="143" t="s">
        <v>3456</v>
      </c>
      <c r="F4099" s="143" t="s">
        <v>700</v>
      </c>
      <c r="G4099" s="143" t="s">
        <v>701</v>
      </c>
      <c r="H4099" s="144">
        <v>10000</v>
      </c>
      <c r="I4099" s="143"/>
    </row>
    <row r="4100" spans="2:9" s="140" customFormat="1" ht="19.7" customHeight="1" x14ac:dyDescent="0.2">
      <c r="B4100" s="142">
        <v>159</v>
      </c>
      <c r="C4100" s="143" t="s">
        <v>138</v>
      </c>
      <c r="D4100" s="142">
        <v>90123268</v>
      </c>
      <c r="E4100" s="143" t="s">
        <v>9099</v>
      </c>
      <c r="F4100" s="143" t="s">
        <v>713</v>
      </c>
      <c r="G4100" s="143" t="s">
        <v>714</v>
      </c>
      <c r="H4100" s="144">
        <v>100000</v>
      </c>
      <c r="I4100" s="143"/>
    </row>
    <row r="4101" spans="2:9" s="140" customFormat="1" ht="19.7" customHeight="1" x14ac:dyDescent="0.2">
      <c r="B4101" s="142">
        <v>159</v>
      </c>
      <c r="C4101" s="143" t="s">
        <v>138</v>
      </c>
      <c r="D4101" s="142">
        <v>90148314</v>
      </c>
      <c r="E4101" s="143" t="s">
        <v>3457</v>
      </c>
      <c r="F4101" s="143" t="s">
        <v>700</v>
      </c>
      <c r="G4101" s="143" t="s">
        <v>701</v>
      </c>
      <c r="H4101" s="144">
        <v>-100989.44</v>
      </c>
      <c r="I4101" s="143"/>
    </row>
    <row r="4102" spans="2:9" s="140" customFormat="1" ht="19.7" customHeight="1" x14ac:dyDescent="0.2">
      <c r="B4102" s="142">
        <v>162</v>
      </c>
      <c r="C4102" s="143" t="s">
        <v>443</v>
      </c>
      <c r="D4102" s="142">
        <v>90214053</v>
      </c>
      <c r="E4102" s="143" t="s">
        <v>3458</v>
      </c>
      <c r="F4102" s="143" t="s">
        <v>700</v>
      </c>
      <c r="G4102" s="143" t="s">
        <v>701</v>
      </c>
      <c r="H4102" s="144">
        <v>-10175.290000000001</v>
      </c>
      <c r="I4102" s="143"/>
    </row>
    <row r="4103" spans="2:9" s="140" customFormat="1" ht="19.7" customHeight="1" x14ac:dyDescent="0.2">
      <c r="B4103" s="142">
        <v>162</v>
      </c>
      <c r="C4103" s="143" t="s">
        <v>443</v>
      </c>
      <c r="D4103" s="142">
        <v>90763255</v>
      </c>
      <c r="E4103" s="143" t="s">
        <v>3459</v>
      </c>
      <c r="F4103" s="143" t="s">
        <v>700</v>
      </c>
      <c r="G4103" s="143" t="s">
        <v>701</v>
      </c>
      <c r="H4103" s="144">
        <v>-31015.21</v>
      </c>
      <c r="I4103" s="143"/>
    </row>
    <row r="4104" spans="2:9" s="140" customFormat="1" ht="19.7" customHeight="1" x14ac:dyDescent="0.2">
      <c r="B4104" s="142">
        <v>162</v>
      </c>
      <c r="C4104" s="143" t="s">
        <v>443</v>
      </c>
      <c r="D4104" s="142">
        <v>90900859</v>
      </c>
      <c r="E4104" s="143" t="s">
        <v>3460</v>
      </c>
      <c r="F4104" s="143" t="s">
        <v>716</v>
      </c>
      <c r="G4104" s="143" t="s">
        <v>717</v>
      </c>
      <c r="H4104" s="144">
        <v>110000</v>
      </c>
      <c r="I4104" s="143"/>
    </row>
    <row r="4105" spans="2:9" s="140" customFormat="1" ht="19.7" customHeight="1" x14ac:dyDescent="0.2">
      <c r="B4105" s="142">
        <v>162</v>
      </c>
      <c r="C4105" s="143" t="s">
        <v>443</v>
      </c>
      <c r="D4105" s="142">
        <v>90900859</v>
      </c>
      <c r="E4105" s="143" t="s">
        <v>3095</v>
      </c>
      <c r="F4105" s="143" t="s">
        <v>700</v>
      </c>
      <c r="G4105" s="143" t="s">
        <v>701</v>
      </c>
      <c r="H4105" s="144">
        <v>1500</v>
      </c>
      <c r="I4105" s="143"/>
    </row>
    <row r="4106" spans="2:9" s="140" customFormat="1" ht="19.7" customHeight="1" x14ac:dyDescent="0.2">
      <c r="B4106" s="142">
        <v>162</v>
      </c>
      <c r="C4106" s="143" t="s">
        <v>443</v>
      </c>
      <c r="D4106" s="142">
        <v>90900859</v>
      </c>
      <c r="E4106" s="143" t="s">
        <v>3095</v>
      </c>
      <c r="F4106" s="143" t="s">
        <v>700</v>
      </c>
      <c r="G4106" s="143" t="s">
        <v>701</v>
      </c>
      <c r="H4106" s="144">
        <v>1000</v>
      </c>
      <c r="I4106" s="143"/>
    </row>
    <row r="4107" spans="2:9" s="140" customFormat="1" ht="19.7" customHeight="1" x14ac:dyDescent="0.2">
      <c r="B4107" s="142">
        <v>162</v>
      </c>
      <c r="C4107" s="143" t="s">
        <v>443</v>
      </c>
      <c r="D4107" s="142">
        <v>90900859</v>
      </c>
      <c r="E4107" s="143" t="s">
        <v>3096</v>
      </c>
      <c r="F4107" s="143" t="s">
        <v>700</v>
      </c>
      <c r="G4107" s="143" t="s">
        <v>701</v>
      </c>
      <c r="H4107" s="144">
        <v>1950</v>
      </c>
      <c r="I4107" s="143"/>
    </row>
    <row r="4108" spans="2:9" s="140" customFormat="1" ht="19.7" customHeight="1" x14ac:dyDescent="0.2">
      <c r="B4108" s="142">
        <v>162</v>
      </c>
      <c r="C4108" s="143" t="s">
        <v>443</v>
      </c>
      <c r="D4108" s="142">
        <v>90900859</v>
      </c>
      <c r="E4108" s="143" t="s">
        <v>3096</v>
      </c>
      <c r="F4108" s="143" t="s">
        <v>700</v>
      </c>
      <c r="G4108" s="143" t="s">
        <v>701</v>
      </c>
      <c r="H4108" s="144">
        <v>1300</v>
      </c>
      <c r="I4108" s="143"/>
    </row>
    <row r="4109" spans="2:9" s="140" customFormat="1" ht="19.7" customHeight="1" x14ac:dyDescent="0.2">
      <c r="B4109" s="142">
        <v>162</v>
      </c>
      <c r="C4109" s="143" t="s">
        <v>443</v>
      </c>
      <c r="D4109" s="142">
        <v>91133866</v>
      </c>
      <c r="E4109" s="143" t="s">
        <v>3461</v>
      </c>
      <c r="F4109" s="143" t="s">
        <v>697</v>
      </c>
      <c r="G4109" s="143" t="s">
        <v>698</v>
      </c>
      <c r="H4109" s="144">
        <v>213500</v>
      </c>
      <c r="I4109" s="143"/>
    </row>
    <row r="4110" spans="2:9" s="140" customFormat="1" ht="19.7" customHeight="1" x14ac:dyDescent="0.2">
      <c r="B4110" s="142">
        <v>164</v>
      </c>
      <c r="C4110" s="143" t="s">
        <v>451</v>
      </c>
      <c r="D4110" s="142">
        <v>90241609</v>
      </c>
      <c r="E4110" s="143" t="s">
        <v>3462</v>
      </c>
      <c r="F4110" s="143" t="s">
        <v>700</v>
      </c>
      <c r="G4110" s="143" t="s">
        <v>701</v>
      </c>
      <c r="H4110" s="144">
        <v>-20000</v>
      </c>
      <c r="I4110" s="143"/>
    </row>
    <row r="4111" spans="2:9" s="140" customFormat="1" ht="19.7" customHeight="1" x14ac:dyDescent="0.2">
      <c r="B4111" s="142">
        <v>164</v>
      </c>
      <c r="C4111" s="143" t="s">
        <v>451</v>
      </c>
      <c r="D4111" s="142">
        <v>90242503</v>
      </c>
      <c r="E4111" s="143" t="s">
        <v>3463</v>
      </c>
      <c r="F4111" s="143" t="s">
        <v>700</v>
      </c>
      <c r="G4111" s="143" t="s">
        <v>701</v>
      </c>
      <c r="H4111" s="144">
        <v>1800</v>
      </c>
      <c r="I4111" s="143"/>
    </row>
    <row r="4112" spans="2:9" s="140" customFormat="1" ht="19.7" customHeight="1" x14ac:dyDescent="0.2">
      <c r="B4112" s="142">
        <v>164</v>
      </c>
      <c r="C4112" s="143" t="s">
        <v>451</v>
      </c>
      <c r="D4112" s="142">
        <v>90242626</v>
      </c>
      <c r="E4112" s="143" t="s">
        <v>3464</v>
      </c>
      <c r="F4112" s="143" t="s">
        <v>697</v>
      </c>
      <c r="G4112" s="143" t="s">
        <v>698</v>
      </c>
      <c r="H4112" s="144">
        <v>30000</v>
      </c>
      <c r="I4112" s="143"/>
    </row>
    <row r="4113" spans="2:9" s="140" customFormat="1" ht="19.7" customHeight="1" x14ac:dyDescent="0.2">
      <c r="B4113" s="142">
        <v>164</v>
      </c>
      <c r="C4113" s="143" t="s">
        <v>451</v>
      </c>
      <c r="D4113" s="142">
        <v>90242626</v>
      </c>
      <c r="E4113" s="143" t="s">
        <v>3465</v>
      </c>
      <c r="F4113" s="143" t="s">
        <v>700</v>
      </c>
      <c r="G4113" s="143" t="s">
        <v>701</v>
      </c>
      <c r="H4113" s="144">
        <v>18000</v>
      </c>
      <c r="I4113" s="143"/>
    </row>
    <row r="4114" spans="2:9" s="140" customFormat="1" ht="19.7" customHeight="1" x14ac:dyDescent="0.2">
      <c r="B4114" s="142">
        <v>164</v>
      </c>
      <c r="C4114" s="143" t="s">
        <v>451</v>
      </c>
      <c r="D4114" s="142">
        <v>90242685</v>
      </c>
      <c r="E4114" s="143" t="s">
        <v>3466</v>
      </c>
      <c r="F4114" s="143" t="s">
        <v>700</v>
      </c>
      <c r="G4114" s="143" t="s">
        <v>701</v>
      </c>
      <c r="H4114" s="144">
        <v>7400</v>
      </c>
      <c r="I4114" s="143"/>
    </row>
    <row r="4115" spans="2:9" s="140" customFormat="1" ht="19.7" customHeight="1" x14ac:dyDescent="0.2">
      <c r="B4115" s="142">
        <v>164</v>
      </c>
      <c r="C4115" s="143" t="s">
        <v>451</v>
      </c>
      <c r="D4115" s="142">
        <v>90242727</v>
      </c>
      <c r="E4115" s="143" t="s">
        <v>2617</v>
      </c>
      <c r="F4115" s="143" t="s">
        <v>697</v>
      </c>
      <c r="G4115" s="143" t="s">
        <v>698</v>
      </c>
      <c r="H4115" s="144">
        <v>1200</v>
      </c>
      <c r="I4115" s="143"/>
    </row>
    <row r="4116" spans="2:9" s="140" customFormat="1" ht="19.7" customHeight="1" x14ac:dyDescent="0.2">
      <c r="B4116" s="142">
        <v>164</v>
      </c>
      <c r="C4116" s="143" t="s">
        <v>451</v>
      </c>
      <c r="D4116" s="142">
        <v>90564914</v>
      </c>
      <c r="E4116" s="143" t="s">
        <v>3467</v>
      </c>
      <c r="F4116" s="143" t="s">
        <v>700</v>
      </c>
      <c r="G4116" s="143" t="s">
        <v>701</v>
      </c>
      <c r="H4116" s="144">
        <v>360</v>
      </c>
      <c r="I4116" s="143"/>
    </row>
    <row r="4117" spans="2:9" s="140" customFormat="1" ht="19.7" customHeight="1" x14ac:dyDescent="0.2">
      <c r="B4117" s="142">
        <v>164</v>
      </c>
      <c r="C4117" s="143" t="s">
        <v>451</v>
      </c>
      <c r="D4117" s="142">
        <v>90890629</v>
      </c>
      <c r="E4117" s="143" t="s">
        <v>3468</v>
      </c>
      <c r="F4117" s="143" t="s">
        <v>700</v>
      </c>
      <c r="G4117" s="143" t="s">
        <v>701</v>
      </c>
      <c r="H4117" s="144">
        <v>-12500</v>
      </c>
      <c r="I4117" s="143"/>
    </row>
    <row r="4118" spans="2:9" s="140" customFormat="1" ht="19.7" customHeight="1" x14ac:dyDescent="0.2">
      <c r="B4118" s="142">
        <v>164</v>
      </c>
      <c r="C4118" s="143" t="s">
        <v>451</v>
      </c>
      <c r="D4118" s="142">
        <v>90890629</v>
      </c>
      <c r="E4118" s="143" t="s">
        <v>3468</v>
      </c>
      <c r="F4118" s="143" t="s">
        <v>700</v>
      </c>
      <c r="G4118" s="143" t="s">
        <v>701</v>
      </c>
      <c r="H4118" s="144">
        <v>-2500</v>
      </c>
      <c r="I4118" s="143"/>
    </row>
    <row r="4119" spans="2:9" s="140" customFormat="1" ht="19.7" customHeight="1" x14ac:dyDescent="0.2">
      <c r="B4119" s="142">
        <v>167</v>
      </c>
      <c r="C4119" s="143" t="s">
        <v>480</v>
      </c>
      <c r="D4119" s="142">
        <v>90236578</v>
      </c>
      <c r="E4119" s="143" t="s">
        <v>3469</v>
      </c>
      <c r="F4119" s="143" t="s">
        <v>713</v>
      </c>
      <c r="G4119" s="143" t="s">
        <v>714</v>
      </c>
      <c r="H4119" s="144">
        <v>100000</v>
      </c>
      <c r="I4119" s="143"/>
    </row>
    <row r="4120" spans="2:9" s="140" customFormat="1" ht="19.7" customHeight="1" x14ac:dyDescent="0.2">
      <c r="B4120" s="142">
        <v>167</v>
      </c>
      <c r="C4120" s="143" t="s">
        <v>480</v>
      </c>
      <c r="D4120" s="142">
        <v>90243335</v>
      </c>
      <c r="E4120" s="143" t="s">
        <v>9100</v>
      </c>
      <c r="F4120" s="143" t="s">
        <v>713</v>
      </c>
      <c r="G4120" s="143" t="s">
        <v>714</v>
      </c>
      <c r="H4120" s="144">
        <v>100000</v>
      </c>
      <c r="I4120" s="143"/>
    </row>
    <row r="4121" spans="2:9" s="140" customFormat="1" ht="19.7" customHeight="1" x14ac:dyDescent="0.2">
      <c r="B4121" s="142">
        <v>167</v>
      </c>
      <c r="C4121" s="143" t="s">
        <v>480</v>
      </c>
      <c r="D4121" s="142">
        <v>90243392</v>
      </c>
      <c r="E4121" s="143" t="s">
        <v>3470</v>
      </c>
      <c r="F4121" s="143" t="s">
        <v>769</v>
      </c>
      <c r="G4121" s="143" t="s">
        <v>770</v>
      </c>
      <c r="H4121" s="144">
        <v>-15000</v>
      </c>
      <c r="I4121" s="143"/>
    </row>
    <row r="4122" spans="2:9" s="140" customFormat="1" ht="19.7" customHeight="1" x14ac:dyDescent="0.2">
      <c r="B4122" s="142">
        <v>167</v>
      </c>
      <c r="C4122" s="143" t="s">
        <v>480</v>
      </c>
      <c r="D4122" s="142">
        <v>90243392</v>
      </c>
      <c r="E4122" s="143" t="s">
        <v>3471</v>
      </c>
      <c r="F4122" s="143" t="s">
        <v>713</v>
      </c>
      <c r="G4122" s="143" t="s">
        <v>714</v>
      </c>
      <c r="H4122" s="144">
        <v>56250</v>
      </c>
      <c r="I4122" s="143"/>
    </row>
    <row r="4123" spans="2:9" s="140" customFormat="1" ht="19.7" customHeight="1" x14ac:dyDescent="0.2">
      <c r="B4123" s="142">
        <v>167</v>
      </c>
      <c r="C4123" s="143" t="s">
        <v>480</v>
      </c>
      <c r="D4123" s="142">
        <v>90243555</v>
      </c>
      <c r="E4123" s="143" t="s">
        <v>3472</v>
      </c>
      <c r="F4123" s="143" t="s">
        <v>713</v>
      </c>
      <c r="G4123" s="143" t="s">
        <v>714</v>
      </c>
      <c r="H4123" s="144">
        <v>1500</v>
      </c>
      <c r="I4123" s="143"/>
    </row>
    <row r="4124" spans="2:9" s="140" customFormat="1" ht="19.7" customHeight="1" x14ac:dyDescent="0.2">
      <c r="B4124" s="142">
        <v>167</v>
      </c>
      <c r="C4124" s="143" t="s">
        <v>480</v>
      </c>
      <c r="D4124" s="142">
        <v>90243565</v>
      </c>
      <c r="E4124" s="143" t="s">
        <v>3473</v>
      </c>
      <c r="F4124" s="143" t="s">
        <v>713</v>
      </c>
      <c r="G4124" s="143" t="s">
        <v>714</v>
      </c>
      <c r="H4124" s="144">
        <v>56250</v>
      </c>
      <c r="I4124" s="143"/>
    </row>
    <row r="4125" spans="2:9" s="140" customFormat="1" ht="19.7" customHeight="1" x14ac:dyDescent="0.2">
      <c r="B4125" s="142">
        <v>167</v>
      </c>
      <c r="C4125" s="143" t="s">
        <v>480</v>
      </c>
      <c r="D4125" s="142">
        <v>90243565</v>
      </c>
      <c r="E4125" s="143" t="s">
        <v>3474</v>
      </c>
      <c r="F4125" s="143" t="s">
        <v>769</v>
      </c>
      <c r="G4125" s="143" t="s">
        <v>770</v>
      </c>
      <c r="H4125" s="144">
        <v>-15000</v>
      </c>
      <c r="I4125" s="143"/>
    </row>
    <row r="4126" spans="2:9" s="140" customFormat="1" ht="19.7" customHeight="1" x14ac:dyDescent="0.2">
      <c r="B4126" s="142">
        <v>167</v>
      </c>
      <c r="C4126" s="143" t="s">
        <v>480</v>
      </c>
      <c r="D4126" s="142">
        <v>90243921</v>
      </c>
      <c r="E4126" s="143" t="s">
        <v>3475</v>
      </c>
      <c r="F4126" s="143" t="s">
        <v>700</v>
      </c>
      <c r="G4126" s="143" t="s">
        <v>701</v>
      </c>
      <c r="H4126" s="144">
        <v>30</v>
      </c>
      <c r="I4126" s="143"/>
    </row>
    <row r="4127" spans="2:9" s="140" customFormat="1" ht="19.7" customHeight="1" x14ac:dyDescent="0.2">
      <c r="B4127" s="142">
        <v>167</v>
      </c>
      <c r="C4127" s="143" t="s">
        <v>480</v>
      </c>
      <c r="D4127" s="142">
        <v>90243921</v>
      </c>
      <c r="E4127" s="143" t="s">
        <v>3475</v>
      </c>
      <c r="F4127" s="143" t="s">
        <v>700</v>
      </c>
      <c r="G4127" s="143" t="s">
        <v>701</v>
      </c>
      <c r="H4127" s="144">
        <v>330</v>
      </c>
      <c r="I4127" s="143"/>
    </row>
    <row r="4128" spans="2:9" s="140" customFormat="1" ht="19.7" customHeight="1" x14ac:dyDescent="0.2">
      <c r="B4128" s="142">
        <v>167</v>
      </c>
      <c r="C4128" s="143" t="s">
        <v>480</v>
      </c>
      <c r="D4128" s="142">
        <v>90564357</v>
      </c>
      <c r="E4128" s="143" t="s">
        <v>8749</v>
      </c>
      <c r="F4128" s="143" t="s">
        <v>723</v>
      </c>
      <c r="G4128" s="143" t="s">
        <v>724</v>
      </c>
      <c r="H4128" s="144">
        <v>-2500</v>
      </c>
      <c r="I4128" s="143"/>
    </row>
    <row r="4129" spans="2:9" s="140" customFormat="1" ht="19.7" customHeight="1" x14ac:dyDescent="0.2">
      <c r="B4129" s="142">
        <v>167</v>
      </c>
      <c r="C4129" s="143" t="s">
        <v>480</v>
      </c>
      <c r="D4129" s="142">
        <v>90858682</v>
      </c>
      <c r="E4129" s="143" t="s">
        <v>9101</v>
      </c>
      <c r="F4129" s="143" t="s">
        <v>713</v>
      </c>
      <c r="G4129" s="143" t="s">
        <v>714</v>
      </c>
      <c r="H4129" s="144">
        <v>144000</v>
      </c>
      <c r="I4129" s="143"/>
    </row>
    <row r="4130" spans="2:9" s="140" customFormat="1" ht="19.7" customHeight="1" x14ac:dyDescent="0.2">
      <c r="B4130" s="142">
        <v>167</v>
      </c>
      <c r="C4130" s="143" t="s">
        <v>480</v>
      </c>
      <c r="D4130" s="142">
        <v>101638867</v>
      </c>
      <c r="E4130" s="143" t="s">
        <v>9102</v>
      </c>
      <c r="F4130" s="143" t="s">
        <v>697</v>
      </c>
      <c r="G4130" s="143" t="s">
        <v>698</v>
      </c>
      <c r="H4130" s="144">
        <v>32500</v>
      </c>
      <c r="I4130" s="143"/>
    </row>
    <row r="4131" spans="2:9" s="140" customFormat="1" ht="19.7" customHeight="1" x14ac:dyDescent="0.2">
      <c r="B4131" s="142">
        <v>169</v>
      </c>
      <c r="C4131" s="143" t="s">
        <v>160</v>
      </c>
      <c r="D4131" s="142">
        <v>90279376</v>
      </c>
      <c r="E4131" s="143" t="s">
        <v>3476</v>
      </c>
      <c r="F4131" s="143" t="s">
        <v>1675</v>
      </c>
      <c r="G4131" s="143" t="s">
        <v>1676</v>
      </c>
      <c r="H4131" s="144">
        <v>1172</v>
      </c>
      <c r="I4131" s="143"/>
    </row>
    <row r="4132" spans="2:9" s="140" customFormat="1" ht="19.7" customHeight="1" x14ac:dyDescent="0.2">
      <c r="B4132" s="142">
        <v>169</v>
      </c>
      <c r="C4132" s="143" t="s">
        <v>160</v>
      </c>
      <c r="D4132" s="142">
        <v>90279376</v>
      </c>
      <c r="E4132" s="143" t="s">
        <v>3477</v>
      </c>
      <c r="F4132" s="143" t="s">
        <v>697</v>
      </c>
      <c r="G4132" s="143" t="s">
        <v>698</v>
      </c>
      <c r="H4132" s="144">
        <v>32000</v>
      </c>
      <c r="I4132" s="143"/>
    </row>
    <row r="4133" spans="2:9" s="140" customFormat="1" ht="19.7" customHeight="1" x14ac:dyDescent="0.2">
      <c r="B4133" s="142">
        <v>169</v>
      </c>
      <c r="C4133" s="143" t="s">
        <v>160</v>
      </c>
      <c r="D4133" s="142">
        <v>90283079</v>
      </c>
      <c r="E4133" s="143" t="s">
        <v>3478</v>
      </c>
      <c r="F4133" s="143" t="s">
        <v>700</v>
      </c>
      <c r="G4133" s="143" t="s">
        <v>701</v>
      </c>
      <c r="H4133" s="144">
        <v>-9051.4699999999993</v>
      </c>
      <c r="I4133" s="143"/>
    </row>
    <row r="4134" spans="2:9" s="140" customFormat="1" ht="19.7" customHeight="1" x14ac:dyDescent="0.2">
      <c r="B4134" s="142">
        <v>169</v>
      </c>
      <c r="C4134" s="143" t="s">
        <v>160</v>
      </c>
      <c r="D4134" s="142">
        <v>90283079</v>
      </c>
      <c r="E4134" s="143" t="s">
        <v>3479</v>
      </c>
      <c r="F4134" s="143" t="s">
        <v>706</v>
      </c>
      <c r="G4134" s="143" t="s">
        <v>707</v>
      </c>
      <c r="H4134" s="144">
        <v>528.22</v>
      </c>
      <c r="I4134" s="143"/>
    </row>
    <row r="4135" spans="2:9" s="140" customFormat="1" ht="19.7" customHeight="1" x14ac:dyDescent="0.2">
      <c r="B4135" s="142">
        <v>169</v>
      </c>
      <c r="C4135" s="143" t="s">
        <v>160</v>
      </c>
      <c r="D4135" s="142">
        <v>90283079</v>
      </c>
      <c r="E4135" s="143" t="s">
        <v>3480</v>
      </c>
      <c r="F4135" s="143" t="s">
        <v>700</v>
      </c>
      <c r="G4135" s="143" t="s">
        <v>701</v>
      </c>
      <c r="H4135" s="144">
        <v>-18250</v>
      </c>
      <c r="I4135" s="143"/>
    </row>
    <row r="4136" spans="2:9" s="140" customFormat="1" ht="19.7" customHeight="1" x14ac:dyDescent="0.2">
      <c r="B4136" s="142">
        <v>169</v>
      </c>
      <c r="C4136" s="143" t="s">
        <v>160</v>
      </c>
      <c r="D4136" s="142">
        <v>90291680</v>
      </c>
      <c r="E4136" s="143" t="s">
        <v>3481</v>
      </c>
      <c r="F4136" s="143" t="s">
        <v>697</v>
      </c>
      <c r="G4136" s="143" t="s">
        <v>698</v>
      </c>
      <c r="H4136" s="144">
        <v>8000</v>
      </c>
      <c r="I4136" s="143"/>
    </row>
    <row r="4137" spans="2:9" s="140" customFormat="1" ht="19.7" customHeight="1" x14ac:dyDescent="0.2">
      <c r="B4137" s="142">
        <v>169</v>
      </c>
      <c r="C4137" s="143" t="s">
        <v>160</v>
      </c>
      <c r="D4137" s="142">
        <v>90293968</v>
      </c>
      <c r="E4137" s="143" t="s">
        <v>9103</v>
      </c>
      <c r="F4137" s="143" t="s">
        <v>697</v>
      </c>
      <c r="G4137" s="143" t="s">
        <v>698</v>
      </c>
      <c r="H4137" s="144">
        <v>50000</v>
      </c>
      <c r="I4137" s="143"/>
    </row>
    <row r="4138" spans="2:9" s="140" customFormat="1" ht="19.7" customHeight="1" x14ac:dyDescent="0.2">
      <c r="B4138" s="142">
        <v>169</v>
      </c>
      <c r="C4138" s="143" t="s">
        <v>160</v>
      </c>
      <c r="D4138" s="142">
        <v>90302038</v>
      </c>
      <c r="E4138" s="143" t="s">
        <v>3482</v>
      </c>
      <c r="F4138" s="143" t="s">
        <v>700</v>
      </c>
      <c r="G4138" s="143" t="s">
        <v>701</v>
      </c>
      <c r="H4138" s="144">
        <v>-27177.119999999999</v>
      </c>
      <c r="I4138" s="143"/>
    </row>
    <row r="4139" spans="2:9" s="140" customFormat="1" ht="19.7" customHeight="1" x14ac:dyDescent="0.2">
      <c r="B4139" s="142">
        <v>169</v>
      </c>
      <c r="C4139" s="143" t="s">
        <v>160</v>
      </c>
      <c r="D4139" s="142">
        <v>90302038</v>
      </c>
      <c r="E4139" s="143" t="s">
        <v>3482</v>
      </c>
      <c r="F4139" s="143" t="s">
        <v>700</v>
      </c>
      <c r="G4139" s="143" t="s">
        <v>701</v>
      </c>
      <c r="H4139" s="144">
        <v>100</v>
      </c>
      <c r="I4139" s="143"/>
    </row>
    <row r="4140" spans="2:9" s="140" customFormat="1" ht="19.7" customHeight="1" x14ac:dyDescent="0.2">
      <c r="B4140" s="142">
        <v>169</v>
      </c>
      <c r="C4140" s="143" t="s">
        <v>160</v>
      </c>
      <c r="D4140" s="142">
        <v>90302038</v>
      </c>
      <c r="E4140" s="143" t="s">
        <v>3483</v>
      </c>
      <c r="F4140" s="143" t="s">
        <v>697</v>
      </c>
      <c r="G4140" s="143" t="s">
        <v>698</v>
      </c>
      <c r="H4140" s="144">
        <v>48000</v>
      </c>
      <c r="I4140" s="143"/>
    </row>
    <row r="4141" spans="2:9" s="140" customFormat="1" ht="19.7" customHeight="1" x14ac:dyDescent="0.2">
      <c r="B4141" s="142">
        <v>169</v>
      </c>
      <c r="C4141" s="143" t="s">
        <v>160</v>
      </c>
      <c r="D4141" s="142">
        <v>90303311</v>
      </c>
      <c r="E4141" s="143" t="s">
        <v>3484</v>
      </c>
      <c r="F4141" s="143" t="s">
        <v>700</v>
      </c>
      <c r="G4141" s="143" t="s">
        <v>701</v>
      </c>
      <c r="H4141" s="144">
        <v>15000</v>
      </c>
      <c r="I4141" s="143"/>
    </row>
    <row r="4142" spans="2:9" s="140" customFormat="1" ht="19.7" customHeight="1" x14ac:dyDescent="0.2">
      <c r="B4142" s="142">
        <v>169</v>
      </c>
      <c r="C4142" s="143" t="s">
        <v>160</v>
      </c>
      <c r="D4142" s="142">
        <v>90304617</v>
      </c>
      <c r="E4142" s="143" t="s">
        <v>3485</v>
      </c>
      <c r="F4142" s="143" t="s">
        <v>700</v>
      </c>
      <c r="G4142" s="143" t="s">
        <v>701</v>
      </c>
      <c r="H4142" s="144">
        <v>50000</v>
      </c>
      <c r="I4142" s="143"/>
    </row>
    <row r="4143" spans="2:9" s="140" customFormat="1" ht="19.7" customHeight="1" x14ac:dyDescent="0.2">
      <c r="B4143" s="142">
        <v>169</v>
      </c>
      <c r="C4143" s="143" t="s">
        <v>160</v>
      </c>
      <c r="D4143" s="142">
        <v>90314580</v>
      </c>
      <c r="E4143" s="143" t="s">
        <v>3486</v>
      </c>
      <c r="F4143" s="143" t="s">
        <v>1121</v>
      </c>
      <c r="G4143" s="143" t="s">
        <v>1122</v>
      </c>
      <c r="H4143" s="144">
        <v>914.68</v>
      </c>
      <c r="I4143" s="143"/>
    </row>
    <row r="4144" spans="2:9" s="140" customFormat="1" ht="19.7" customHeight="1" x14ac:dyDescent="0.2">
      <c r="B4144" s="142">
        <v>169</v>
      </c>
      <c r="C4144" s="143" t="s">
        <v>160</v>
      </c>
      <c r="D4144" s="142">
        <v>90314580</v>
      </c>
      <c r="E4144" s="143" t="s">
        <v>3487</v>
      </c>
      <c r="F4144" s="143" t="s">
        <v>700</v>
      </c>
      <c r="G4144" s="143" t="s">
        <v>701</v>
      </c>
      <c r="H4144" s="144">
        <v>-3000</v>
      </c>
      <c r="I4144" s="143"/>
    </row>
    <row r="4145" spans="2:9" s="140" customFormat="1" ht="19.7" customHeight="1" x14ac:dyDescent="0.2">
      <c r="B4145" s="142">
        <v>169</v>
      </c>
      <c r="C4145" s="143" t="s">
        <v>160</v>
      </c>
      <c r="D4145" s="142">
        <v>90333747</v>
      </c>
      <c r="E4145" s="143" t="s">
        <v>3488</v>
      </c>
      <c r="F4145" s="143" t="s">
        <v>713</v>
      </c>
      <c r="G4145" s="143" t="s">
        <v>714</v>
      </c>
      <c r="H4145" s="144">
        <v>104800</v>
      </c>
      <c r="I4145" s="143"/>
    </row>
    <row r="4146" spans="2:9" s="140" customFormat="1" ht="19.7" customHeight="1" x14ac:dyDescent="0.2">
      <c r="B4146" s="142">
        <v>169</v>
      </c>
      <c r="C4146" s="143" t="s">
        <v>160</v>
      </c>
      <c r="D4146" s="142">
        <v>90621769</v>
      </c>
      <c r="E4146" s="143" t="s">
        <v>3489</v>
      </c>
      <c r="F4146" s="143" t="s">
        <v>700</v>
      </c>
      <c r="G4146" s="143" t="s">
        <v>701</v>
      </c>
      <c r="H4146" s="144">
        <v>-6000</v>
      </c>
      <c r="I4146" s="143"/>
    </row>
    <row r="4147" spans="2:9" s="140" customFormat="1" ht="19.7" customHeight="1" x14ac:dyDescent="0.2">
      <c r="B4147" s="142">
        <v>169</v>
      </c>
      <c r="C4147" s="143" t="s">
        <v>160</v>
      </c>
      <c r="D4147" s="142">
        <v>90758978</v>
      </c>
      <c r="E4147" s="143" t="s">
        <v>3490</v>
      </c>
      <c r="F4147" s="143" t="s">
        <v>697</v>
      </c>
      <c r="G4147" s="143" t="s">
        <v>698</v>
      </c>
      <c r="H4147" s="144">
        <v>-24919.81</v>
      </c>
      <c r="I4147" s="143"/>
    </row>
    <row r="4148" spans="2:9" s="140" customFormat="1" ht="19.7" customHeight="1" x14ac:dyDescent="0.2">
      <c r="B4148" s="142">
        <v>169</v>
      </c>
      <c r="C4148" s="143" t="s">
        <v>160</v>
      </c>
      <c r="D4148" s="142">
        <v>90900859</v>
      </c>
      <c r="E4148" s="143" t="s">
        <v>3095</v>
      </c>
      <c r="F4148" s="143" t="s">
        <v>700</v>
      </c>
      <c r="G4148" s="143" t="s">
        <v>701</v>
      </c>
      <c r="H4148" s="144">
        <v>1500</v>
      </c>
      <c r="I4148" s="143"/>
    </row>
    <row r="4149" spans="2:9" s="140" customFormat="1" ht="19.7" customHeight="1" x14ac:dyDescent="0.2">
      <c r="B4149" s="142">
        <v>169</v>
      </c>
      <c r="C4149" s="143" t="s">
        <v>160</v>
      </c>
      <c r="D4149" s="142">
        <v>90900859</v>
      </c>
      <c r="E4149" s="143" t="s">
        <v>3096</v>
      </c>
      <c r="F4149" s="143" t="s">
        <v>700</v>
      </c>
      <c r="G4149" s="143" t="s">
        <v>701</v>
      </c>
      <c r="H4149" s="144">
        <v>1950</v>
      </c>
      <c r="I4149" s="143"/>
    </row>
    <row r="4150" spans="2:9" s="140" customFormat="1" ht="19.7" customHeight="1" x14ac:dyDescent="0.2">
      <c r="B4150" s="142">
        <v>169</v>
      </c>
      <c r="C4150" s="143" t="s">
        <v>160</v>
      </c>
      <c r="D4150" s="142">
        <v>90901016</v>
      </c>
      <c r="E4150" s="143" t="s">
        <v>3491</v>
      </c>
      <c r="F4150" s="143" t="s">
        <v>713</v>
      </c>
      <c r="G4150" s="143" t="s">
        <v>714</v>
      </c>
      <c r="H4150" s="144">
        <v>1732.26</v>
      </c>
      <c r="I4150" s="143"/>
    </row>
    <row r="4151" spans="2:9" s="140" customFormat="1" ht="19.7" customHeight="1" x14ac:dyDescent="0.2">
      <c r="B4151" s="142">
        <v>169</v>
      </c>
      <c r="C4151" s="143" t="s">
        <v>160</v>
      </c>
      <c r="D4151" s="142">
        <v>90964375</v>
      </c>
      <c r="E4151" s="143" t="s">
        <v>3492</v>
      </c>
      <c r="F4151" s="143" t="s">
        <v>700</v>
      </c>
      <c r="G4151" s="143" t="s">
        <v>701</v>
      </c>
      <c r="H4151" s="144">
        <v>15642</v>
      </c>
      <c r="I4151" s="143"/>
    </row>
    <row r="4152" spans="2:9" s="140" customFormat="1" ht="19.7" customHeight="1" x14ac:dyDescent="0.2">
      <c r="B4152" s="142">
        <v>169</v>
      </c>
      <c r="C4152" s="143" t="s">
        <v>160</v>
      </c>
      <c r="D4152" s="142">
        <v>90964375</v>
      </c>
      <c r="E4152" s="143" t="s">
        <v>3492</v>
      </c>
      <c r="F4152" s="143" t="s">
        <v>700</v>
      </c>
      <c r="G4152" s="143" t="s">
        <v>701</v>
      </c>
      <c r="H4152" s="144">
        <v>1422</v>
      </c>
      <c r="I4152" s="143"/>
    </row>
    <row r="4153" spans="2:9" s="140" customFormat="1" ht="19.7" customHeight="1" x14ac:dyDescent="0.2">
      <c r="B4153" s="142">
        <v>169</v>
      </c>
      <c r="C4153" s="143" t="s">
        <v>160</v>
      </c>
      <c r="D4153" s="142">
        <v>91007031</v>
      </c>
      <c r="E4153" s="143" t="s">
        <v>3493</v>
      </c>
      <c r="F4153" s="143" t="s">
        <v>700</v>
      </c>
      <c r="G4153" s="143" t="s">
        <v>701</v>
      </c>
      <c r="H4153" s="144">
        <v>960</v>
      </c>
      <c r="I4153" s="143"/>
    </row>
    <row r="4154" spans="2:9" s="140" customFormat="1" ht="19.7" customHeight="1" x14ac:dyDescent="0.2">
      <c r="B4154" s="142">
        <v>169</v>
      </c>
      <c r="C4154" s="143" t="s">
        <v>160</v>
      </c>
      <c r="D4154" s="142">
        <v>91098497</v>
      </c>
      <c r="E4154" s="143" t="s">
        <v>3494</v>
      </c>
      <c r="F4154" s="143" t="s">
        <v>697</v>
      </c>
      <c r="G4154" s="143" t="s">
        <v>698</v>
      </c>
      <c r="H4154" s="144">
        <v>-87920.75</v>
      </c>
      <c r="I4154" s="143"/>
    </row>
    <row r="4155" spans="2:9" s="140" customFormat="1" ht="19.7" customHeight="1" x14ac:dyDescent="0.2">
      <c r="B4155" s="142">
        <v>169</v>
      </c>
      <c r="C4155" s="143" t="s">
        <v>160</v>
      </c>
      <c r="D4155" s="142">
        <v>91119308</v>
      </c>
      <c r="E4155" s="143" t="s">
        <v>3495</v>
      </c>
      <c r="F4155" s="143" t="s">
        <v>713</v>
      </c>
      <c r="G4155" s="143" t="s">
        <v>714</v>
      </c>
      <c r="H4155" s="144">
        <v>60000</v>
      </c>
      <c r="I4155" s="143"/>
    </row>
    <row r="4156" spans="2:9" s="140" customFormat="1" ht="19.7" customHeight="1" x14ac:dyDescent="0.2">
      <c r="B4156" s="142">
        <v>169</v>
      </c>
      <c r="C4156" s="143" t="s">
        <v>160</v>
      </c>
      <c r="D4156" s="142">
        <v>91121243</v>
      </c>
      <c r="E4156" s="143" t="s">
        <v>3496</v>
      </c>
      <c r="F4156" s="143" t="s">
        <v>700</v>
      </c>
      <c r="G4156" s="143" t="s">
        <v>701</v>
      </c>
      <c r="H4156" s="144">
        <v>-249000</v>
      </c>
      <c r="I4156" s="143"/>
    </row>
    <row r="4157" spans="2:9" s="140" customFormat="1" ht="19.7" customHeight="1" x14ac:dyDescent="0.2">
      <c r="B4157" s="142">
        <v>169</v>
      </c>
      <c r="C4157" s="143" t="s">
        <v>160</v>
      </c>
      <c r="D4157" s="142">
        <v>98059916</v>
      </c>
      <c r="E4157" s="143" t="s">
        <v>1145</v>
      </c>
      <c r="F4157" s="143" t="s">
        <v>700</v>
      </c>
      <c r="G4157" s="143" t="s">
        <v>701</v>
      </c>
      <c r="H4157" s="144">
        <v>965</v>
      </c>
      <c r="I4157" s="143"/>
    </row>
    <row r="4158" spans="2:9" s="140" customFormat="1" ht="19.7" customHeight="1" x14ac:dyDescent="0.2">
      <c r="B4158" s="142">
        <v>169</v>
      </c>
      <c r="C4158" s="143" t="s">
        <v>160</v>
      </c>
      <c r="D4158" s="142">
        <v>100262344</v>
      </c>
      <c r="E4158" s="143" t="s">
        <v>3497</v>
      </c>
      <c r="F4158" s="143" t="s">
        <v>697</v>
      </c>
      <c r="G4158" s="143" t="s">
        <v>698</v>
      </c>
      <c r="H4158" s="144">
        <v>28000</v>
      </c>
      <c r="I4158" s="143"/>
    </row>
    <row r="4159" spans="2:9" s="140" customFormat="1" ht="19.7" customHeight="1" x14ac:dyDescent="0.2">
      <c r="B4159" s="142">
        <v>170</v>
      </c>
      <c r="C4159" s="143" t="s">
        <v>457</v>
      </c>
      <c r="D4159" s="142">
        <v>90213745</v>
      </c>
      <c r="E4159" s="143" t="s">
        <v>8750</v>
      </c>
      <c r="F4159" s="143" t="s">
        <v>713</v>
      </c>
      <c r="G4159" s="143" t="s">
        <v>714</v>
      </c>
      <c r="H4159" s="144">
        <v>100000</v>
      </c>
      <c r="I4159" s="143"/>
    </row>
    <row r="4160" spans="2:9" s="140" customFormat="1" ht="19.7" customHeight="1" x14ac:dyDescent="0.2">
      <c r="B4160" s="142">
        <v>170</v>
      </c>
      <c r="C4160" s="143" t="s">
        <v>457</v>
      </c>
      <c r="D4160" s="142">
        <v>90279264</v>
      </c>
      <c r="E4160" s="143" t="s">
        <v>3498</v>
      </c>
      <c r="F4160" s="143" t="s">
        <v>713</v>
      </c>
      <c r="G4160" s="143" t="s">
        <v>714</v>
      </c>
      <c r="H4160" s="144">
        <v>20000</v>
      </c>
      <c r="I4160" s="143"/>
    </row>
    <row r="4161" spans="2:9" s="140" customFormat="1" ht="19.7" customHeight="1" x14ac:dyDescent="0.2">
      <c r="B4161" s="142">
        <v>170</v>
      </c>
      <c r="C4161" s="143" t="s">
        <v>457</v>
      </c>
      <c r="D4161" s="142">
        <v>90279264</v>
      </c>
      <c r="E4161" s="143" t="s">
        <v>3499</v>
      </c>
      <c r="F4161" s="143" t="s">
        <v>700</v>
      </c>
      <c r="G4161" s="143" t="s">
        <v>701</v>
      </c>
      <c r="H4161" s="144">
        <v>-18000</v>
      </c>
      <c r="I4161" s="143"/>
    </row>
    <row r="4162" spans="2:9" s="140" customFormat="1" ht="19.7" customHeight="1" x14ac:dyDescent="0.2">
      <c r="B4162" s="142">
        <v>170</v>
      </c>
      <c r="C4162" s="143" t="s">
        <v>457</v>
      </c>
      <c r="D4162" s="142">
        <v>90279439</v>
      </c>
      <c r="E4162" s="143" t="s">
        <v>3500</v>
      </c>
      <c r="F4162" s="143" t="s">
        <v>778</v>
      </c>
      <c r="G4162" s="143" t="s">
        <v>779</v>
      </c>
      <c r="H4162" s="144">
        <v>366</v>
      </c>
      <c r="I4162" s="143"/>
    </row>
    <row r="4163" spans="2:9" s="140" customFormat="1" ht="19.7" customHeight="1" x14ac:dyDescent="0.2">
      <c r="B4163" s="142">
        <v>170</v>
      </c>
      <c r="C4163" s="143" t="s">
        <v>457</v>
      </c>
      <c r="D4163" s="142">
        <v>90279439</v>
      </c>
      <c r="E4163" s="143" t="s">
        <v>9104</v>
      </c>
      <c r="F4163" s="143" t="s">
        <v>769</v>
      </c>
      <c r="G4163" s="143" t="s">
        <v>770</v>
      </c>
      <c r="H4163" s="144">
        <v>-5745.18</v>
      </c>
      <c r="I4163" s="143"/>
    </row>
    <row r="4164" spans="2:9" s="140" customFormat="1" ht="19.7" customHeight="1" x14ac:dyDescent="0.2">
      <c r="B4164" s="142">
        <v>170</v>
      </c>
      <c r="C4164" s="143" t="s">
        <v>457</v>
      </c>
      <c r="D4164" s="142">
        <v>90279513</v>
      </c>
      <c r="E4164" s="143" t="s">
        <v>9806</v>
      </c>
      <c r="F4164" s="143" t="s">
        <v>697</v>
      </c>
      <c r="G4164" s="143" t="s">
        <v>698</v>
      </c>
      <c r="H4164" s="144">
        <v>10000</v>
      </c>
      <c r="I4164" s="143"/>
    </row>
    <row r="4165" spans="2:9" s="140" customFormat="1" ht="19.7" customHeight="1" x14ac:dyDescent="0.2">
      <c r="B4165" s="142">
        <v>170</v>
      </c>
      <c r="C4165" s="143" t="s">
        <v>457</v>
      </c>
      <c r="D4165" s="142">
        <v>90279513</v>
      </c>
      <c r="E4165" s="143" t="s">
        <v>3501</v>
      </c>
      <c r="F4165" s="143" t="s">
        <v>697</v>
      </c>
      <c r="G4165" s="143" t="s">
        <v>698</v>
      </c>
      <c r="H4165" s="144">
        <v>45000</v>
      </c>
      <c r="I4165" s="143"/>
    </row>
    <row r="4166" spans="2:9" s="140" customFormat="1" ht="19.7" customHeight="1" x14ac:dyDescent="0.2">
      <c r="B4166" s="142">
        <v>170</v>
      </c>
      <c r="C4166" s="143" t="s">
        <v>457</v>
      </c>
      <c r="D4166" s="142">
        <v>90279575</v>
      </c>
      <c r="E4166" s="143" t="s">
        <v>9807</v>
      </c>
      <c r="F4166" s="143" t="s">
        <v>716</v>
      </c>
      <c r="G4166" s="143" t="s">
        <v>717</v>
      </c>
      <c r="H4166" s="144">
        <v>-149835.14000000001</v>
      </c>
      <c r="I4166" s="143"/>
    </row>
    <row r="4167" spans="2:9" s="140" customFormat="1" ht="19.7" customHeight="1" x14ac:dyDescent="0.2">
      <c r="B4167" s="142">
        <v>170</v>
      </c>
      <c r="C4167" s="143" t="s">
        <v>457</v>
      </c>
      <c r="D4167" s="142">
        <v>90279914</v>
      </c>
      <c r="E4167" s="143" t="s">
        <v>3502</v>
      </c>
      <c r="F4167" s="143" t="s">
        <v>697</v>
      </c>
      <c r="G4167" s="143" t="s">
        <v>698</v>
      </c>
      <c r="H4167" s="144">
        <v>20000</v>
      </c>
      <c r="I4167" s="143"/>
    </row>
    <row r="4168" spans="2:9" s="140" customFormat="1" ht="19.7" customHeight="1" x14ac:dyDescent="0.2">
      <c r="B4168" s="142">
        <v>170</v>
      </c>
      <c r="C4168" s="143" t="s">
        <v>457</v>
      </c>
      <c r="D4168" s="142">
        <v>90281402</v>
      </c>
      <c r="E4168" s="143" t="s">
        <v>3503</v>
      </c>
      <c r="F4168" s="143" t="s">
        <v>769</v>
      </c>
      <c r="G4168" s="143" t="s">
        <v>770</v>
      </c>
      <c r="H4168" s="144">
        <v>-17259.830000000002</v>
      </c>
      <c r="I4168" s="143"/>
    </row>
    <row r="4169" spans="2:9" s="140" customFormat="1" ht="19.7" customHeight="1" x14ac:dyDescent="0.2">
      <c r="B4169" s="142">
        <v>170</v>
      </c>
      <c r="C4169" s="143" t="s">
        <v>457</v>
      </c>
      <c r="D4169" s="142">
        <v>90281402</v>
      </c>
      <c r="E4169" s="143" t="s">
        <v>3504</v>
      </c>
      <c r="F4169" s="143" t="s">
        <v>697</v>
      </c>
      <c r="G4169" s="143" t="s">
        <v>698</v>
      </c>
      <c r="H4169" s="144">
        <v>6201.6</v>
      </c>
      <c r="I4169" s="143"/>
    </row>
    <row r="4170" spans="2:9" s="140" customFormat="1" ht="19.7" customHeight="1" x14ac:dyDescent="0.2">
      <c r="B4170" s="142">
        <v>170</v>
      </c>
      <c r="C4170" s="143" t="s">
        <v>457</v>
      </c>
      <c r="D4170" s="142">
        <v>90282068</v>
      </c>
      <c r="E4170" s="143" t="s">
        <v>3505</v>
      </c>
      <c r="F4170" s="143" t="s">
        <v>700</v>
      </c>
      <c r="G4170" s="143" t="s">
        <v>701</v>
      </c>
      <c r="H4170" s="144">
        <v>60000</v>
      </c>
      <c r="I4170" s="143"/>
    </row>
    <row r="4171" spans="2:9" s="140" customFormat="1" ht="19.7" customHeight="1" x14ac:dyDescent="0.2">
      <c r="B4171" s="142">
        <v>170</v>
      </c>
      <c r="C4171" s="143" t="s">
        <v>457</v>
      </c>
      <c r="D4171" s="142">
        <v>90282162</v>
      </c>
      <c r="E4171" s="143" t="s">
        <v>9808</v>
      </c>
      <c r="F4171" s="143" t="s">
        <v>899</v>
      </c>
      <c r="G4171" s="143" t="s">
        <v>900</v>
      </c>
      <c r="H4171" s="144">
        <v>762.25</v>
      </c>
      <c r="I4171" s="143"/>
    </row>
    <row r="4172" spans="2:9" s="140" customFormat="1" ht="19.7" customHeight="1" x14ac:dyDescent="0.2">
      <c r="B4172" s="142">
        <v>170</v>
      </c>
      <c r="C4172" s="143" t="s">
        <v>457</v>
      </c>
      <c r="D4172" s="142">
        <v>90286444</v>
      </c>
      <c r="E4172" s="143" t="s">
        <v>3506</v>
      </c>
      <c r="F4172" s="143" t="s">
        <v>700</v>
      </c>
      <c r="G4172" s="143" t="s">
        <v>701</v>
      </c>
      <c r="H4172" s="144">
        <v>600</v>
      </c>
      <c r="I4172" s="143"/>
    </row>
    <row r="4173" spans="2:9" s="140" customFormat="1" ht="19.7" customHeight="1" x14ac:dyDescent="0.2">
      <c r="B4173" s="142">
        <v>170</v>
      </c>
      <c r="C4173" s="143" t="s">
        <v>457</v>
      </c>
      <c r="D4173" s="142">
        <v>90286581</v>
      </c>
      <c r="E4173" s="143" t="s">
        <v>3507</v>
      </c>
      <c r="F4173" s="143" t="s">
        <v>700</v>
      </c>
      <c r="G4173" s="143" t="s">
        <v>701</v>
      </c>
      <c r="H4173" s="144">
        <v>-9600</v>
      </c>
      <c r="I4173" s="143"/>
    </row>
    <row r="4174" spans="2:9" s="140" customFormat="1" ht="19.7" customHeight="1" x14ac:dyDescent="0.2">
      <c r="B4174" s="142">
        <v>170</v>
      </c>
      <c r="C4174" s="143" t="s">
        <v>457</v>
      </c>
      <c r="D4174" s="142">
        <v>90286581</v>
      </c>
      <c r="E4174" s="143" t="s">
        <v>3508</v>
      </c>
      <c r="F4174" s="143" t="s">
        <v>700</v>
      </c>
      <c r="G4174" s="143" t="s">
        <v>701</v>
      </c>
      <c r="H4174" s="144">
        <v>1200</v>
      </c>
      <c r="I4174" s="143"/>
    </row>
    <row r="4175" spans="2:9" s="140" customFormat="1" ht="19.7" customHeight="1" x14ac:dyDescent="0.2">
      <c r="B4175" s="142">
        <v>170</v>
      </c>
      <c r="C4175" s="143" t="s">
        <v>457</v>
      </c>
      <c r="D4175" s="142">
        <v>90287836</v>
      </c>
      <c r="E4175" s="143" t="s">
        <v>3509</v>
      </c>
      <c r="F4175" s="143" t="s">
        <v>899</v>
      </c>
      <c r="G4175" s="143" t="s">
        <v>900</v>
      </c>
      <c r="H4175" s="144">
        <v>1006.17</v>
      </c>
      <c r="I4175" s="143"/>
    </row>
    <row r="4176" spans="2:9" s="140" customFormat="1" ht="19.7" customHeight="1" x14ac:dyDescent="0.2">
      <c r="B4176" s="142">
        <v>170</v>
      </c>
      <c r="C4176" s="143" t="s">
        <v>457</v>
      </c>
      <c r="D4176" s="142">
        <v>90288041</v>
      </c>
      <c r="E4176" s="143" t="s">
        <v>3510</v>
      </c>
      <c r="F4176" s="143" t="s">
        <v>700</v>
      </c>
      <c r="G4176" s="143" t="s">
        <v>701</v>
      </c>
      <c r="H4176" s="144">
        <v>141</v>
      </c>
      <c r="I4176" s="143"/>
    </row>
    <row r="4177" spans="2:9" s="140" customFormat="1" ht="19.7" customHeight="1" x14ac:dyDescent="0.2">
      <c r="B4177" s="142">
        <v>170</v>
      </c>
      <c r="C4177" s="143" t="s">
        <v>457</v>
      </c>
      <c r="D4177" s="142">
        <v>90288041</v>
      </c>
      <c r="E4177" s="143" t="s">
        <v>3510</v>
      </c>
      <c r="F4177" s="143" t="s">
        <v>700</v>
      </c>
      <c r="G4177" s="143" t="s">
        <v>701</v>
      </c>
      <c r="H4177" s="144">
        <v>376</v>
      </c>
      <c r="I4177" s="143"/>
    </row>
    <row r="4178" spans="2:9" s="140" customFormat="1" ht="19.7" customHeight="1" x14ac:dyDescent="0.2">
      <c r="B4178" s="142">
        <v>170</v>
      </c>
      <c r="C4178" s="143" t="s">
        <v>457</v>
      </c>
      <c r="D4178" s="142">
        <v>90288041</v>
      </c>
      <c r="E4178" s="143" t="s">
        <v>3510</v>
      </c>
      <c r="F4178" s="143" t="s">
        <v>700</v>
      </c>
      <c r="G4178" s="143" t="s">
        <v>701</v>
      </c>
      <c r="H4178" s="144">
        <v>47</v>
      </c>
      <c r="I4178" s="143"/>
    </row>
    <row r="4179" spans="2:9" s="140" customFormat="1" ht="19.7" customHeight="1" x14ac:dyDescent="0.2">
      <c r="B4179" s="142">
        <v>170</v>
      </c>
      <c r="C4179" s="143" t="s">
        <v>457</v>
      </c>
      <c r="D4179" s="142">
        <v>90289955</v>
      </c>
      <c r="E4179" s="143" t="s">
        <v>3511</v>
      </c>
      <c r="F4179" s="143" t="s">
        <v>697</v>
      </c>
      <c r="G4179" s="143" t="s">
        <v>698</v>
      </c>
      <c r="H4179" s="144">
        <v>75000</v>
      </c>
      <c r="I4179" s="143"/>
    </row>
    <row r="4180" spans="2:9" s="140" customFormat="1" ht="19.7" customHeight="1" x14ac:dyDescent="0.2">
      <c r="B4180" s="142">
        <v>170</v>
      </c>
      <c r="C4180" s="143" t="s">
        <v>457</v>
      </c>
      <c r="D4180" s="142">
        <v>90292738</v>
      </c>
      <c r="E4180" s="143" t="s">
        <v>3512</v>
      </c>
      <c r="F4180" s="143" t="s">
        <v>697</v>
      </c>
      <c r="G4180" s="143" t="s">
        <v>698</v>
      </c>
      <c r="H4180" s="144">
        <v>10000</v>
      </c>
      <c r="I4180" s="143"/>
    </row>
    <row r="4181" spans="2:9" s="140" customFormat="1" ht="19.7" customHeight="1" x14ac:dyDescent="0.2">
      <c r="B4181" s="142">
        <v>170</v>
      </c>
      <c r="C4181" s="143" t="s">
        <v>457</v>
      </c>
      <c r="D4181" s="142">
        <v>90293408</v>
      </c>
      <c r="E4181" s="143" t="s">
        <v>3513</v>
      </c>
      <c r="F4181" s="143" t="s">
        <v>713</v>
      </c>
      <c r="G4181" s="143" t="s">
        <v>714</v>
      </c>
      <c r="H4181" s="144">
        <v>100000</v>
      </c>
      <c r="I4181" s="143"/>
    </row>
    <row r="4182" spans="2:9" s="140" customFormat="1" ht="19.7" customHeight="1" x14ac:dyDescent="0.2">
      <c r="B4182" s="142">
        <v>170</v>
      </c>
      <c r="C4182" s="143" t="s">
        <v>457</v>
      </c>
      <c r="D4182" s="142">
        <v>90297096</v>
      </c>
      <c r="E4182" s="143" t="s">
        <v>8751</v>
      </c>
      <c r="F4182" s="143" t="s">
        <v>713</v>
      </c>
      <c r="G4182" s="143" t="s">
        <v>714</v>
      </c>
      <c r="H4182" s="144">
        <v>27142.85</v>
      </c>
      <c r="I4182" s="143"/>
    </row>
    <row r="4183" spans="2:9" s="140" customFormat="1" ht="19.7" customHeight="1" x14ac:dyDescent="0.2">
      <c r="B4183" s="142">
        <v>170</v>
      </c>
      <c r="C4183" s="143" t="s">
        <v>457</v>
      </c>
      <c r="D4183" s="142">
        <v>90297096</v>
      </c>
      <c r="E4183" s="143" t="s">
        <v>3514</v>
      </c>
      <c r="F4183" s="143" t="s">
        <v>706</v>
      </c>
      <c r="G4183" s="143" t="s">
        <v>707</v>
      </c>
      <c r="H4183" s="144">
        <v>1232.55</v>
      </c>
      <c r="I4183" s="143"/>
    </row>
    <row r="4184" spans="2:9" s="140" customFormat="1" ht="19.7" customHeight="1" x14ac:dyDescent="0.2">
      <c r="B4184" s="142">
        <v>170</v>
      </c>
      <c r="C4184" s="143" t="s">
        <v>457</v>
      </c>
      <c r="D4184" s="142">
        <v>90301694</v>
      </c>
      <c r="E4184" s="143" t="s">
        <v>3515</v>
      </c>
      <c r="F4184" s="143" t="s">
        <v>700</v>
      </c>
      <c r="G4184" s="143" t="s">
        <v>701</v>
      </c>
      <c r="H4184" s="144">
        <v>1800</v>
      </c>
      <c r="I4184" s="143"/>
    </row>
    <row r="4185" spans="2:9" s="140" customFormat="1" ht="19.7" customHeight="1" x14ac:dyDescent="0.2">
      <c r="B4185" s="142">
        <v>170</v>
      </c>
      <c r="C4185" s="143" t="s">
        <v>457</v>
      </c>
      <c r="D4185" s="142">
        <v>90302575</v>
      </c>
      <c r="E4185" s="143" t="s">
        <v>3516</v>
      </c>
      <c r="F4185" s="143" t="s">
        <v>697</v>
      </c>
      <c r="G4185" s="143" t="s">
        <v>698</v>
      </c>
      <c r="H4185" s="144">
        <v>20000</v>
      </c>
      <c r="I4185" s="143"/>
    </row>
    <row r="4186" spans="2:9" s="140" customFormat="1" ht="19.7" customHeight="1" x14ac:dyDescent="0.2">
      <c r="B4186" s="142">
        <v>170</v>
      </c>
      <c r="C4186" s="143" t="s">
        <v>457</v>
      </c>
      <c r="D4186" s="142">
        <v>90304531</v>
      </c>
      <c r="E4186" s="143" t="s">
        <v>3517</v>
      </c>
      <c r="F4186" s="143" t="s">
        <v>700</v>
      </c>
      <c r="G4186" s="143" t="s">
        <v>701</v>
      </c>
      <c r="H4186" s="144">
        <v>1200</v>
      </c>
      <c r="I4186" s="143"/>
    </row>
    <row r="4187" spans="2:9" s="140" customFormat="1" ht="19.7" customHeight="1" x14ac:dyDescent="0.2">
      <c r="B4187" s="142">
        <v>170</v>
      </c>
      <c r="C4187" s="143" t="s">
        <v>457</v>
      </c>
      <c r="D4187" s="142">
        <v>90304531</v>
      </c>
      <c r="E4187" s="143" t="s">
        <v>9809</v>
      </c>
      <c r="F4187" s="143" t="s">
        <v>697</v>
      </c>
      <c r="G4187" s="143" t="s">
        <v>698</v>
      </c>
      <c r="H4187" s="144">
        <v>15000</v>
      </c>
      <c r="I4187" s="143"/>
    </row>
    <row r="4188" spans="2:9" s="140" customFormat="1" ht="19.7" customHeight="1" x14ac:dyDescent="0.2">
      <c r="B4188" s="142">
        <v>170</v>
      </c>
      <c r="C4188" s="143" t="s">
        <v>457</v>
      </c>
      <c r="D4188" s="142">
        <v>90314840</v>
      </c>
      <c r="E4188" s="143" t="s">
        <v>3518</v>
      </c>
      <c r="F4188" s="143" t="s">
        <v>700</v>
      </c>
      <c r="G4188" s="143" t="s">
        <v>701</v>
      </c>
      <c r="H4188" s="144">
        <v>2400</v>
      </c>
      <c r="I4188" s="143"/>
    </row>
    <row r="4189" spans="2:9" s="140" customFormat="1" ht="19.7" customHeight="1" x14ac:dyDescent="0.2">
      <c r="B4189" s="142">
        <v>170</v>
      </c>
      <c r="C4189" s="143" t="s">
        <v>457</v>
      </c>
      <c r="D4189" s="142">
        <v>90318343</v>
      </c>
      <c r="E4189" s="143" t="s">
        <v>8752</v>
      </c>
      <c r="F4189" s="143" t="s">
        <v>700</v>
      </c>
      <c r="G4189" s="143" t="s">
        <v>701</v>
      </c>
      <c r="H4189" s="144">
        <v>-5146.22</v>
      </c>
      <c r="I4189" s="143"/>
    </row>
    <row r="4190" spans="2:9" s="140" customFormat="1" ht="19.7" customHeight="1" x14ac:dyDescent="0.2">
      <c r="B4190" s="142">
        <v>170</v>
      </c>
      <c r="C4190" s="143" t="s">
        <v>457</v>
      </c>
      <c r="D4190" s="142">
        <v>90318343</v>
      </c>
      <c r="E4190" s="143" t="s">
        <v>3519</v>
      </c>
      <c r="F4190" s="143" t="s">
        <v>778</v>
      </c>
      <c r="G4190" s="143" t="s">
        <v>779</v>
      </c>
      <c r="H4190" s="144">
        <v>126.2</v>
      </c>
      <c r="I4190" s="143"/>
    </row>
    <row r="4191" spans="2:9" s="140" customFormat="1" ht="19.7" customHeight="1" x14ac:dyDescent="0.2">
      <c r="B4191" s="142">
        <v>170</v>
      </c>
      <c r="C4191" s="143" t="s">
        <v>457</v>
      </c>
      <c r="D4191" s="142">
        <v>90318343</v>
      </c>
      <c r="E4191" s="143" t="s">
        <v>3519</v>
      </c>
      <c r="F4191" s="143" t="s">
        <v>778</v>
      </c>
      <c r="G4191" s="143" t="s">
        <v>779</v>
      </c>
      <c r="H4191" s="144">
        <v>631</v>
      </c>
      <c r="I4191" s="143"/>
    </row>
    <row r="4192" spans="2:9" s="140" customFormat="1" ht="19.7" customHeight="1" x14ac:dyDescent="0.2">
      <c r="B4192" s="142">
        <v>170</v>
      </c>
      <c r="C4192" s="143" t="s">
        <v>457</v>
      </c>
      <c r="D4192" s="142">
        <v>90325101</v>
      </c>
      <c r="E4192" s="143" t="s">
        <v>3520</v>
      </c>
      <c r="F4192" s="143" t="s">
        <v>700</v>
      </c>
      <c r="G4192" s="143" t="s">
        <v>701</v>
      </c>
      <c r="H4192" s="144">
        <v>100000</v>
      </c>
      <c r="I4192" s="143"/>
    </row>
    <row r="4193" spans="2:9" s="140" customFormat="1" ht="19.7" customHeight="1" x14ac:dyDescent="0.2">
      <c r="B4193" s="142">
        <v>170</v>
      </c>
      <c r="C4193" s="143" t="s">
        <v>457</v>
      </c>
      <c r="D4193" s="142">
        <v>90325802</v>
      </c>
      <c r="E4193" s="143" t="s">
        <v>3521</v>
      </c>
      <c r="F4193" s="143" t="s">
        <v>700</v>
      </c>
      <c r="G4193" s="143" t="s">
        <v>701</v>
      </c>
      <c r="H4193" s="144">
        <v>4451</v>
      </c>
      <c r="I4193" s="143"/>
    </row>
    <row r="4194" spans="2:9" s="140" customFormat="1" ht="19.7" customHeight="1" x14ac:dyDescent="0.2">
      <c r="B4194" s="142">
        <v>170</v>
      </c>
      <c r="C4194" s="143" t="s">
        <v>457</v>
      </c>
      <c r="D4194" s="142">
        <v>90333900</v>
      </c>
      <c r="E4194" s="143" t="s">
        <v>3522</v>
      </c>
      <c r="F4194" s="143" t="s">
        <v>697</v>
      </c>
      <c r="G4194" s="143" t="s">
        <v>698</v>
      </c>
      <c r="H4194" s="144">
        <v>30000</v>
      </c>
      <c r="I4194" s="143"/>
    </row>
    <row r="4195" spans="2:9" s="140" customFormat="1" ht="19.7" customHeight="1" x14ac:dyDescent="0.2">
      <c r="B4195" s="142">
        <v>170</v>
      </c>
      <c r="C4195" s="143" t="s">
        <v>457</v>
      </c>
      <c r="D4195" s="142">
        <v>90334702</v>
      </c>
      <c r="E4195" s="143" t="s">
        <v>3523</v>
      </c>
      <c r="F4195" s="143" t="s">
        <v>700</v>
      </c>
      <c r="G4195" s="143" t="s">
        <v>701</v>
      </c>
      <c r="H4195" s="144">
        <v>2400</v>
      </c>
      <c r="I4195" s="143"/>
    </row>
    <row r="4196" spans="2:9" s="140" customFormat="1" ht="19.7" customHeight="1" x14ac:dyDescent="0.2">
      <c r="B4196" s="142">
        <v>170</v>
      </c>
      <c r="C4196" s="143" t="s">
        <v>457</v>
      </c>
      <c r="D4196" s="142">
        <v>90334812</v>
      </c>
      <c r="E4196" s="143" t="s">
        <v>3524</v>
      </c>
      <c r="F4196" s="143" t="s">
        <v>700</v>
      </c>
      <c r="G4196" s="143" t="s">
        <v>701</v>
      </c>
      <c r="H4196" s="144">
        <v>-3046.03</v>
      </c>
      <c r="I4196" s="143"/>
    </row>
    <row r="4197" spans="2:9" s="140" customFormat="1" ht="19.7" customHeight="1" x14ac:dyDescent="0.2">
      <c r="B4197" s="142">
        <v>170</v>
      </c>
      <c r="C4197" s="143" t="s">
        <v>457</v>
      </c>
      <c r="D4197" s="142">
        <v>90336395</v>
      </c>
      <c r="E4197" s="143" t="s">
        <v>3525</v>
      </c>
      <c r="F4197" s="143" t="s">
        <v>697</v>
      </c>
      <c r="G4197" s="143" t="s">
        <v>698</v>
      </c>
      <c r="H4197" s="144">
        <v>15000</v>
      </c>
      <c r="I4197" s="143"/>
    </row>
    <row r="4198" spans="2:9" s="140" customFormat="1" ht="19.7" customHeight="1" x14ac:dyDescent="0.2">
      <c r="B4198" s="142">
        <v>170</v>
      </c>
      <c r="C4198" s="143" t="s">
        <v>457</v>
      </c>
      <c r="D4198" s="142">
        <v>90336395</v>
      </c>
      <c r="E4198" s="143" t="s">
        <v>3526</v>
      </c>
      <c r="F4198" s="143" t="s">
        <v>697</v>
      </c>
      <c r="G4198" s="143" t="s">
        <v>698</v>
      </c>
      <c r="H4198" s="144">
        <v>20000</v>
      </c>
      <c r="I4198" s="143"/>
    </row>
    <row r="4199" spans="2:9" s="140" customFormat="1" ht="19.7" customHeight="1" x14ac:dyDescent="0.2">
      <c r="B4199" s="142">
        <v>170</v>
      </c>
      <c r="C4199" s="143" t="s">
        <v>457</v>
      </c>
      <c r="D4199" s="142">
        <v>90336395</v>
      </c>
      <c r="E4199" s="143" t="s">
        <v>3527</v>
      </c>
      <c r="F4199" s="143" t="s">
        <v>700</v>
      </c>
      <c r="G4199" s="143" t="s">
        <v>701</v>
      </c>
      <c r="H4199" s="144">
        <v>13000</v>
      </c>
      <c r="I4199" s="143"/>
    </row>
    <row r="4200" spans="2:9" s="140" customFormat="1" ht="19.7" customHeight="1" x14ac:dyDescent="0.2">
      <c r="B4200" s="142">
        <v>170</v>
      </c>
      <c r="C4200" s="143" t="s">
        <v>457</v>
      </c>
      <c r="D4200" s="142">
        <v>90340610</v>
      </c>
      <c r="E4200" s="143" t="s">
        <v>3528</v>
      </c>
      <c r="F4200" s="143" t="s">
        <v>787</v>
      </c>
      <c r="G4200" s="143" t="s">
        <v>788</v>
      </c>
      <c r="H4200" s="144">
        <v>721</v>
      </c>
      <c r="I4200" s="143"/>
    </row>
    <row r="4201" spans="2:9" s="140" customFormat="1" ht="19.7" customHeight="1" x14ac:dyDescent="0.2">
      <c r="B4201" s="142">
        <v>170</v>
      </c>
      <c r="C4201" s="143" t="s">
        <v>457</v>
      </c>
      <c r="D4201" s="142">
        <v>90340610</v>
      </c>
      <c r="E4201" s="143" t="s">
        <v>3528</v>
      </c>
      <c r="F4201" s="143" t="s">
        <v>787</v>
      </c>
      <c r="G4201" s="143" t="s">
        <v>788</v>
      </c>
      <c r="H4201" s="144">
        <v>412</v>
      </c>
      <c r="I4201" s="143"/>
    </row>
    <row r="4202" spans="2:9" s="140" customFormat="1" ht="19.7" customHeight="1" x14ac:dyDescent="0.2">
      <c r="B4202" s="142">
        <v>170</v>
      </c>
      <c r="C4202" s="143" t="s">
        <v>457</v>
      </c>
      <c r="D4202" s="142">
        <v>90349044</v>
      </c>
      <c r="E4202" s="143" t="s">
        <v>3529</v>
      </c>
      <c r="F4202" s="143" t="s">
        <v>700</v>
      </c>
      <c r="G4202" s="143" t="s">
        <v>701</v>
      </c>
      <c r="H4202" s="144">
        <v>360</v>
      </c>
      <c r="I4202" s="143"/>
    </row>
    <row r="4203" spans="2:9" s="140" customFormat="1" ht="19.7" customHeight="1" x14ac:dyDescent="0.2">
      <c r="B4203" s="142">
        <v>170</v>
      </c>
      <c r="C4203" s="143" t="s">
        <v>457</v>
      </c>
      <c r="D4203" s="142">
        <v>90349044</v>
      </c>
      <c r="E4203" s="143" t="s">
        <v>3530</v>
      </c>
      <c r="F4203" s="143" t="s">
        <v>700</v>
      </c>
      <c r="G4203" s="143" t="s">
        <v>701</v>
      </c>
      <c r="H4203" s="144">
        <v>360</v>
      </c>
      <c r="I4203" s="143"/>
    </row>
    <row r="4204" spans="2:9" s="140" customFormat="1" ht="19.7" customHeight="1" x14ac:dyDescent="0.2">
      <c r="B4204" s="142">
        <v>170</v>
      </c>
      <c r="C4204" s="143" t="s">
        <v>457</v>
      </c>
      <c r="D4204" s="142">
        <v>90352518</v>
      </c>
      <c r="E4204" s="143" t="s">
        <v>3531</v>
      </c>
      <c r="F4204" s="143" t="s">
        <v>700</v>
      </c>
      <c r="G4204" s="143" t="s">
        <v>701</v>
      </c>
      <c r="H4204" s="144">
        <v>1800</v>
      </c>
      <c r="I4204" s="143"/>
    </row>
    <row r="4205" spans="2:9" s="140" customFormat="1" ht="19.7" customHeight="1" x14ac:dyDescent="0.2">
      <c r="B4205" s="142">
        <v>170</v>
      </c>
      <c r="C4205" s="143" t="s">
        <v>457</v>
      </c>
      <c r="D4205" s="142">
        <v>90377742</v>
      </c>
      <c r="E4205" s="143" t="s">
        <v>3532</v>
      </c>
      <c r="F4205" s="143" t="s">
        <v>697</v>
      </c>
      <c r="G4205" s="143" t="s">
        <v>698</v>
      </c>
      <c r="H4205" s="144">
        <v>10050</v>
      </c>
      <c r="I4205" s="143"/>
    </row>
    <row r="4206" spans="2:9" s="140" customFormat="1" ht="19.7" customHeight="1" x14ac:dyDescent="0.2">
      <c r="B4206" s="142">
        <v>170</v>
      </c>
      <c r="C4206" s="143" t="s">
        <v>457</v>
      </c>
      <c r="D4206" s="142">
        <v>90446787</v>
      </c>
      <c r="E4206" s="143" t="s">
        <v>3533</v>
      </c>
      <c r="F4206" s="143" t="s">
        <v>700</v>
      </c>
      <c r="G4206" s="143" t="s">
        <v>701</v>
      </c>
      <c r="H4206" s="144">
        <v>550</v>
      </c>
      <c r="I4206" s="143"/>
    </row>
    <row r="4207" spans="2:9" s="140" customFormat="1" ht="19.7" customHeight="1" x14ac:dyDescent="0.2">
      <c r="B4207" s="142">
        <v>170</v>
      </c>
      <c r="C4207" s="143" t="s">
        <v>457</v>
      </c>
      <c r="D4207" s="142">
        <v>90446787</v>
      </c>
      <c r="E4207" s="143" t="s">
        <v>3533</v>
      </c>
      <c r="F4207" s="143" t="s">
        <v>700</v>
      </c>
      <c r="G4207" s="143" t="s">
        <v>701</v>
      </c>
      <c r="H4207" s="144">
        <v>50</v>
      </c>
      <c r="I4207" s="143"/>
    </row>
    <row r="4208" spans="2:9" s="140" customFormat="1" ht="19.7" customHeight="1" x14ac:dyDescent="0.2">
      <c r="B4208" s="142">
        <v>170</v>
      </c>
      <c r="C4208" s="143" t="s">
        <v>457</v>
      </c>
      <c r="D4208" s="142">
        <v>90448144</v>
      </c>
      <c r="E4208" s="143" t="s">
        <v>3541</v>
      </c>
      <c r="F4208" s="143" t="s">
        <v>700</v>
      </c>
      <c r="G4208" s="143" t="s">
        <v>701</v>
      </c>
      <c r="H4208" s="144">
        <v>33600</v>
      </c>
      <c r="I4208" s="143"/>
    </row>
    <row r="4209" spans="2:9" s="140" customFormat="1" ht="19.7" customHeight="1" x14ac:dyDescent="0.2">
      <c r="B4209" s="142">
        <v>170</v>
      </c>
      <c r="C4209" s="143" t="s">
        <v>457</v>
      </c>
      <c r="D4209" s="142">
        <v>90450885</v>
      </c>
      <c r="E4209" s="143" t="s">
        <v>3534</v>
      </c>
      <c r="F4209" s="143" t="s">
        <v>787</v>
      </c>
      <c r="G4209" s="143" t="s">
        <v>788</v>
      </c>
      <c r="H4209" s="144">
        <v>825</v>
      </c>
      <c r="I4209" s="143"/>
    </row>
    <row r="4210" spans="2:9" s="140" customFormat="1" ht="19.7" customHeight="1" x14ac:dyDescent="0.2">
      <c r="B4210" s="142">
        <v>170</v>
      </c>
      <c r="C4210" s="143" t="s">
        <v>457</v>
      </c>
      <c r="D4210" s="142">
        <v>90459335</v>
      </c>
      <c r="E4210" s="143" t="s">
        <v>3535</v>
      </c>
      <c r="F4210" s="143" t="s">
        <v>697</v>
      </c>
      <c r="G4210" s="143" t="s">
        <v>698</v>
      </c>
      <c r="H4210" s="144">
        <v>600</v>
      </c>
      <c r="I4210" s="143"/>
    </row>
    <row r="4211" spans="2:9" s="140" customFormat="1" ht="19.7" customHeight="1" x14ac:dyDescent="0.2">
      <c r="B4211" s="142">
        <v>170</v>
      </c>
      <c r="C4211" s="143" t="s">
        <v>457</v>
      </c>
      <c r="D4211" s="142">
        <v>90463779</v>
      </c>
      <c r="E4211" s="143" t="s">
        <v>3536</v>
      </c>
      <c r="F4211" s="143" t="s">
        <v>778</v>
      </c>
      <c r="G4211" s="143" t="s">
        <v>779</v>
      </c>
      <c r="H4211" s="144">
        <v>380.4</v>
      </c>
      <c r="I4211" s="143"/>
    </row>
    <row r="4212" spans="2:9" s="140" customFormat="1" ht="19.7" customHeight="1" x14ac:dyDescent="0.2">
      <c r="B4212" s="142">
        <v>170</v>
      </c>
      <c r="C4212" s="143" t="s">
        <v>457</v>
      </c>
      <c r="D4212" s="142">
        <v>90754095</v>
      </c>
      <c r="E4212" s="143" t="s">
        <v>3538</v>
      </c>
      <c r="F4212" s="143" t="s">
        <v>697</v>
      </c>
      <c r="G4212" s="143" t="s">
        <v>698</v>
      </c>
      <c r="H4212" s="144">
        <v>20000</v>
      </c>
      <c r="I4212" s="143"/>
    </row>
    <row r="4213" spans="2:9" s="140" customFormat="1" ht="19.7" customHeight="1" x14ac:dyDescent="0.2">
      <c r="B4213" s="142">
        <v>170</v>
      </c>
      <c r="C4213" s="143" t="s">
        <v>457</v>
      </c>
      <c r="D4213" s="142">
        <v>90758978</v>
      </c>
      <c r="E4213" s="143" t="s">
        <v>8753</v>
      </c>
      <c r="F4213" s="143" t="s">
        <v>697</v>
      </c>
      <c r="G4213" s="143" t="s">
        <v>698</v>
      </c>
      <c r="H4213" s="144">
        <v>47000</v>
      </c>
      <c r="I4213" s="143"/>
    </row>
    <row r="4214" spans="2:9" s="140" customFormat="1" ht="19.7" customHeight="1" x14ac:dyDescent="0.2">
      <c r="B4214" s="142">
        <v>170</v>
      </c>
      <c r="C4214" s="143" t="s">
        <v>457</v>
      </c>
      <c r="D4214" s="142">
        <v>90758992</v>
      </c>
      <c r="E4214" s="143" t="s">
        <v>9105</v>
      </c>
      <c r="F4214" s="143" t="s">
        <v>697</v>
      </c>
      <c r="G4214" s="143" t="s">
        <v>698</v>
      </c>
      <c r="H4214" s="144">
        <v>15000</v>
      </c>
      <c r="I4214" s="143"/>
    </row>
    <row r="4215" spans="2:9" s="140" customFormat="1" ht="19.7" customHeight="1" x14ac:dyDescent="0.2">
      <c r="B4215" s="142">
        <v>170</v>
      </c>
      <c r="C4215" s="143" t="s">
        <v>457</v>
      </c>
      <c r="D4215" s="142">
        <v>90764302</v>
      </c>
      <c r="E4215" s="143" t="s">
        <v>3539</v>
      </c>
      <c r="F4215" s="143" t="s">
        <v>998</v>
      </c>
      <c r="G4215" s="143" t="s">
        <v>999</v>
      </c>
      <c r="H4215" s="144">
        <v>10000</v>
      </c>
      <c r="I4215" s="143"/>
    </row>
    <row r="4216" spans="2:9" s="140" customFormat="1" ht="19.7" customHeight="1" x14ac:dyDescent="0.2">
      <c r="B4216" s="142">
        <v>170</v>
      </c>
      <c r="C4216" s="143" t="s">
        <v>457</v>
      </c>
      <c r="D4216" s="142">
        <v>90764302</v>
      </c>
      <c r="E4216" s="143" t="s">
        <v>3540</v>
      </c>
      <c r="F4216" s="143" t="s">
        <v>998</v>
      </c>
      <c r="G4216" s="143" t="s">
        <v>999</v>
      </c>
      <c r="H4216" s="144">
        <v>0</v>
      </c>
      <c r="I4216" s="143"/>
    </row>
    <row r="4217" spans="2:9" s="140" customFormat="1" ht="19.7" customHeight="1" x14ac:dyDescent="0.2">
      <c r="B4217" s="142">
        <v>170</v>
      </c>
      <c r="C4217" s="143" t="s">
        <v>457</v>
      </c>
      <c r="D4217" s="142">
        <v>90786141</v>
      </c>
      <c r="E4217" s="143" t="s">
        <v>3542</v>
      </c>
      <c r="F4217" s="143" t="s">
        <v>700</v>
      </c>
      <c r="G4217" s="143" t="s">
        <v>701</v>
      </c>
      <c r="H4217" s="144">
        <v>40000</v>
      </c>
      <c r="I4217" s="143"/>
    </row>
    <row r="4218" spans="2:9" s="140" customFormat="1" ht="19.7" customHeight="1" x14ac:dyDescent="0.2">
      <c r="B4218" s="142">
        <v>170</v>
      </c>
      <c r="C4218" s="143" t="s">
        <v>457</v>
      </c>
      <c r="D4218" s="142">
        <v>90786141</v>
      </c>
      <c r="E4218" s="143" t="s">
        <v>3543</v>
      </c>
      <c r="F4218" s="143" t="s">
        <v>697</v>
      </c>
      <c r="G4218" s="143" t="s">
        <v>698</v>
      </c>
      <c r="H4218" s="144">
        <v>16000</v>
      </c>
      <c r="I4218" s="143"/>
    </row>
    <row r="4219" spans="2:9" s="140" customFormat="1" ht="19.7" customHeight="1" x14ac:dyDescent="0.2">
      <c r="B4219" s="142">
        <v>170</v>
      </c>
      <c r="C4219" s="143" t="s">
        <v>457</v>
      </c>
      <c r="D4219" s="142">
        <v>90865343</v>
      </c>
      <c r="E4219" s="143" t="s">
        <v>3544</v>
      </c>
      <c r="F4219" s="143" t="s">
        <v>723</v>
      </c>
      <c r="G4219" s="143" t="s">
        <v>724</v>
      </c>
      <c r="H4219" s="144">
        <v>-7700</v>
      </c>
      <c r="I4219" s="143"/>
    </row>
    <row r="4220" spans="2:9" s="140" customFormat="1" ht="19.7" customHeight="1" x14ac:dyDescent="0.2">
      <c r="B4220" s="142">
        <v>170</v>
      </c>
      <c r="C4220" s="143" t="s">
        <v>457</v>
      </c>
      <c r="D4220" s="142">
        <v>90879034</v>
      </c>
      <c r="E4220" s="143" t="s">
        <v>3545</v>
      </c>
      <c r="F4220" s="143" t="s">
        <v>713</v>
      </c>
      <c r="G4220" s="143" t="s">
        <v>714</v>
      </c>
      <c r="H4220" s="144">
        <v>-11000</v>
      </c>
      <c r="I4220" s="143"/>
    </row>
    <row r="4221" spans="2:9" s="140" customFormat="1" ht="19.7" customHeight="1" x14ac:dyDescent="0.2">
      <c r="B4221" s="142">
        <v>170</v>
      </c>
      <c r="C4221" s="143" t="s">
        <v>457</v>
      </c>
      <c r="D4221" s="142">
        <v>90900122</v>
      </c>
      <c r="E4221" s="143" t="s">
        <v>3546</v>
      </c>
      <c r="F4221" s="143" t="s">
        <v>697</v>
      </c>
      <c r="G4221" s="143" t="s">
        <v>698</v>
      </c>
      <c r="H4221" s="144">
        <v>70000</v>
      </c>
      <c r="I4221" s="143"/>
    </row>
    <row r="4222" spans="2:9" s="140" customFormat="1" ht="19.7" customHeight="1" x14ac:dyDescent="0.2">
      <c r="B4222" s="142">
        <v>170</v>
      </c>
      <c r="C4222" s="143" t="s">
        <v>457</v>
      </c>
      <c r="D4222" s="142">
        <v>90902466</v>
      </c>
      <c r="E4222" s="143" t="s">
        <v>3547</v>
      </c>
      <c r="F4222" s="143" t="s">
        <v>700</v>
      </c>
      <c r="G4222" s="143" t="s">
        <v>701</v>
      </c>
      <c r="H4222" s="144">
        <v>13200</v>
      </c>
      <c r="I4222" s="143"/>
    </row>
    <row r="4223" spans="2:9" s="140" customFormat="1" ht="19.7" customHeight="1" x14ac:dyDescent="0.2">
      <c r="B4223" s="142">
        <v>170</v>
      </c>
      <c r="C4223" s="143" t="s">
        <v>457</v>
      </c>
      <c r="D4223" s="142">
        <v>90919169</v>
      </c>
      <c r="E4223" s="143" t="s">
        <v>3548</v>
      </c>
      <c r="F4223" s="143" t="s">
        <v>713</v>
      </c>
      <c r="G4223" s="143" t="s">
        <v>714</v>
      </c>
      <c r="H4223" s="144">
        <v>230000</v>
      </c>
      <c r="I4223" s="143"/>
    </row>
    <row r="4224" spans="2:9" s="140" customFormat="1" ht="19.7" customHeight="1" x14ac:dyDescent="0.2">
      <c r="B4224" s="142">
        <v>170</v>
      </c>
      <c r="C4224" s="143" t="s">
        <v>457</v>
      </c>
      <c r="D4224" s="142">
        <v>90920272</v>
      </c>
      <c r="E4224" s="143" t="s">
        <v>3549</v>
      </c>
      <c r="F4224" s="143" t="s">
        <v>697</v>
      </c>
      <c r="G4224" s="143" t="s">
        <v>698</v>
      </c>
      <c r="H4224" s="144">
        <v>3600</v>
      </c>
      <c r="I4224" s="143"/>
    </row>
    <row r="4225" spans="2:9" s="140" customFormat="1" ht="19.7" customHeight="1" x14ac:dyDescent="0.2">
      <c r="B4225" s="142">
        <v>170</v>
      </c>
      <c r="C4225" s="143" t="s">
        <v>457</v>
      </c>
      <c r="D4225" s="142">
        <v>91005668</v>
      </c>
      <c r="E4225" s="143" t="s">
        <v>3550</v>
      </c>
      <c r="F4225" s="143" t="s">
        <v>737</v>
      </c>
      <c r="G4225" s="143" t="s">
        <v>738</v>
      </c>
      <c r="H4225" s="144">
        <v>600</v>
      </c>
      <c r="I4225" s="143"/>
    </row>
    <row r="4226" spans="2:9" s="140" customFormat="1" ht="19.7" customHeight="1" x14ac:dyDescent="0.2">
      <c r="B4226" s="142">
        <v>170</v>
      </c>
      <c r="C4226" s="143" t="s">
        <v>457</v>
      </c>
      <c r="D4226" s="142">
        <v>91005668</v>
      </c>
      <c r="E4226" s="143" t="s">
        <v>3551</v>
      </c>
      <c r="F4226" s="143" t="s">
        <v>697</v>
      </c>
      <c r="G4226" s="143" t="s">
        <v>698</v>
      </c>
      <c r="H4226" s="144">
        <v>34195.9</v>
      </c>
      <c r="I4226" s="143"/>
    </row>
    <row r="4227" spans="2:9" s="140" customFormat="1" ht="19.7" customHeight="1" x14ac:dyDescent="0.2">
      <c r="B4227" s="142">
        <v>170</v>
      </c>
      <c r="C4227" s="143" t="s">
        <v>457</v>
      </c>
      <c r="D4227" s="142">
        <v>91028597</v>
      </c>
      <c r="E4227" s="143" t="s">
        <v>3554</v>
      </c>
      <c r="F4227" s="143" t="s">
        <v>716</v>
      </c>
      <c r="G4227" s="143" t="s">
        <v>717</v>
      </c>
      <c r="H4227" s="144">
        <v>100000</v>
      </c>
      <c r="I4227" s="143"/>
    </row>
    <row r="4228" spans="2:9" s="140" customFormat="1" ht="19.7" customHeight="1" x14ac:dyDescent="0.2">
      <c r="B4228" s="142">
        <v>170</v>
      </c>
      <c r="C4228" s="143" t="s">
        <v>457</v>
      </c>
      <c r="D4228" s="142">
        <v>91028597</v>
      </c>
      <c r="E4228" s="143" t="s">
        <v>3555</v>
      </c>
      <c r="F4228" s="143" t="s">
        <v>713</v>
      </c>
      <c r="G4228" s="143" t="s">
        <v>714</v>
      </c>
      <c r="H4228" s="144">
        <v>20000</v>
      </c>
      <c r="I4228" s="143"/>
    </row>
    <row r="4229" spans="2:9" s="140" customFormat="1" ht="19.7" customHeight="1" x14ac:dyDescent="0.2">
      <c r="B4229" s="142">
        <v>170</v>
      </c>
      <c r="C4229" s="143" t="s">
        <v>457</v>
      </c>
      <c r="D4229" s="142">
        <v>91028597</v>
      </c>
      <c r="E4229" s="143" t="s">
        <v>3556</v>
      </c>
      <c r="F4229" s="143" t="s">
        <v>700</v>
      </c>
      <c r="G4229" s="143" t="s">
        <v>701</v>
      </c>
      <c r="H4229" s="144">
        <v>4800</v>
      </c>
      <c r="I4229" s="143"/>
    </row>
    <row r="4230" spans="2:9" s="140" customFormat="1" ht="19.7" customHeight="1" x14ac:dyDescent="0.2">
      <c r="B4230" s="142">
        <v>170</v>
      </c>
      <c r="C4230" s="143" t="s">
        <v>457</v>
      </c>
      <c r="D4230" s="142">
        <v>91050898</v>
      </c>
      <c r="E4230" s="143" t="s">
        <v>3557</v>
      </c>
      <c r="F4230" s="143" t="s">
        <v>716</v>
      </c>
      <c r="G4230" s="143" t="s">
        <v>717</v>
      </c>
      <c r="H4230" s="144">
        <v>300000</v>
      </c>
      <c r="I4230" s="143"/>
    </row>
    <row r="4231" spans="2:9" s="140" customFormat="1" ht="19.7" customHeight="1" x14ac:dyDescent="0.2">
      <c r="B4231" s="142">
        <v>170</v>
      </c>
      <c r="C4231" s="143" t="s">
        <v>457</v>
      </c>
      <c r="D4231" s="142">
        <v>91050898</v>
      </c>
      <c r="E4231" s="143" t="s">
        <v>3558</v>
      </c>
      <c r="F4231" s="143" t="s">
        <v>716</v>
      </c>
      <c r="G4231" s="143" t="s">
        <v>717</v>
      </c>
      <c r="H4231" s="144">
        <v>100000</v>
      </c>
      <c r="I4231" s="143"/>
    </row>
    <row r="4232" spans="2:9" s="140" customFormat="1" ht="19.7" customHeight="1" x14ac:dyDescent="0.2">
      <c r="B4232" s="142">
        <v>170</v>
      </c>
      <c r="C4232" s="143" t="s">
        <v>457</v>
      </c>
      <c r="D4232" s="142">
        <v>91050898</v>
      </c>
      <c r="E4232" s="143" t="s">
        <v>3559</v>
      </c>
      <c r="F4232" s="143" t="s">
        <v>716</v>
      </c>
      <c r="G4232" s="143" t="s">
        <v>717</v>
      </c>
      <c r="H4232" s="144">
        <v>100000</v>
      </c>
      <c r="I4232" s="143"/>
    </row>
    <row r="4233" spans="2:9" s="140" customFormat="1" ht="19.7" customHeight="1" x14ac:dyDescent="0.2">
      <c r="B4233" s="142">
        <v>170</v>
      </c>
      <c r="C4233" s="143" t="s">
        <v>457</v>
      </c>
      <c r="D4233" s="142">
        <v>91050898</v>
      </c>
      <c r="E4233" s="143" t="s">
        <v>3560</v>
      </c>
      <c r="F4233" s="143" t="s">
        <v>716</v>
      </c>
      <c r="G4233" s="143" t="s">
        <v>717</v>
      </c>
      <c r="H4233" s="144">
        <v>100000</v>
      </c>
      <c r="I4233" s="143"/>
    </row>
    <row r="4234" spans="2:9" s="140" customFormat="1" ht="19.7" customHeight="1" x14ac:dyDescent="0.2">
      <c r="B4234" s="142">
        <v>170</v>
      </c>
      <c r="C4234" s="143" t="s">
        <v>457</v>
      </c>
      <c r="D4234" s="142">
        <v>91050898</v>
      </c>
      <c r="E4234" s="143" t="s">
        <v>3561</v>
      </c>
      <c r="F4234" s="143" t="s">
        <v>716</v>
      </c>
      <c r="G4234" s="143" t="s">
        <v>717</v>
      </c>
      <c r="H4234" s="144">
        <v>250000</v>
      </c>
      <c r="I4234" s="143"/>
    </row>
    <row r="4235" spans="2:9" s="140" customFormat="1" ht="19.7" customHeight="1" x14ac:dyDescent="0.2">
      <c r="B4235" s="142">
        <v>170</v>
      </c>
      <c r="C4235" s="143" t="s">
        <v>457</v>
      </c>
      <c r="D4235" s="142">
        <v>91050898</v>
      </c>
      <c r="E4235" s="143" t="s">
        <v>3562</v>
      </c>
      <c r="F4235" s="143" t="s">
        <v>713</v>
      </c>
      <c r="G4235" s="143" t="s">
        <v>714</v>
      </c>
      <c r="H4235" s="144">
        <v>100000</v>
      </c>
      <c r="I4235" s="143"/>
    </row>
    <row r="4236" spans="2:9" s="140" customFormat="1" ht="19.7" customHeight="1" x14ac:dyDescent="0.2">
      <c r="B4236" s="142">
        <v>170</v>
      </c>
      <c r="C4236" s="143" t="s">
        <v>457</v>
      </c>
      <c r="D4236" s="142">
        <v>91050898</v>
      </c>
      <c r="E4236" s="143" t="s">
        <v>3563</v>
      </c>
      <c r="F4236" s="143" t="s">
        <v>713</v>
      </c>
      <c r="G4236" s="143" t="s">
        <v>714</v>
      </c>
      <c r="H4236" s="144">
        <v>100000</v>
      </c>
      <c r="I4236" s="143"/>
    </row>
    <row r="4237" spans="2:9" s="140" customFormat="1" ht="19.7" customHeight="1" x14ac:dyDescent="0.2">
      <c r="B4237" s="142">
        <v>170</v>
      </c>
      <c r="C4237" s="143" t="s">
        <v>457</v>
      </c>
      <c r="D4237" s="142">
        <v>91125595</v>
      </c>
      <c r="E4237" s="143" t="s">
        <v>3565</v>
      </c>
      <c r="F4237" s="143" t="s">
        <v>697</v>
      </c>
      <c r="G4237" s="143" t="s">
        <v>698</v>
      </c>
      <c r="H4237" s="144">
        <v>16000</v>
      </c>
      <c r="I4237" s="143"/>
    </row>
    <row r="4238" spans="2:9" s="140" customFormat="1" ht="19.7" customHeight="1" x14ac:dyDescent="0.2">
      <c r="B4238" s="142">
        <v>170</v>
      </c>
      <c r="C4238" s="143" t="s">
        <v>457</v>
      </c>
      <c r="D4238" s="142">
        <v>99124752</v>
      </c>
      <c r="E4238" s="143" t="s">
        <v>3537</v>
      </c>
      <c r="F4238" s="143" t="s">
        <v>700</v>
      </c>
      <c r="G4238" s="143" t="s">
        <v>701</v>
      </c>
      <c r="H4238" s="144">
        <v>-2258.37</v>
      </c>
      <c r="I4238" s="143"/>
    </row>
    <row r="4239" spans="2:9" s="140" customFormat="1" ht="19.7" customHeight="1" x14ac:dyDescent="0.2">
      <c r="B4239" s="142">
        <v>170</v>
      </c>
      <c r="C4239" s="143" t="s">
        <v>457</v>
      </c>
      <c r="D4239" s="142">
        <v>99361381</v>
      </c>
      <c r="E4239" s="143" t="s">
        <v>3564</v>
      </c>
      <c r="F4239" s="143" t="s">
        <v>713</v>
      </c>
      <c r="G4239" s="143" t="s">
        <v>714</v>
      </c>
      <c r="H4239" s="144">
        <v>0</v>
      </c>
      <c r="I4239" s="143"/>
    </row>
    <row r="4240" spans="2:9" s="140" customFormat="1" ht="19.7" customHeight="1" x14ac:dyDescent="0.2">
      <c r="B4240" s="142">
        <v>170</v>
      </c>
      <c r="C4240" s="143" t="s">
        <v>457</v>
      </c>
      <c r="D4240" s="142">
        <v>99556432</v>
      </c>
      <c r="E4240" s="143" t="s">
        <v>3566</v>
      </c>
      <c r="F4240" s="143" t="s">
        <v>713</v>
      </c>
      <c r="G4240" s="143" t="s">
        <v>714</v>
      </c>
      <c r="H4240" s="144">
        <v>320000</v>
      </c>
      <c r="I4240" s="143"/>
    </row>
    <row r="4241" spans="2:9" s="140" customFormat="1" ht="19.7" customHeight="1" x14ac:dyDescent="0.2">
      <c r="B4241" s="142">
        <v>170</v>
      </c>
      <c r="C4241" s="143" t="s">
        <v>457</v>
      </c>
      <c r="D4241" s="142">
        <v>100233454</v>
      </c>
      <c r="E4241" s="143" t="s">
        <v>3567</v>
      </c>
      <c r="F4241" s="143" t="s">
        <v>697</v>
      </c>
      <c r="G4241" s="143" t="s">
        <v>698</v>
      </c>
      <c r="H4241" s="144">
        <v>43400</v>
      </c>
      <c r="I4241" s="143"/>
    </row>
    <row r="4242" spans="2:9" s="140" customFormat="1" ht="19.7" customHeight="1" x14ac:dyDescent="0.2">
      <c r="B4242" s="142">
        <v>170</v>
      </c>
      <c r="C4242" s="143" t="s">
        <v>457</v>
      </c>
      <c r="D4242" s="142">
        <v>100523585</v>
      </c>
      <c r="E4242" s="143" t="s">
        <v>3568</v>
      </c>
      <c r="F4242" s="143" t="s">
        <v>713</v>
      </c>
      <c r="G4242" s="143" t="s">
        <v>714</v>
      </c>
      <c r="H4242" s="144">
        <v>100100</v>
      </c>
      <c r="I4242" s="143"/>
    </row>
    <row r="4243" spans="2:9" s="140" customFormat="1" ht="19.7" customHeight="1" x14ac:dyDescent="0.2">
      <c r="B4243" s="142">
        <v>170</v>
      </c>
      <c r="C4243" s="143" t="s">
        <v>457</v>
      </c>
      <c r="D4243" s="142">
        <v>100735764</v>
      </c>
      <c r="E4243" s="143" t="s">
        <v>3552</v>
      </c>
      <c r="F4243" s="143" t="s">
        <v>697</v>
      </c>
      <c r="G4243" s="143" t="s">
        <v>698</v>
      </c>
      <c r="H4243" s="144">
        <v>20000</v>
      </c>
      <c r="I4243" s="143"/>
    </row>
    <row r="4244" spans="2:9" s="140" customFormat="1" ht="19.7" customHeight="1" x14ac:dyDescent="0.2">
      <c r="B4244" s="142">
        <v>170</v>
      </c>
      <c r="C4244" s="143" t="s">
        <v>457</v>
      </c>
      <c r="D4244" s="142">
        <v>100735764</v>
      </c>
      <c r="E4244" s="143" t="s">
        <v>3553</v>
      </c>
      <c r="F4244" s="143" t="s">
        <v>697</v>
      </c>
      <c r="G4244" s="143" t="s">
        <v>698</v>
      </c>
      <c r="H4244" s="144">
        <v>20000</v>
      </c>
      <c r="I4244" s="143"/>
    </row>
    <row r="4245" spans="2:9" s="140" customFormat="1" ht="19.7" customHeight="1" x14ac:dyDescent="0.2">
      <c r="B4245" s="142">
        <v>174</v>
      </c>
      <c r="C4245" s="143" t="s">
        <v>456</v>
      </c>
      <c r="D4245" s="142">
        <v>90279987</v>
      </c>
      <c r="E4245" s="143" t="s">
        <v>3569</v>
      </c>
      <c r="F4245" s="143" t="s">
        <v>706</v>
      </c>
      <c r="G4245" s="143" t="s">
        <v>707</v>
      </c>
      <c r="H4245" s="144">
        <v>880.44</v>
      </c>
      <c r="I4245" s="143"/>
    </row>
    <row r="4246" spans="2:9" s="140" customFormat="1" ht="19.7" customHeight="1" x14ac:dyDescent="0.2">
      <c r="B4246" s="142">
        <v>174</v>
      </c>
      <c r="C4246" s="143" t="s">
        <v>456</v>
      </c>
      <c r="D4246" s="142">
        <v>90279987</v>
      </c>
      <c r="E4246" s="143" t="s">
        <v>3570</v>
      </c>
      <c r="F4246" s="143" t="s">
        <v>778</v>
      </c>
      <c r="G4246" s="143" t="s">
        <v>779</v>
      </c>
      <c r="H4246" s="144">
        <v>366</v>
      </c>
      <c r="I4246" s="143"/>
    </row>
    <row r="4247" spans="2:9" s="140" customFormat="1" ht="19.7" customHeight="1" x14ac:dyDescent="0.2">
      <c r="B4247" s="142">
        <v>174</v>
      </c>
      <c r="C4247" s="143" t="s">
        <v>456</v>
      </c>
      <c r="D4247" s="142">
        <v>90291006</v>
      </c>
      <c r="E4247" s="143" t="s">
        <v>3571</v>
      </c>
      <c r="F4247" s="143" t="s">
        <v>700</v>
      </c>
      <c r="G4247" s="143" t="s">
        <v>701</v>
      </c>
      <c r="H4247" s="144">
        <v>-6000</v>
      </c>
      <c r="I4247" s="143"/>
    </row>
    <row r="4248" spans="2:9" s="140" customFormat="1" ht="19.7" customHeight="1" x14ac:dyDescent="0.2">
      <c r="B4248" s="142">
        <v>174</v>
      </c>
      <c r="C4248" s="143" t="s">
        <v>456</v>
      </c>
      <c r="D4248" s="142">
        <v>90295420</v>
      </c>
      <c r="E4248" s="143" t="s">
        <v>9106</v>
      </c>
      <c r="F4248" s="143" t="s">
        <v>697</v>
      </c>
      <c r="G4248" s="143" t="s">
        <v>698</v>
      </c>
      <c r="H4248" s="144">
        <v>30000</v>
      </c>
      <c r="I4248" s="143"/>
    </row>
    <row r="4249" spans="2:9" s="140" customFormat="1" ht="19.7" customHeight="1" x14ac:dyDescent="0.2">
      <c r="B4249" s="142">
        <v>174</v>
      </c>
      <c r="C4249" s="143" t="s">
        <v>456</v>
      </c>
      <c r="D4249" s="142">
        <v>90300434</v>
      </c>
      <c r="E4249" s="143" t="s">
        <v>3572</v>
      </c>
      <c r="F4249" s="143" t="s">
        <v>697</v>
      </c>
      <c r="G4249" s="143" t="s">
        <v>698</v>
      </c>
      <c r="H4249" s="144">
        <v>15000</v>
      </c>
      <c r="I4249" s="143"/>
    </row>
    <row r="4250" spans="2:9" s="140" customFormat="1" ht="19.7" customHeight="1" x14ac:dyDescent="0.2">
      <c r="B4250" s="142">
        <v>174</v>
      </c>
      <c r="C4250" s="143" t="s">
        <v>456</v>
      </c>
      <c r="D4250" s="142">
        <v>90301591</v>
      </c>
      <c r="E4250" s="143" t="s">
        <v>3573</v>
      </c>
      <c r="F4250" s="143" t="s">
        <v>716</v>
      </c>
      <c r="G4250" s="143" t="s">
        <v>717</v>
      </c>
      <c r="H4250" s="144">
        <v>-5250</v>
      </c>
      <c r="I4250" s="143"/>
    </row>
    <row r="4251" spans="2:9" s="140" customFormat="1" ht="19.7" customHeight="1" x14ac:dyDescent="0.2">
      <c r="B4251" s="142">
        <v>174</v>
      </c>
      <c r="C4251" s="143" t="s">
        <v>456</v>
      </c>
      <c r="D4251" s="142">
        <v>90301591</v>
      </c>
      <c r="E4251" s="143" t="s">
        <v>3573</v>
      </c>
      <c r="F4251" s="143" t="s">
        <v>716</v>
      </c>
      <c r="G4251" s="143" t="s">
        <v>717</v>
      </c>
      <c r="H4251" s="144">
        <v>-3750</v>
      </c>
      <c r="I4251" s="143"/>
    </row>
    <row r="4252" spans="2:9" s="140" customFormat="1" ht="19.7" customHeight="1" x14ac:dyDescent="0.2">
      <c r="B4252" s="142">
        <v>174</v>
      </c>
      <c r="C4252" s="143" t="s">
        <v>456</v>
      </c>
      <c r="D4252" s="142">
        <v>90301591</v>
      </c>
      <c r="E4252" s="143" t="s">
        <v>9810</v>
      </c>
      <c r="F4252" s="143" t="s">
        <v>899</v>
      </c>
      <c r="G4252" s="143" t="s">
        <v>900</v>
      </c>
      <c r="H4252" s="144">
        <v>762.25</v>
      </c>
      <c r="I4252" s="143"/>
    </row>
    <row r="4253" spans="2:9" s="140" customFormat="1" ht="19.7" customHeight="1" x14ac:dyDescent="0.2">
      <c r="B4253" s="142">
        <v>174</v>
      </c>
      <c r="C4253" s="143" t="s">
        <v>456</v>
      </c>
      <c r="D4253" s="142">
        <v>90308685</v>
      </c>
      <c r="E4253" s="143" t="s">
        <v>3574</v>
      </c>
      <c r="F4253" s="143" t="s">
        <v>700</v>
      </c>
      <c r="G4253" s="143" t="s">
        <v>701</v>
      </c>
      <c r="H4253" s="144">
        <v>10000</v>
      </c>
      <c r="I4253" s="143"/>
    </row>
    <row r="4254" spans="2:9" s="140" customFormat="1" ht="19.7" customHeight="1" x14ac:dyDescent="0.2">
      <c r="B4254" s="142">
        <v>174</v>
      </c>
      <c r="C4254" s="143" t="s">
        <v>456</v>
      </c>
      <c r="D4254" s="142">
        <v>90308685</v>
      </c>
      <c r="E4254" s="143" t="s">
        <v>3575</v>
      </c>
      <c r="F4254" s="143" t="s">
        <v>737</v>
      </c>
      <c r="G4254" s="143" t="s">
        <v>738</v>
      </c>
      <c r="H4254" s="144">
        <v>150</v>
      </c>
      <c r="I4254" s="143"/>
    </row>
    <row r="4255" spans="2:9" s="140" customFormat="1" ht="19.7" customHeight="1" x14ac:dyDescent="0.2">
      <c r="B4255" s="142">
        <v>174</v>
      </c>
      <c r="C4255" s="143" t="s">
        <v>456</v>
      </c>
      <c r="D4255" s="142">
        <v>90308685</v>
      </c>
      <c r="E4255" s="143" t="s">
        <v>3575</v>
      </c>
      <c r="F4255" s="143" t="s">
        <v>737</v>
      </c>
      <c r="G4255" s="143" t="s">
        <v>738</v>
      </c>
      <c r="H4255" s="144">
        <v>180</v>
      </c>
      <c r="I4255" s="143"/>
    </row>
    <row r="4256" spans="2:9" s="140" customFormat="1" ht="19.7" customHeight="1" x14ac:dyDescent="0.2">
      <c r="B4256" s="142">
        <v>174</v>
      </c>
      <c r="C4256" s="143" t="s">
        <v>456</v>
      </c>
      <c r="D4256" s="142">
        <v>90308685</v>
      </c>
      <c r="E4256" s="143" t="s">
        <v>3576</v>
      </c>
      <c r="F4256" s="143" t="s">
        <v>700</v>
      </c>
      <c r="G4256" s="143" t="s">
        <v>701</v>
      </c>
      <c r="H4256" s="144">
        <v>190.57</v>
      </c>
      <c r="I4256" s="143"/>
    </row>
    <row r="4257" spans="2:9" s="140" customFormat="1" ht="19.7" customHeight="1" x14ac:dyDescent="0.2">
      <c r="B4257" s="142">
        <v>174</v>
      </c>
      <c r="C4257" s="143" t="s">
        <v>456</v>
      </c>
      <c r="D4257" s="142">
        <v>90308685</v>
      </c>
      <c r="E4257" s="143" t="s">
        <v>3576</v>
      </c>
      <c r="F4257" s="143" t="s">
        <v>700</v>
      </c>
      <c r="G4257" s="143" t="s">
        <v>701</v>
      </c>
      <c r="H4257" s="144">
        <v>381.14</v>
      </c>
      <c r="I4257" s="143"/>
    </row>
    <row r="4258" spans="2:9" s="140" customFormat="1" ht="19.7" customHeight="1" x14ac:dyDescent="0.2">
      <c r="B4258" s="142">
        <v>174</v>
      </c>
      <c r="C4258" s="143" t="s">
        <v>456</v>
      </c>
      <c r="D4258" s="142">
        <v>90317236</v>
      </c>
      <c r="E4258" s="143" t="s">
        <v>3577</v>
      </c>
      <c r="F4258" s="143" t="s">
        <v>778</v>
      </c>
      <c r="G4258" s="143" t="s">
        <v>779</v>
      </c>
      <c r="H4258" s="144">
        <v>374.4</v>
      </c>
      <c r="I4258" s="143"/>
    </row>
    <row r="4259" spans="2:9" s="140" customFormat="1" ht="19.7" customHeight="1" x14ac:dyDescent="0.2">
      <c r="B4259" s="142">
        <v>174</v>
      </c>
      <c r="C4259" s="143" t="s">
        <v>456</v>
      </c>
      <c r="D4259" s="142">
        <v>90346376</v>
      </c>
      <c r="E4259" s="143" t="s">
        <v>3578</v>
      </c>
      <c r="F4259" s="143" t="s">
        <v>729</v>
      </c>
      <c r="G4259" s="143" t="s">
        <v>730</v>
      </c>
      <c r="H4259" s="144">
        <v>1067</v>
      </c>
      <c r="I4259" s="143"/>
    </row>
    <row r="4260" spans="2:9" s="140" customFormat="1" ht="19.7" customHeight="1" x14ac:dyDescent="0.2">
      <c r="B4260" s="142">
        <v>174</v>
      </c>
      <c r="C4260" s="143" t="s">
        <v>456</v>
      </c>
      <c r="D4260" s="142">
        <v>90387784</v>
      </c>
      <c r="E4260" s="143" t="s">
        <v>3579</v>
      </c>
      <c r="F4260" s="143" t="s">
        <v>697</v>
      </c>
      <c r="G4260" s="143" t="s">
        <v>698</v>
      </c>
      <c r="H4260" s="144">
        <v>-5000</v>
      </c>
      <c r="I4260" s="143"/>
    </row>
    <row r="4261" spans="2:9" s="140" customFormat="1" ht="19.7" customHeight="1" x14ac:dyDescent="0.2">
      <c r="B4261" s="142">
        <v>174</v>
      </c>
      <c r="C4261" s="143" t="s">
        <v>456</v>
      </c>
      <c r="D4261" s="142">
        <v>90387784</v>
      </c>
      <c r="E4261" s="143" t="s">
        <v>3580</v>
      </c>
      <c r="F4261" s="143" t="s">
        <v>697</v>
      </c>
      <c r="G4261" s="143" t="s">
        <v>698</v>
      </c>
      <c r="H4261" s="144">
        <v>-5000</v>
      </c>
      <c r="I4261" s="143"/>
    </row>
    <row r="4262" spans="2:9" s="140" customFormat="1" ht="19.7" customHeight="1" x14ac:dyDescent="0.2">
      <c r="B4262" s="142">
        <v>174</v>
      </c>
      <c r="C4262" s="143" t="s">
        <v>456</v>
      </c>
      <c r="D4262" s="142">
        <v>90750734</v>
      </c>
      <c r="E4262" s="143" t="s">
        <v>9107</v>
      </c>
      <c r="F4262" s="143" t="s">
        <v>713</v>
      </c>
      <c r="G4262" s="143" t="s">
        <v>714</v>
      </c>
      <c r="H4262" s="144">
        <v>100000</v>
      </c>
      <c r="I4262" s="143"/>
    </row>
    <row r="4263" spans="2:9" s="140" customFormat="1" ht="19.7" customHeight="1" x14ac:dyDescent="0.2">
      <c r="B4263" s="142">
        <v>174</v>
      </c>
      <c r="C4263" s="143" t="s">
        <v>456</v>
      </c>
      <c r="D4263" s="142">
        <v>90750734</v>
      </c>
      <c r="E4263" s="143" t="s">
        <v>9108</v>
      </c>
      <c r="F4263" s="143" t="s">
        <v>713</v>
      </c>
      <c r="G4263" s="143" t="s">
        <v>714</v>
      </c>
      <c r="H4263" s="144">
        <v>114000</v>
      </c>
      <c r="I4263" s="143"/>
    </row>
    <row r="4264" spans="2:9" s="140" customFormat="1" ht="19.7" customHeight="1" x14ac:dyDescent="0.2">
      <c r="B4264" s="142">
        <v>174</v>
      </c>
      <c r="C4264" s="143" t="s">
        <v>456</v>
      </c>
      <c r="D4264" s="142">
        <v>90974817</v>
      </c>
      <c r="E4264" s="143" t="s">
        <v>3581</v>
      </c>
      <c r="F4264" s="143" t="s">
        <v>700</v>
      </c>
      <c r="G4264" s="143" t="s">
        <v>701</v>
      </c>
      <c r="H4264" s="144">
        <v>6000</v>
      </c>
      <c r="I4264" s="143"/>
    </row>
    <row r="4265" spans="2:9" s="140" customFormat="1" ht="19.7" customHeight="1" x14ac:dyDescent="0.2">
      <c r="B4265" s="142">
        <v>174</v>
      </c>
      <c r="C4265" s="143" t="s">
        <v>456</v>
      </c>
      <c r="D4265" s="142">
        <v>91013482</v>
      </c>
      <c r="E4265" s="143" t="s">
        <v>3582</v>
      </c>
      <c r="F4265" s="143" t="s">
        <v>700</v>
      </c>
      <c r="G4265" s="143" t="s">
        <v>701</v>
      </c>
      <c r="H4265" s="144">
        <v>120</v>
      </c>
      <c r="I4265" s="143"/>
    </row>
    <row r="4266" spans="2:9" s="140" customFormat="1" ht="19.7" customHeight="1" x14ac:dyDescent="0.2">
      <c r="B4266" s="142">
        <v>174</v>
      </c>
      <c r="C4266" s="143" t="s">
        <v>456</v>
      </c>
      <c r="D4266" s="142">
        <v>91043704</v>
      </c>
      <c r="E4266" s="143" t="s">
        <v>3583</v>
      </c>
      <c r="F4266" s="143" t="s">
        <v>700</v>
      </c>
      <c r="G4266" s="143" t="s">
        <v>701</v>
      </c>
      <c r="H4266" s="144">
        <v>24000</v>
      </c>
      <c r="I4266" s="143"/>
    </row>
    <row r="4267" spans="2:9" s="140" customFormat="1" ht="19.7" customHeight="1" x14ac:dyDescent="0.2">
      <c r="B4267" s="142">
        <v>178</v>
      </c>
      <c r="C4267" s="143" t="s">
        <v>164</v>
      </c>
      <c r="D4267" s="142">
        <v>90298400</v>
      </c>
      <c r="E4267" s="143" t="s">
        <v>3584</v>
      </c>
      <c r="F4267" s="143" t="s">
        <v>700</v>
      </c>
      <c r="G4267" s="143" t="s">
        <v>701</v>
      </c>
      <c r="H4267" s="144">
        <v>7800</v>
      </c>
      <c r="I4267" s="143"/>
    </row>
    <row r="4268" spans="2:9" s="140" customFormat="1" ht="19.7" customHeight="1" x14ac:dyDescent="0.2">
      <c r="B4268" s="142">
        <v>178</v>
      </c>
      <c r="C4268" s="143" t="s">
        <v>164</v>
      </c>
      <c r="D4268" s="142">
        <v>90331829</v>
      </c>
      <c r="E4268" s="143" t="s">
        <v>3586</v>
      </c>
      <c r="F4268" s="143" t="s">
        <v>697</v>
      </c>
      <c r="G4268" s="143" t="s">
        <v>698</v>
      </c>
      <c r="H4268" s="144">
        <v>29800</v>
      </c>
      <c r="I4268" s="143"/>
    </row>
    <row r="4269" spans="2:9" s="140" customFormat="1" ht="19.7" customHeight="1" x14ac:dyDescent="0.2">
      <c r="B4269" s="142">
        <v>178</v>
      </c>
      <c r="C4269" s="143" t="s">
        <v>164</v>
      </c>
      <c r="D4269" s="142">
        <v>90355317</v>
      </c>
      <c r="E4269" s="143" t="s">
        <v>3587</v>
      </c>
      <c r="F4269" s="143" t="s">
        <v>700</v>
      </c>
      <c r="G4269" s="143" t="s">
        <v>701</v>
      </c>
      <c r="H4269" s="144">
        <v>30000</v>
      </c>
      <c r="I4269" s="143"/>
    </row>
    <row r="4270" spans="2:9" s="140" customFormat="1" ht="19.7" customHeight="1" x14ac:dyDescent="0.2">
      <c r="B4270" s="142">
        <v>178</v>
      </c>
      <c r="C4270" s="143" t="s">
        <v>164</v>
      </c>
      <c r="D4270" s="142">
        <v>90355317</v>
      </c>
      <c r="E4270" s="143" t="s">
        <v>3588</v>
      </c>
      <c r="F4270" s="143" t="s">
        <v>697</v>
      </c>
      <c r="G4270" s="143" t="s">
        <v>698</v>
      </c>
      <c r="H4270" s="144">
        <v>40000</v>
      </c>
      <c r="I4270" s="143"/>
    </row>
    <row r="4271" spans="2:9" s="140" customFormat="1" ht="19.7" customHeight="1" x14ac:dyDescent="0.2">
      <c r="B4271" s="142">
        <v>178</v>
      </c>
      <c r="C4271" s="143" t="s">
        <v>164</v>
      </c>
      <c r="D4271" s="142">
        <v>90377768</v>
      </c>
      <c r="E4271" s="143" t="s">
        <v>3589</v>
      </c>
      <c r="F4271" s="143" t="s">
        <v>700</v>
      </c>
      <c r="G4271" s="143" t="s">
        <v>701</v>
      </c>
      <c r="H4271" s="144">
        <v>6000</v>
      </c>
      <c r="I4271" s="143"/>
    </row>
    <row r="4272" spans="2:9" s="140" customFormat="1" ht="19.7" customHeight="1" x14ac:dyDescent="0.2">
      <c r="B4272" s="142">
        <v>178</v>
      </c>
      <c r="C4272" s="143" t="s">
        <v>164</v>
      </c>
      <c r="D4272" s="142">
        <v>90380369</v>
      </c>
      <c r="E4272" s="143" t="s">
        <v>3590</v>
      </c>
      <c r="F4272" s="143" t="s">
        <v>700</v>
      </c>
      <c r="G4272" s="143" t="s">
        <v>701</v>
      </c>
      <c r="H4272" s="144">
        <v>1050</v>
      </c>
      <c r="I4272" s="143"/>
    </row>
    <row r="4273" spans="2:9" s="140" customFormat="1" ht="19.7" customHeight="1" x14ac:dyDescent="0.2">
      <c r="B4273" s="142">
        <v>178</v>
      </c>
      <c r="C4273" s="143" t="s">
        <v>164</v>
      </c>
      <c r="D4273" s="142">
        <v>90488320</v>
      </c>
      <c r="E4273" s="143" t="s">
        <v>3591</v>
      </c>
      <c r="F4273" s="143" t="s">
        <v>697</v>
      </c>
      <c r="G4273" s="143" t="s">
        <v>698</v>
      </c>
      <c r="H4273" s="144">
        <v>1750</v>
      </c>
      <c r="I4273" s="143"/>
    </row>
    <row r="4274" spans="2:9" s="140" customFormat="1" ht="19.7" customHeight="1" x14ac:dyDescent="0.2">
      <c r="B4274" s="142">
        <v>178</v>
      </c>
      <c r="C4274" s="143" t="s">
        <v>164</v>
      </c>
      <c r="D4274" s="142">
        <v>90488320</v>
      </c>
      <c r="E4274" s="143" t="s">
        <v>3591</v>
      </c>
      <c r="F4274" s="143" t="s">
        <v>697</v>
      </c>
      <c r="G4274" s="143" t="s">
        <v>698</v>
      </c>
      <c r="H4274" s="144">
        <v>250</v>
      </c>
      <c r="I4274" s="143"/>
    </row>
    <row r="4275" spans="2:9" s="140" customFormat="1" ht="19.7" customHeight="1" x14ac:dyDescent="0.2">
      <c r="B4275" s="142">
        <v>178</v>
      </c>
      <c r="C4275" s="143" t="s">
        <v>164</v>
      </c>
      <c r="D4275" s="142">
        <v>90488320</v>
      </c>
      <c r="E4275" s="143" t="s">
        <v>3591</v>
      </c>
      <c r="F4275" s="143" t="s">
        <v>697</v>
      </c>
      <c r="G4275" s="143" t="s">
        <v>698</v>
      </c>
      <c r="H4275" s="144">
        <v>20000</v>
      </c>
      <c r="I4275" s="143"/>
    </row>
    <row r="4276" spans="2:9" s="140" customFormat="1" ht="19.7" customHeight="1" x14ac:dyDescent="0.2">
      <c r="B4276" s="142">
        <v>178</v>
      </c>
      <c r="C4276" s="143" t="s">
        <v>164</v>
      </c>
      <c r="D4276" s="142">
        <v>90686273</v>
      </c>
      <c r="E4276" s="143" t="s">
        <v>3592</v>
      </c>
      <c r="F4276" s="143" t="s">
        <v>700</v>
      </c>
      <c r="G4276" s="143" t="s">
        <v>701</v>
      </c>
      <c r="H4276" s="144">
        <v>-10152.83</v>
      </c>
      <c r="I4276" s="143"/>
    </row>
    <row r="4277" spans="2:9" s="140" customFormat="1" ht="19.7" customHeight="1" x14ac:dyDescent="0.2">
      <c r="B4277" s="142">
        <v>178</v>
      </c>
      <c r="C4277" s="143" t="s">
        <v>164</v>
      </c>
      <c r="D4277" s="142">
        <v>90686273</v>
      </c>
      <c r="E4277" s="143" t="s">
        <v>3593</v>
      </c>
      <c r="F4277" s="143" t="s">
        <v>769</v>
      </c>
      <c r="G4277" s="143" t="s">
        <v>770</v>
      </c>
      <c r="H4277" s="144">
        <v>-16639.48</v>
      </c>
      <c r="I4277" s="143"/>
    </row>
    <row r="4278" spans="2:9" s="140" customFormat="1" ht="19.7" customHeight="1" x14ac:dyDescent="0.2">
      <c r="B4278" s="142">
        <v>178</v>
      </c>
      <c r="C4278" s="143" t="s">
        <v>164</v>
      </c>
      <c r="D4278" s="142">
        <v>90872369</v>
      </c>
      <c r="E4278" s="143" t="s">
        <v>3594</v>
      </c>
      <c r="F4278" s="143" t="s">
        <v>716</v>
      </c>
      <c r="G4278" s="143" t="s">
        <v>717</v>
      </c>
      <c r="H4278" s="144">
        <v>30000</v>
      </c>
      <c r="I4278" s="143"/>
    </row>
    <row r="4279" spans="2:9" s="140" customFormat="1" ht="19.7" customHeight="1" x14ac:dyDescent="0.2">
      <c r="B4279" s="142">
        <v>178</v>
      </c>
      <c r="C4279" s="143" t="s">
        <v>164</v>
      </c>
      <c r="D4279" s="142">
        <v>90885563</v>
      </c>
      <c r="E4279" s="143" t="s">
        <v>3595</v>
      </c>
      <c r="F4279" s="143" t="s">
        <v>713</v>
      </c>
      <c r="G4279" s="143" t="s">
        <v>714</v>
      </c>
      <c r="H4279" s="144">
        <v>100000</v>
      </c>
      <c r="I4279" s="143"/>
    </row>
    <row r="4280" spans="2:9" s="140" customFormat="1" ht="19.7" customHeight="1" x14ac:dyDescent="0.2">
      <c r="B4280" s="142">
        <v>178</v>
      </c>
      <c r="C4280" s="143" t="s">
        <v>164</v>
      </c>
      <c r="D4280" s="142">
        <v>90901956</v>
      </c>
      <c r="E4280" s="143" t="s">
        <v>3596</v>
      </c>
      <c r="F4280" s="143" t="s">
        <v>713</v>
      </c>
      <c r="G4280" s="143" t="s">
        <v>714</v>
      </c>
      <c r="H4280" s="144">
        <v>161000</v>
      </c>
      <c r="I4280" s="143"/>
    </row>
    <row r="4281" spans="2:9" s="140" customFormat="1" ht="19.7" customHeight="1" x14ac:dyDescent="0.2">
      <c r="B4281" s="142">
        <v>178</v>
      </c>
      <c r="C4281" s="143" t="s">
        <v>164</v>
      </c>
      <c r="D4281" s="142">
        <v>90987361</v>
      </c>
      <c r="E4281" s="143" t="s">
        <v>3597</v>
      </c>
      <c r="F4281" s="143" t="s">
        <v>700</v>
      </c>
      <c r="G4281" s="143" t="s">
        <v>701</v>
      </c>
      <c r="H4281" s="144">
        <v>1800</v>
      </c>
      <c r="I4281" s="143"/>
    </row>
    <row r="4282" spans="2:9" s="140" customFormat="1" ht="19.7" customHeight="1" x14ac:dyDescent="0.2">
      <c r="B4282" s="142">
        <v>178</v>
      </c>
      <c r="C4282" s="143" t="s">
        <v>164</v>
      </c>
      <c r="D4282" s="142">
        <v>90987361</v>
      </c>
      <c r="E4282" s="143" t="s">
        <v>3598</v>
      </c>
      <c r="F4282" s="143" t="s">
        <v>697</v>
      </c>
      <c r="G4282" s="143" t="s">
        <v>698</v>
      </c>
      <c r="H4282" s="144">
        <v>60000</v>
      </c>
      <c r="I4282" s="143"/>
    </row>
    <row r="4283" spans="2:9" s="140" customFormat="1" ht="19.7" customHeight="1" x14ac:dyDescent="0.2">
      <c r="B4283" s="142">
        <v>178</v>
      </c>
      <c r="C4283" s="143" t="s">
        <v>164</v>
      </c>
      <c r="D4283" s="142">
        <v>91017406</v>
      </c>
      <c r="E4283" s="143" t="s">
        <v>3599</v>
      </c>
      <c r="F4283" s="143" t="s">
        <v>713</v>
      </c>
      <c r="G4283" s="143" t="s">
        <v>714</v>
      </c>
      <c r="H4283" s="144">
        <v>6600</v>
      </c>
      <c r="I4283" s="143"/>
    </row>
    <row r="4284" spans="2:9" s="140" customFormat="1" ht="19.7" customHeight="1" x14ac:dyDescent="0.2">
      <c r="B4284" s="142">
        <v>178</v>
      </c>
      <c r="C4284" s="143" t="s">
        <v>164</v>
      </c>
      <c r="D4284" s="142">
        <v>91017406</v>
      </c>
      <c r="E4284" s="143" t="s">
        <v>3600</v>
      </c>
      <c r="F4284" s="143" t="s">
        <v>998</v>
      </c>
      <c r="G4284" s="143" t="s">
        <v>999</v>
      </c>
      <c r="H4284" s="144">
        <v>10000</v>
      </c>
      <c r="I4284" s="143"/>
    </row>
    <row r="4285" spans="2:9" s="140" customFormat="1" ht="19.7" customHeight="1" x14ac:dyDescent="0.2">
      <c r="B4285" s="142">
        <v>178</v>
      </c>
      <c r="C4285" s="143" t="s">
        <v>164</v>
      </c>
      <c r="D4285" s="142">
        <v>91022791</v>
      </c>
      <c r="E4285" s="143" t="s">
        <v>3585</v>
      </c>
      <c r="F4285" s="143" t="s">
        <v>700</v>
      </c>
      <c r="G4285" s="143" t="s">
        <v>701</v>
      </c>
      <c r="H4285" s="144">
        <v>50000</v>
      </c>
      <c r="I4285" s="143"/>
    </row>
    <row r="4286" spans="2:9" s="140" customFormat="1" ht="19.7" customHeight="1" x14ac:dyDescent="0.2">
      <c r="B4286" s="142">
        <v>178</v>
      </c>
      <c r="C4286" s="143" t="s">
        <v>164</v>
      </c>
      <c r="D4286" s="142">
        <v>91044675</v>
      </c>
      <c r="E4286" s="143" t="s">
        <v>3601</v>
      </c>
      <c r="F4286" s="143" t="s">
        <v>700</v>
      </c>
      <c r="G4286" s="143" t="s">
        <v>701</v>
      </c>
      <c r="H4286" s="144">
        <v>1050</v>
      </c>
      <c r="I4286" s="143"/>
    </row>
    <row r="4287" spans="2:9" s="140" customFormat="1" ht="19.7" customHeight="1" x14ac:dyDescent="0.2">
      <c r="B4287" s="142">
        <v>178</v>
      </c>
      <c r="C4287" s="143" t="s">
        <v>164</v>
      </c>
      <c r="D4287" s="142">
        <v>91044675</v>
      </c>
      <c r="E4287" s="143" t="s">
        <v>3601</v>
      </c>
      <c r="F4287" s="143" t="s">
        <v>700</v>
      </c>
      <c r="G4287" s="143" t="s">
        <v>701</v>
      </c>
      <c r="H4287" s="144">
        <v>750</v>
      </c>
      <c r="I4287" s="143"/>
    </row>
    <row r="4288" spans="2:9" s="140" customFormat="1" ht="19.7" customHeight="1" x14ac:dyDescent="0.2">
      <c r="B4288" s="142">
        <v>178</v>
      </c>
      <c r="C4288" s="143" t="s">
        <v>164</v>
      </c>
      <c r="D4288" s="142">
        <v>91044676</v>
      </c>
      <c r="E4288" s="143" t="s">
        <v>3602</v>
      </c>
      <c r="F4288" s="143" t="s">
        <v>700</v>
      </c>
      <c r="G4288" s="143" t="s">
        <v>701</v>
      </c>
      <c r="H4288" s="144">
        <v>1050</v>
      </c>
      <c r="I4288" s="143"/>
    </row>
    <row r="4289" spans="2:9" s="140" customFormat="1" ht="19.7" customHeight="1" x14ac:dyDescent="0.2">
      <c r="B4289" s="142">
        <v>178</v>
      </c>
      <c r="C4289" s="143" t="s">
        <v>164</v>
      </c>
      <c r="D4289" s="142">
        <v>91044676</v>
      </c>
      <c r="E4289" s="143" t="s">
        <v>3602</v>
      </c>
      <c r="F4289" s="143" t="s">
        <v>700</v>
      </c>
      <c r="G4289" s="143" t="s">
        <v>701</v>
      </c>
      <c r="H4289" s="144">
        <v>750</v>
      </c>
      <c r="I4289" s="143"/>
    </row>
    <row r="4290" spans="2:9" s="140" customFormat="1" ht="19.7" customHeight="1" x14ac:dyDescent="0.2">
      <c r="B4290" s="142">
        <v>178</v>
      </c>
      <c r="C4290" s="143" t="s">
        <v>164</v>
      </c>
      <c r="D4290" s="142">
        <v>91072797</v>
      </c>
      <c r="E4290" s="143" t="s">
        <v>3603</v>
      </c>
      <c r="F4290" s="143" t="s">
        <v>697</v>
      </c>
      <c r="G4290" s="143" t="s">
        <v>698</v>
      </c>
      <c r="H4290" s="144">
        <v>3150</v>
      </c>
      <c r="I4290" s="143"/>
    </row>
    <row r="4291" spans="2:9" s="140" customFormat="1" ht="19.7" customHeight="1" x14ac:dyDescent="0.2">
      <c r="B4291" s="142">
        <v>178</v>
      </c>
      <c r="C4291" s="143" t="s">
        <v>164</v>
      </c>
      <c r="D4291" s="142">
        <v>91072797</v>
      </c>
      <c r="E4291" s="143" t="s">
        <v>3603</v>
      </c>
      <c r="F4291" s="143" t="s">
        <v>697</v>
      </c>
      <c r="G4291" s="143" t="s">
        <v>698</v>
      </c>
      <c r="H4291" s="144">
        <v>450</v>
      </c>
      <c r="I4291" s="143"/>
    </row>
    <row r="4292" spans="2:9" s="140" customFormat="1" ht="19.7" customHeight="1" x14ac:dyDescent="0.2">
      <c r="B4292" s="142">
        <v>178</v>
      </c>
      <c r="C4292" s="143" t="s">
        <v>164</v>
      </c>
      <c r="D4292" s="142">
        <v>91072797</v>
      </c>
      <c r="E4292" s="143" t="s">
        <v>3603</v>
      </c>
      <c r="F4292" s="143" t="s">
        <v>697</v>
      </c>
      <c r="G4292" s="143" t="s">
        <v>698</v>
      </c>
      <c r="H4292" s="144">
        <v>1800</v>
      </c>
      <c r="I4292" s="143"/>
    </row>
    <row r="4293" spans="2:9" s="140" customFormat="1" ht="19.7" customHeight="1" x14ac:dyDescent="0.2">
      <c r="B4293" s="142">
        <v>178</v>
      </c>
      <c r="C4293" s="143" t="s">
        <v>164</v>
      </c>
      <c r="D4293" s="142">
        <v>91072797</v>
      </c>
      <c r="E4293" s="143" t="s">
        <v>3604</v>
      </c>
      <c r="F4293" s="143" t="s">
        <v>697</v>
      </c>
      <c r="G4293" s="143" t="s">
        <v>698</v>
      </c>
      <c r="H4293" s="144">
        <v>1785</v>
      </c>
      <c r="I4293" s="143"/>
    </row>
    <row r="4294" spans="2:9" s="140" customFormat="1" ht="19.7" customHeight="1" x14ac:dyDescent="0.2">
      <c r="B4294" s="142">
        <v>178</v>
      </c>
      <c r="C4294" s="143" t="s">
        <v>164</v>
      </c>
      <c r="D4294" s="142">
        <v>91072797</v>
      </c>
      <c r="E4294" s="143" t="s">
        <v>3604</v>
      </c>
      <c r="F4294" s="143" t="s">
        <v>697</v>
      </c>
      <c r="G4294" s="143" t="s">
        <v>698</v>
      </c>
      <c r="H4294" s="144">
        <v>255</v>
      </c>
      <c r="I4294" s="143"/>
    </row>
    <row r="4295" spans="2:9" s="140" customFormat="1" ht="19.7" customHeight="1" x14ac:dyDescent="0.2">
      <c r="B4295" s="142">
        <v>178</v>
      </c>
      <c r="C4295" s="143" t="s">
        <v>164</v>
      </c>
      <c r="D4295" s="142">
        <v>91072797</v>
      </c>
      <c r="E4295" s="143" t="s">
        <v>3604</v>
      </c>
      <c r="F4295" s="143" t="s">
        <v>697</v>
      </c>
      <c r="G4295" s="143" t="s">
        <v>698</v>
      </c>
      <c r="H4295" s="144">
        <v>1010</v>
      </c>
      <c r="I4295" s="143"/>
    </row>
    <row r="4296" spans="2:9" s="140" customFormat="1" ht="19.7" customHeight="1" x14ac:dyDescent="0.2">
      <c r="B4296" s="142">
        <v>178</v>
      </c>
      <c r="C4296" s="143" t="s">
        <v>164</v>
      </c>
      <c r="D4296" s="142">
        <v>91093208</v>
      </c>
      <c r="E4296" s="143" t="s">
        <v>3605</v>
      </c>
      <c r="F4296" s="143" t="s">
        <v>700</v>
      </c>
      <c r="G4296" s="143" t="s">
        <v>701</v>
      </c>
      <c r="H4296" s="144">
        <v>24000</v>
      </c>
      <c r="I4296" s="143"/>
    </row>
    <row r="4297" spans="2:9" s="140" customFormat="1" ht="19.7" customHeight="1" x14ac:dyDescent="0.2">
      <c r="B4297" s="142">
        <v>178</v>
      </c>
      <c r="C4297" s="143" t="s">
        <v>164</v>
      </c>
      <c r="D4297" s="142">
        <v>91123013</v>
      </c>
      <c r="E4297" s="143" t="s">
        <v>3606</v>
      </c>
      <c r="F4297" s="143" t="s">
        <v>697</v>
      </c>
      <c r="G4297" s="143" t="s">
        <v>698</v>
      </c>
      <c r="H4297" s="144">
        <v>19000</v>
      </c>
      <c r="I4297" s="143"/>
    </row>
    <row r="4298" spans="2:9" s="140" customFormat="1" ht="19.7" customHeight="1" x14ac:dyDescent="0.2">
      <c r="B4298" s="142">
        <v>178</v>
      </c>
      <c r="C4298" s="143" t="s">
        <v>164</v>
      </c>
      <c r="D4298" s="142">
        <v>99635471</v>
      </c>
      <c r="E4298" s="143" t="s">
        <v>3607</v>
      </c>
      <c r="F4298" s="143" t="s">
        <v>697</v>
      </c>
      <c r="G4298" s="143" t="s">
        <v>698</v>
      </c>
      <c r="H4298" s="144">
        <v>18000</v>
      </c>
      <c r="I4298" s="143"/>
    </row>
    <row r="4299" spans="2:9" s="140" customFormat="1" ht="19.7" customHeight="1" x14ac:dyDescent="0.2">
      <c r="B4299" s="142">
        <v>179</v>
      </c>
      <c r="C4299" s="143" t="s">
        <v>166</v>
      </c>
      <c r="D4299" s="142">
        <v>90281705</v>
      </c>
      <c r="E4299" s="143" t="s">
        <v>3608</v>
      </c>
      <c r="F4299" s="143" t="s">
        <v>713</v>
      </c>
      <c r="G4299" s="143" t="s">
        <v>714</v>
      </c>
      <c r="H4299" s="144">
        <v>90000</v>
      </c>
      <c r="I4299" s="143"/>
    </row>
    <row r="4300" spans="2:9" s="140" customFormat="1" ht="19.7" customHeight="1" x14ac:dyDescent="0.2">
      <c r="B4300" s="142">
        <v>179</v>
      </c>
      <c r="C4300" s="143" t="s">
        <v>166</v>
      </c>
      <c r="D4300" s="142">
        <v>90351280</v>
      </c>
      <c r="E4300" s="143" t="s">
        <v>3609</v>
      </c>
      <c r="F4300" s="143" t="s">
        <v>697</v>
      </c>
      <c r="G4300" s="143" t="s">
        <v>698</v>
      </c>
      <c r="H4300" s="144">
        <v>20000</v>
      </c>
      <c r="I4300" s="143"/>
    </row>
    <row r="4301" spans="2:9" s="140" customFormat="1" ht="19.7" customHeight="1" x14ac:dyDescent="0.2">
      <c r="B4301" s="142">
        <v>179</v>
      </c>
      <c r="C4301" s="143" t="s">
        <v>166</v>
      </c>
      <c r="D4301" s="142">
        <v>90603577</v>
      </c>
      <c r="E4301" s="143" t="s">
        <v>3610</v>
      </c>
      <c r="F4301" s="143" t="s">
        <v>716</v>
      </c>
      <c r="G4301" s="143" t="s">
        <v>717</v>
      </c>
      <c r="H4301" s="144">
        <v>1750</v>
      </c>
      <c r="I4301" s="143"/>
    </row>
    <row r="4302" spans="2:9" s="140" customFormat="1" ht="19.7" customHeight="1" x14ac:dyDescent="0.2">
      <c r="B4302" s="142">
        <v>179</v>
      </c>
      <c r="C4302" s="143" t="s">
        <v>166</v>
      </c>
      <c r="D4302" s="142">
        <v>90603577</v>
      </c>
      <c r="E4302" s="143" t="s">
        <v>3610</v>
      </c>
      <c r="F4302" s="143" t="s">
        <v>716</v>
      </c>
      <c r="G4302" s="143" t="s">
        <v>717</v>
      </c>
      <c r="H4302" s="144">
        <v>1000</v>
      </c>
      <c r="I4302" s="143"/>
    </row>
    <row r="4303" spans="2:9" s="140" customFormat="1" ht="19.7" customHeight="1" x14ac:dyDescent="0.2">
      <c r="B4303" s="142">
        <v>179</v>
      </c>
      <c r="C4303" s="143" t="s">
        <v>166</v>
      </c>
      <c r="D4303" s="142">
        <v>90603577</v>
      </c>
      <c r="E4303" s="143" t="s">
        <v>3611</v>
      </c>
      <c r="F4303" s="143" t="s">
        <v>716</v>
      </c>
      <c r="G4303" s="143" t="s">
        <v>717</v>
      </c>
      <c r="H4303" s="144">
        <v>100000</v>
      </c>
      <c r="I4303" s="143"/>
    </row>
    <row r="4304" spans="2:9" s="140" customFormat="1" ht="19.7" customHeight="1" x14ac:dyDescent="0.2">
      <c r="B4304" s="142">
        <v>179</v>
      </c>
      <c r="C4304" s="143" t="s">
        <v>166</v>
      </c>
      <c r="D4304" s="142">
        <v>90603577</v>
      </c>
      <c r="E4304" s="143" t="s">
        <v>3612</v>
      </c>
      <c r="F4304" s="143" t="s">
        <v>700</v>
      </c>
      <c r="G4304" s="143" t="s">
        <v>701</v>
      </c>
      <c r="H4304" s="144">
        <v>34500</v>
      </c>
      <c r="I4304" s="143"/>
    </row>
    <row r="4305" spans="2:9" s="140" customFormat="1" ht="19.7" customHeight="1" x14ac:dyDescent="0.2">
      <c r="B4305" s="142">
        <v>179</v>
      </c>
      <c r="C4305" s="143" t="s">
        <v>166</v>
      </c>
      <c r="D4305" s="142">
        <v>90603577</v>
      </c>
      <c r="E4305" s="143" t="s">
        <v>3613</v>
      </c>
      <c r="F4305" s="143" t="s">
        <v>700</v>
      </c>
      <c r="G4305" s="143" t="s">
        <v>701</v>
      </c>
      <c r="H4305" s="144">
        <v>-35248.97</v>
      </c>
      <c r="I4305" s="143"/>
    </row>
    <row r="4306" spans="2:9" s="140" customFormat="1" ht="19.7" customHeight="1" x14ac:dyDescent="0.2">
      <c r="B4306" s="142">
        <v>179</v>
      </c>
      <c r="C4306" s="143" t="s">
        <v>166</v>
      </c>
      <c r="D4306" s="142">
        <v>90754932</v>
      </c>
      <c r="E4306" s="143" t="s">
        <v>3614</v>
      </c>
      <c r="F4306" s="143" t="s">
        <v>700</v>
      </c>
      <c r="G4306" s="143" t="s">
        <v>701</v>
      </c>
      <c r="H4306" s="144">
        <v>-4650</v>
      </c>
      <c r="I4306" s="143"/>
    </row>
    <row r="4307" spans="2:9" s="140" customFormat="1" ht="19.7" customHeight="1" x14ac:dyDescent="0.2">
      <c r="B4307" s="142">
        <v>179</v>
      </c>
      <c r="C4307" s="143" t="s">
        <v>166</v>
      </c>
      <c r="D4307" s="142">
        <v>90754932</v>
      </c>
      <c r="E4307" s="143" t="s">
        <v>3615</v>
      </c>
      <c r="F4307" s="143" t="s">
        <v>713</v>
      </c>
      <c r="G4307" s="143" t="s">
        <v>714</v>
      </c>
      <c r="H4307" s="144">
        <v>-20000</v>
      </c>
      <c r="I4307" s="143"/>
    </row>
    <row r="4308" spans="2:9" s="140" customFormat="1" ht="19.7" customHeight="1" x14ac:dyDescent="0.2">
      <c r="B4308" s="142">
        <v>179</v>
      </c>
      <c r="C4308" s="143" t="s">
        <v>166</v>
      </c>
      <c r="D4308" s="142">
        <v>90754932</v>
      </c>
      <c r="E4308" s="143" t="s">
        <v>3615</v>
      </c>
      <c r="F4308" s="143" t="s">
        <v>713</v>
      </c>
      <c r="G4308" s="143" t="s">
        <v>714</v>
      </c>
      <c r="H4308" s="144">
        <v>100000</v>
      </c>
      <c r="I4308" s="143"/>
    </row>
    <row r="4309" spans="2:9" s="140" customFormat="1" ht="19.7" customHeight="1" x14ac:dyDescent="0.2">
      <c r="B4309" s="142">
        <v>179</v>
      </c>
      <c r="C4309" s="143" t="s">
        <v>166</v>
      </c>
      <c r="D4309" s="142">
        <v>90953005</v>
      </c>
      <c r="E4309" s="143" t="s">
        <v>9811</v>
      </c>
      <c r="F4309" s="143" t="s">
        <v>716</v>
      </c>
      <c r="G4309" s="143" t="s">
        <v>717</v>
      </c>
      <c r="H4309" s="144">
        <v>100000</v>
      </c>
      <c r="I4309" s="143"/>
    </row>
    <row r="4310" spans="2:9" s="140" customFormat="1" ht="19.7" customHeight="1" x14ac:dyDescent="0.2">
      <c r="B4310" s="142">
        <v>179</v>
      </c>
      <c r="C4310" s="143" t="s">
        <v>166</v>
      </c>
      <c r="D4310" s="142">
        <v>98010776</v>
      </c>
      <c r="E4310" s="143" t="s">
        <v>3616</v>
      </c>
      <c r="F4310" s="143" t="s">
        <v>778</v>
      </c>
      <c r="G4310" s="143" t="s">
        <v>779</v>
      </c>
      <c r="H4310" s="144">
        <v>245.7</v>
      </c>
      <c r="I4310" s="143"/>
    </row>
    <row r="4311" spans="2:9" s="140" customFormat="1" ht="19.7" customHeight="1" x14ac:dyDescent="0.2">
      <c r="B4311" s="142">
        <v>179</v>
      </c>
      <c r="C4311" s="143" t="s">
        <v>166</v>
      </c>
      <c r="D4311" s="142">
        <v>98010776</v>
      </c>
      <c r="E4311" s="143" t="s">
        <v>3616</v>
      </c>
      <c r="F4311" s="143" t="s">
        <v>778</v>
      </c>
      <c r="G4311" s="143" t="s">
        <v>779</v>
      </c>
      <c r="H4311" s="144">
        <v>245.7</v>
      </c>
      <c r="I4311" s="143"/>
    </row>
    <row r="4312" spans="2:9" s="140" customFormat="1" ht="19.7" customHeight="1" x14ac:dyDescent="0.2">
      <c r="B4312" s="142">
        <v>179</v>
      </c>
      <c r="C4312" s="143" t="s">
        <v>166</v>
      </c>
      <c r="D4312" s="142">
        <v>98010776</v>
      </c>
      <c r="E4312" s="143" t="s">
        <v>3616</v>
      </c>
      <c r="F4312" s="143" t="s">
        <v>778</v>
      </c>
      <c r="G4312" s="143" t="s">
        <v>779</v>
      </c>
      <c r="H4312" s="144">
        <v>98.28</v>
      </c>
      <c r="I4312" s="143"/>
    </row>
    <row r="4313" spans="2:9" s="140" customFormat="1" ht="19.7" customHeight="1" x14ac:dyDescent="0.2">
      <c r="B4313" s="142">
        <v>179</v>
      </c>
      <c r="C4313" s="143" t="s">
        <v>166</v>
      </c>
      <c r="D4313" s="142">
        <v>98010776</v>
      </c>
      <c r="E4313" s="143" t="s">
        <v>3617</v>
      </c>
      <c r="F4313" s="143" t="s">
        <v>697</v>
      </c>
      <c r="G4313" s="143" t="s">
        <v>698</v>
      </c>
      <c r="H4313" s="144">
        <v>-25600</v>
      </c>
      <c r="I4313" s="143"/>
    </row>
    <row r="4314" spans="2:9" s="140" customFormat="1" ht="19.7" customHeight="1" x14ac:dyDescent="0.2">
      <c r="B4314" s="142">
        <v>179</v>
      </c>
      <c r="C4314" s="143" t="s">
        <v>166</v>
      </c>
      <c r="D4314" s="142">
        <v>98010776</v>
      </c>
      <c r="E4314" s="143" t="s">
        <v>3617</v>
      </c>
      <c r="F4314" s="143" t="s">
        <v>697</v>
      </c>
      <c r="G4314" s="143" t="s">
        <v>698</v>
      </c>
      <c r="H4314" s="144">
        <v>74600</v>
      </c>
      <c r="I4314" s="143"/>
    </row>
    <row r="4315" spans="2:9" s="140" customFormat="1" ht="19.7" customHeight="1" x14ac:dyDescent="0.2">
      <c r="B4315" s="142">
        <v>179</v>
      </c>
      <c r="C4315" s="143" t="s">
        <v>166</v>
      </c>
      <c r="D4315" s="142">
        <v>98010776</v>
      </c>
      <c r="E4315" s="143" t="s">
        <v>3617</v>
      </c>
      <c r="F4315" s="143" t="s">
        <v>697</v>
      </c>
      <c r="G4315" s="143" t="s">
        <v>698</v>
      </c>
      <c r="H4315" s="144">
        <v>-7800</v>
      </c>
      <c r="I4315" s="143"/>
    </row>
    <row r="4316" spans="2:9" s="140" customFormat="1" ht="19.7" customHeight="1" x14ac:dyDescent="0.2">
      <c r="B4316" s="142">
        <v>179</v>
      </c>
      <c r="C4316" s="143" t="s">
        <v>166</v>
      </c>
      <c r="D4316" s="142">
        <v>99754546</v>
      </c>
      <c r="E4316" s="143" t="s">
        <v>3618</v>
      </c>
      <c r="F4316" s="143" t="s">
        <v>697</v>
      </c>
      <c r="G4316" s="143" t="s">
        <v>698</v>
      </c>
      <c r="H4316" s="144">
        <v>64000</v>
      </c>
      <c r="I4316" s="143"/>
    </row>
    <row r="4317" spans="2:9" s="140" customFormat="1" ht="19.7" customHeight="1" x14ac:dyDescent="0.2">
      <c r="B4317" s="142">
        <v>179</v>
      </c>
      <c r="C4317" s="143" t="s">
        <v>166</v>
      </c>
      <c r="D4317" s="142">
        <v>101831037</v>
      </c>
      <c r="E4317" s="143" t="s">
        <v>8754</v>
      </c>
      <c r="F4317" s="143" t="s">
        <v>697</v>
      </c>
      <c r="G4317" s="143" t="s">
        <v>698</v>
      </c>
      <c r="H4317" s="144">
        <v>60000</v>
      </c>
      <c r="I4317" s="143"/>
    </row>
    <row r="4318" spans="2:9" s="140" customFormat="1" ht="19.7" customHeight="1" x14ac:dyDescent="0.2">
      <c r="B4318" s="142">
        <v>180</v>
      </c>
      <c r="C4318" s="143" t="s">
        <v>458</v>
      </c>
      <c r="D4318" s="142">
        <v>90205610</v>
      </c>
      <c r="E4318" s="143" t="s">
        <v>1423</v>
      </c>
      <c r="F4318" s="143" t="s">
        <v>700</v>
      </c>
      <c r="G4318" s="143" t="s">
        <v>701</v>
      </c>
      <c r="H4318" s="144">
        <v>750</v>
      </c>
      <c r="I4318" s="143"/>
    </row>
    <row r="4319" spans="2:9" s="140" customFormat="1" ht="19.7" customHeight="1" x14ac:dyDescent="0.2">
      <c r="B4319" s="142">
        <v>180</v>
      </c>
      <c r="C4319" s="143" t="s">
        <v>458</v>
      </c>
      <c r="D4319" s="142">
        <v>90293849</v>
      </c>
      <c r="E4319" s="143" t="s">
        <v>3619</v>
      </c>
      <c r="F4319" s="143" t="s">
        <v>716</v>
      </c>
      <c r="G4319" s="143" t="s">
        <v>717</v>
      </c>
      <c r="H4319" s="144">
        <v>100000</v>
      </c>
      <c r="I4319" s="143"/>
    </row>
    <row r="4320" spans="2:9" s="140" customFormat="1" ht="19.7" customHeight="1" x14ac:dyDescent="0.2">
      <c r="B4320" s="142">
        <v>180</v>
      </c>
      <c r="C4320" s="143" t="s">
        <v>458</v>
      </c>
      <c r="D4320" s="142">
        <v>90307473</v>
      </c>
      <c r="E4320" s="143" t="s">
        <v>3620</v>
      </c>
      <c r="F4320" s="143" t="s">
        <v>737</v>
      </c>
      <c r="G4320" s="143" t="s">
        <v>738</v>
      </c>
      <c r="H4320" s="144">
        <v>1200</v>
      </c>
      <c r="I4320" s="143"/>
    </row>
    <row r="4321" spans="2:9" s="140" customFormat="1" ht="19.7" customHeight="1" x14ac:dyDescent="0.2">
      <c r="B4321" s="142">
        <v>180</v>
      </c>
      <c r="C4321" s="143" t="s">
        <v>458</v>
      </c>
      <c r="D4321" s="142">
        <v>90307473</v>
      </c>
      <c r="E4321" s="143" t="s">
        <v>3621</v>
      </c>
      <c r="F4321" s="143" t="s">
        <v>891</v>
      </c>
      <c r="G4321" s="143" t="s">
        <v>892</v>
      </c>
      <c r="H4321" s="144">
        <v>1872</v>
      </c>
      <c r="I4321" s="143"/>
    </row>
    <row r="4322" spans="2:9" s="140" customFormat="1" ht="19.7" customHeight="1" x14ac:dyDescent="0.2">
      <c r="B4322" s="142">
        <v>180</v>
      </c>
      <c r="C4322" s="143" t="s">
        <v>458</v>
      </c>
      <c r="D4322" s="142">
        <v>90323101</v>
      </c>
      <c r="E4322" s="143" t="s">
        <v>3622</v>
      </c>
      <c r="F4322" s="143" t="s">
        <v>697</v>
      </c>
      <c r="G4322" s="143" t="s">
        <v>698</v>
      </c>
      <c r="H4322" s="144">
        <v>90000</v>
      </c>
      <c r="I4322" s="143"/>
    </row>
    <row r="4323" spans="2:9" s="140" customFormat="1" ht="19.7" customHeight="1" x14ac:dyDescent="0.2">
      <c r="B4323" s="142">
        <v>180</v>
      </c>
      <c r="C4323" s="143" t="s">
        <v>458</v>
      </c>
      <c r="D4323" s="142">
        <v>90411684</v>
      </c>
      <c r="E4323" s="143" t="s">
        <v>1427</v>
      </c>
      <c r="F4323" s="143" t="s">
        <v>700</v>
      </c>
      <c r="G4323" s="143" t="s">
        <v>701</v>
      </c>
      <c r="H4323" s="144">
        <v>750</v>
      </c>
      <c r="I4323" s="143"/>
    </row>
    <row r="4324" spans="2:9" s="140" customFormat="1" ht="19.7" customHeight="1" x14ac:dyDescent="0.2">
      <c r="B4324" s="142">
        <v>180</v>
      </c>
      <c r="C4324" s="143" t="s">
        <v>458</v>
      </c>
      <c r="D4324" s="142">
        <v>90489792</v>
      </c>
      <c r="E4324" s="143" t="s">
        <v>3623</v>
      </c>
      <c r="F4324" s="143" t="s">
        <v>700</v>
      </c>
      <c r="G4324" s="143" t="s">
        <v>701</v>
      </c>
      <c r="H4324" s="144">
        <v>1200</v>
      </c>
      <c r="I4324" s="143"/>
    </row>
    <row r="4325" spans="2:9" s="140" customFormat="1" ht="19.7" customHeight="1" x14ac:dyDescent="0.2">
      <c r="B4325" s="142">
        <v>181</v>
      </c>
      <c r="C4325" s="143" t="s">
        <v>169</v>
      </c>
      <c r="D4325" s="142">
        <v>90259767</v>
      </c>
      <c r="E4325" s="143" t="s">
        <v>9812</v>
      </c>
      <c r="F4325" s="143" t="s">
        <v>723</v>
      </c>
      <c r="G4325" s="143" t="s">
        <v>724</v>
      </c>
      <c r="H4325" s="144">
        <v>-21943.81</v>
      </c>
      <c r="I4325" s="143"/>
    </row>
    <row r="4326" spans="2:9" s="140" customFormat="1" ht="19.7" customHeight="1" x14ac:dyDescent="0.2">
      <c r="B4326" s="142">
        <v>181</v>
      </c>
      <c r="C4326" s="143" t="s">
        <v>169</v>
      </c>
      <c r="D4326" s="142">
        <v>90259767</v>
      </c>
      <c r="E4326" s="143" t="s">
        <v>9813</v>
      </c>
      <c r="F4326" s="143" t="s">
        <v>899</v>
      </c>
      <c r="G4326" s="143" t="s">
        <v>900</v>
      </c>
      <c r="H4326" s="144">
        <v>-4088.56</v>
      </c>
      <c r="I4326" s="143"/>
    </row>
    <row r="4327" spans="2:9" s="140" customFormat="1" ht="19.7" customHeight="1" x14ac:dyDescent="0.2">
      <c r="B4327" s="142">
        <v>181</v>
      </c>
      <c r="C4327" s="143" t="s">
        <v>169</v>
      </c>
      <c r="D4327" s="142">
        <v>90259767</v>
      </c>
      <c r="E4327" s="143" t="s">
        <v>9814</v>
      </c>
      <c r="F4327" s="143" t="s">
        <v>700</v>
      </c>
      <c r="G4327" s="143" t="s">
        <v>701</v>
      </c>
      <c r="H4327" s="144">
        <v>-4017.54</v>
      </c>
      <c r="I4327" s="143"/>
    </row>
    <row r="4328" spans="2:9" s="140" customFormat="1" ht="19.7" customHeight="1" x14ac:dyDescent="0.2">
      <c r="B4328" s="142">
        <v>181</v>
      </c>
      <c r="C4328" s="143" t="s">
        <v>169</v>
      </c>
      <c r="D4328" s="142">
        <v>90259767</v>
      </c>
      <c r="E4328" s="143" t="s">
        <v>9815</v>
      </c>
      <c r="F4328" s="143" t="s">
        <v>899</v>
      </c>
      <c r="G4328" s="143" t="s">
        <v>900</v>
      </c>
      <c r="H4328" s="144">
        <v>-4550.63</v>
      </c>
      <c r="I4328" s="143"/>
    </row>
    <row r="4329" spans="2:9" s="140" customFormat="1" ht="19.7" customHeight="1" x14ac:dyDescent="0.2">
      <c r="B4329" s="142">
        <v>181</v>
      </c>
      <c r="C4329" s="143" t="s">
        <v>169</v>
      </c>
      <c r="D4329" s="142">
        <v>90260200</v>
      </c>
      <c r="E4329" s="143" t="s">
        <v>9816</v>
      </c>
      <c r="F4329" s="143" t="s">
        <v>899</v>
      </c>
      <c r="G4329" s="143" t="s">
        <v>900</v>
      </c>
      <c r="H4329" s="144">
        <v>807.98</v>
      </c>
      <c r="I4329" s="143"/>
    </row>
    <row r="4330" spans="2:9" s="140" customFormat="1" ht="19.7" customHeight="1" x14ac:dyDescent="0.2">
      <c r="B4330" s="142">
        <v>181</v>
      </c>
      <c r="C4330" s="143" t="s">
        <v>169</v>
      </c>
      <c r="D4330" s="142">
        <v>90260200</v>
      </c>
      <c r="E4330" s="143" t="s">
        <v>3624</v>
      </c>
      <c r="F4330" s="143" t="s">
        <v>700</v>
      </c>
      <c r="G4330" s="143" t="s">
        <v>701</v>
      </c>
      <c r="H4330" s="144">
        <v>600</v>
      </c>
      <c r="I4330" s="143"/>
    </row>
    <row r="4331" spans="2:9" s="140" customFormat="1" ht="19.7" customHeight="1" x14ac:dyDescent="0.2">
      <c r="B4331" s="142">
        <v>181</v>
      </c>
      <c r="C4331" s="143" t="s">
        <v>169</v>
      </c>
      <c r="D4331" s="142">
        <v>90260786</v>
      </c>
      <c r="E4331" s="143" t="s">
        <v>3625</v>
      </c>
      <c r="F4331" s="143" t="s">
        <v>700</v>
      </c>
      <c r="G4331" s="143" t="s">
        <v>701</v>
      </c>
      <c r="H4331" s="144">
        <v>-30000</v>
      </c>
      <c r="I4331" s="143"/>
    </row>
    <row r="4332" spans="2:9" s="140" customFormat="1" ht="19.7" customHeight="1" x14ac:dyDescent="0.2">
      <c r="B4332" s="142">
        <v>181</v>
      </c>
      <c r="C4332" s="143" t="s">
        <v>169</v>
      </c>
      <c r="D4332" s="142">
        <v>90262193</v>
      </c>
      <c r="E4332" s="143" t="s">
        <v>3626</v>
      </c>
      <c r="F4332" s="143" t="s">
        <v>697</v>
      </c>
      <c r="G4332" s="143" t="s">
        <v>698</v>
      </c>
      <c r="H4332" s="144">
        <v>1885.2</v>
      </c>
      <c r="I4332" s="143"/>
    </row>
    <row r="4333" spans="2:9" s="140" customFormat="1" ht="19.7" customHeight="1" x14ac:dyDescent="0.2">
      <c r="B4333" s="142">
        <v>181</v>
      </c>
      <c r="C4333" s="143" t="s">
        <v>169</v>
      </c>
      <c r="D4333" s="142">
        <v>90262724</v>
      </c>
      <c r="E4333" s="143" t="s">
        <v>3627</v>
      </c>
      <c r="F4333" s="143" t="s">
        <v>700</v>
      </c>
      <c r="G4333" s="143" t="s">
        <v>701</v>
      </c>
      <c r="H4333" s="144">
        <v>7000</v>
      </c>
      <c r="I4333" s="143"/>
    </row>
    <row r="4334" spans="2:9" s="140" customFormat="1" ht="19.7" customHeight="1" x14ac:dyDescent="0.2">
      <c r="B4334" s="142">
        <v>181</v>
      </c>
      <c r="C4334" s="143" t="s">
        <v>169</v>
      </c>
      <c r="D4334" s="142">
        <v>90263548</v>
      </c>
      <c r="E4334" s="143" t="s">
        <v>3628</v>
      </c>
      <c r="F4334" s="143" t="s">
        <v>700</v>
      </c>
      <c r="G4334" s="143" t="s">
        <v>701</v>
      </c>
      <c r="H4334" s="144">
        <v>7000</v>
      </c>
      <c r="I4334" s="143"/>
    </row>
    <row r="4335" spans="2:9" s="140" customFormat="1" ht="19.7" customHeight="1" x14ac:dyDescent="0.2">
      <c r="B4335" s="142">
        <v>181</v>
      </c>
      <c r="C4335" s="143" t="s">
        <v>169</v>
      </c>
      <c r="D4335" s="142">
        <v>90281557</v>
      </c>
      <c r="E4335" s="143" t="s">
        <v>3629</v>
      </c>
      <c r="F4335" s="143" t="s">
        <v>697</v>
      </c>
      <c r="G4335" s="143" t="s">
        <v>698</v>
      </c>
      <c r="H4335" s="144">
        <v>8000</v>
      </c>
      <c r="I4335" s="143"/>
    </row>
    <row r="4336" spans="2:9" s="140" customFormat="1" ht="19.7" customHeight="1" x14ac:dyDescent="0.2">
      <c r="B4336" s="142">
        <v>181</v>
      </c>
      <c r="C4336" s="143" t="s">
        <v>169</v>
      </c>
      <c r="D4336" s="142">
        <v>90287371</v>
      </c>
      <c r="E4336" s="143" t="s">
        <v>3630</v>
      </c>
      <c r="F4336" s="143" t="s">
        <v>697</v>
      </c>
      <c r="G4336" s="143" t="s">
        <v>698</v>
      </c>
      <c r="H4336" s="144">
        <v>12000</v>
      </c>
      <c r="I4336" s="143"/>
    </row>
    <row r="4337" spans="2:9" s="140" customFormat="1" ht="19.7" customHeight="1" x14ac:dyDescent="0.2">
      <c r="B4337" s="142">
        <v>181</v>
      </c>
      <c r="C4337" s="143" t="s">
        <v>169</v>
      </c>
      <c r="D4337" s="142">
        <v>90752272</v>
      </c>
      <c r="E4337" s="143" t="s">
        <v>3631</v>
      </c>
      <c r="F4337" s="143" t="s">
        <v>700</v>
      </c>
      <c r="G4337" s="143" t="s">
        <v>701</v>
      </c>
      <c r="H4337" s="144">
        <v>40000</v>
      </c>
      <c r="I4337" s="143"/>
    </row>
    <row r="4338" spans="2:9" s="140" customFormat="1" ht="19.7" customHeight="1" x14ac:dyDescent="0.2">
      <c r="B4338" s="142">
        <v>181</v>
      </c>
      <c r="C4338" s="143" t="s">
        <v>169</v>
      </c>
      <c r="D4338" s="142">
        <v>90891423</v>
      </c>
      <c r="E4338" s="143" t="s">
        <v>3632</v>
      </c>
      <c r="F4338" s="143" t="s">
        <v>729</v>
      </c>
      <c r="G4338" s="143" t="s">
        <v>730</v>
      </c>
      <c r="H4338" s="144">
        <v>3177</v>
      </c>
      <c r="I4338" s="143"/>
    </row>
    <row r="4339" spans="2:9" s="140" customFormat="1" ht="19.7" customHeight="1" x14ac:dyDescent="0.2">
      <c r="B4339" s="142">
        <v>181</v>
      </c>
      <c r="C4339" s="143" t="s">
        <v>169</v>
      </c>
      <c r="D4339" s="142">
        <v>90891423</v>
      </c>
      <c r="E4339" s="143" t="s">
        <v>3633</v>
      </c>
      <c r="F4339" s="143" t="s">
        <v>700</v>
      </c>
      <c r="G4339" s="143" t="s">
        <v>701</v>
      </c>
      <c r="H4339" s="144">
        <v>-37041.769999999997</v>
      </c>
      <c r="I4339" s="143"/>
    </row>
    <row r="4340" spans="2:9" s="140" customFormat="1" ht="19.7" customHeight="1" x14ac:dyDescent="0.2">
      <c r="B4340" s="142">
        <v>183</v>
      </c>
      <c r="C4340" s="143" t="s">
        <v>459</v>
      </c>
      <c r="D4340" s="142">
        <v>90261547</v>
      </c>
      <c r="E4340" s="143" t="s">
        <v>3634</v>
      </c>
      <c r="F4340" s="143" t="s">
        <v>700</v>
      </c>
      <c r="G4340" s="143" t="s">
        <v>701</v>
      </c>
      <c r="H4340" s="144">
        <v>1200</v>
      </c>
      <c r="I4340" s="143"/>
    </row>
    <row r="4341" spans="2:9" s="140" customFormat="1" ht="19.7" customHeight="1" x14ac:dyDescent="0.2">
      <c r="B4341" s="142">
        <v>183</v>
      </c>
      <c r="C4341" s="143" t="s">
        <v>459</v>
      </c>
      <c r="D4341" s="142">
        <v>90261547</v>
      </c>
      <c r="E4341" s="143" t="s">
        <v>3635</v>
      </c>
      <c r="F4341" s="143" t="s">
        <v>697</v>
      </c>
      <c r="G4341" s="143" t="s">
        <v>698</v>
      </c>
      <c r="H4341" s="144">
        <v>20000</v>
      </c>
      <c r="I4341" s="143"/>
    </row>
    <row r="4342" spans="2:9" s="140" customFormat="1" ht="19.7" customHeight="1" x14ac:dyDescent="0.2">
      <c r="B4342" s="142">
        <v>183</v>
      </c>
      <c r="C4342" s="143" t="s">
        <v>459</v>
      </c>
      <c r="D4342" s="142">
        <v>90280496</v>
      </c>
      <c r="E4342" s="143" t="s">
        <v>9817</v>
      </c>
      <c r="F4342" s="143" t="s">
        <v>792</v>
      </c>
      <c r="G4342" s="143" t="s">
        <v>793</v>
      </c>
      <c r="H4342" s="144">
        <v>0</v>
      </c>
      <c r="I4342" s="143"/>
    </row>
    <row r="4343" spans="2:9" s="140" customFormat="1" ht="19.7" customHeight="1" x14ac:dyDescent="0.2">
      <c r="B4343" s="142">
        <v>183</v>
      </c>
      <c r="C4343" s="143" t="s">
        <v>459</v>
      </c>
      <c r="D4343" s="142">
        <v>90280496</v>
      </c>
      <c r="E4343" s="143" t="s">
        <v>9818</v>
      </c>
      <c r="F4343" s="143" t="s">
        <v>713</v>
      </c>
      <c r="G4343" s="143" t="s">
        <v>714</v>
      </c>
      <c r="H4343" s="144">
        <v>100000</v>
      </c>
      <c r="I4343" s="143"/>
    </row>
    <row r="4344" spans="2:9" s="140" customFormat="1" ht="19.7" customHeight="1" x14ac:dyDescent="0.2">
      <c r="B4344" s="142">
        <v>183</v>
      </c>
      <c r="C4344" s="143" t="s">
        <v>459</v>
      </c>
      <c r="D4344" s="142">
        <v>90282859</v>
      </c>
      <c r="E4344" s="143" t="s">
        <v>3636</v>
      </c>
      <c r="F4344" s="143" t="s">
        <v>697</v>
      </c>
      <c r="G4344" s="143" t="s">
        <v>698</v>
      </c>
      <c r="H4344" s="144">
        <v>1800</v>
      </c>
      <c r="I4344" s="143"/>
    </row>
    <row r="4345" spans="2:9" s="140" customFormat="1" ht="19.7" customHeight="1" x14ac:dyDescent="0.2">
      <c r="B4345" s="142">
        <v>183</v>
      </c>
      <c r="C4345" s="143" t="s">
        <v>459</v>
      </c>
      <c r="D4345" s="142">
        <v>90312479</v>
      </c>
      <c r="E4345" s="143" t="s">
        <v>3637</v>
      </c>
      <c r="F4345" s="143" t="s">
        <v>700</v>
      </c>
      <c r="G4345" s="143" t="s">
        <v>701</v>
      </c>
      <c r="H4345" s="144">
        <v>7000</v>
      </c>
      <c r="I4345" s="143"/>
    </row>
    <row r="4346" spans="2:9" s="140" customFormat="1" ht="19.7" customHeight="1" x14ac:dyDescent="0.2">
      <c r="B4346" s="142">
        <v>183</v>
      </c>
      <c r="C4346" s="143" t="s">
        <v>459</v>
      </c>
      <c r="D4346" s="142">
        <v>90312792</v>
      </c>
      <c r="E4346" s="143" t="s">
        <v>3638</v>
      </c>
      <c r="F4346" s="143" t="s">
        <v>737</v>
      </c>
      <c r="G4346" s="143" t="s">
        <v>738</v>
      </c>
      <c r="H4346" s="144">
        <v>360</v>
      </c>
      <c r="I4346" s="143"/>
    </row>
    <row r="4347" spans="2:9" s="140" customFormat="1" ht="19.7" customHeight="1" x14ac:dyDescent="0.2">
      <c r="B4347" s="142">
        <v>183</v>
      </c>
      <c r="C4347" s="143" t="s">
        <v>459</v>
      </c>
      <c r="D4347" s="142">
        <v>90312792</v>
      </c>
      <c r="E4347" s="143" t="s">
        <v>3639</v>
      </c>
      <c r="F4347" s="143" t="s">
        <v>697</v>
      </c>
      <c r="G4347" s="143" t="s">
        <v>698</v>
      </c>
      <c r="H4347" s="144">
        <v>19000</v>
      </c>
      <c r="I4347" s="143"/>
    </row>
    <row r="4348" spans="2:9" s="140" customFormat="1" ht="19.7" customHeight="1" x14ac:dyDescent="0.2">
      <c r="B4348" s="142">
        <v>183</v>
      </c>
      <c r="C4348" s="143" t="s">
        <v>459</v>
      </c>
      <c r="D4348" s="142">
        <v>90312967</v>
      </c>
      <c r="E4348" s="143" t="s">
        <v>3640</v>
      </c>
      <c r="F4348" s="143" t="s">
        <v>700</v>
      </c>
      <c r="G4348" s="143" t="s">
        <v>701</v>
      </c>
      <c r="H4348" s="144">
        <v>20000</v>
      </c>
      <c r="I4348" s="143"/>
    </row>
    <row r="4349" spans="2:9" s="140" customFormat="1" ht="19.7" customHeight="1" x14ac:dyDescent="0.2">
      <c r="B4349" s="142">
        <v>183</v>
      </c>
      <c r="C4349" s="143" t="s">
        <v>459</v>
      </c>
      <c r="D4349" s="142">
        <v>90508027</v>
      </c>
      <c r="E4349" s="143" t="s">
        <v>3641</v>
      </c>
      <c r="F4349" s="143" t="s">
        <v>700</v>
      </c>
      <c r="G4349" s="143" t="s">
        <v>701</v>
      </c>
      <c r="H4349" s="144">
        <v>1020</v>
      </c>
      <c r="I4349" s="143"/>
    </row>
    <row r="4350" spans="2:9" s="140" customFormat="1" ht="19.7" customHeight="1" x14ac:dyDescent="0.2">
      <c r="B4350" s="142">
        <v>183</v>
      </c>
      <c r="C4350" s="143" t="s">
        <v>459</v>
      </c>
      <c r="D4350" s="142">
        <v>90750220</v>
      </c>
      <c r="E4350" s="143" t="s">
        <v>3642</v>
      </c>
      <c r="F4350" s="143" t="s">
        <v>729</v>
      </c>
      <c r="G4350" s="143" t="s">
        <v>730</v>
      </c>
      <c r="H4350" s="144">
        <v>10000</v>
      </c>
      <c r="I4350" s="143"/>
    </row>
    <row r="4351" spans="2:9" s="140" customFormat="1" ht="19.7" customHeight="1" x14ac:dyDescent="0.2">
      <c r="B4351" s="142">
        <v>183</v>
      </c>
      <c r="C4351" s="143" t="s">
        <v>459</v>
      </c>
      <c r="D4351" s="142">
        <v>90750220</v>
      </c>
      <c r="E4351" s="143" t="s">
        <v>8755</v>
      </c>
      <c r="F4351" s="143" t="s">
        <v>899</v>
      </c>
      <c r="G4351" s="143" t="s">
        <v>900</v>
      </c>
      <c r="H4351" s="144">
        <v>990.92</v>
      </c>
      <c r="I4351" s="143"/>
    </row>
    <row r="4352" spans="2:9" s="140" customFormat="1" ht="19.7" customHeight="1" x14ac:dyDescent="0.2">
      <c r="B4352" s="142">
        <v>183</v>
      </c>
      <c r="C4352" s="143" t="s">
        <v>459</v>
      </c>
      <c r="D4352" s="142">
        <v>90877047</v>
      </c>
      <c r="E4352" s="143" t="s">
        <v>3643</v>
      </c>
      <c r="F4352" s="143" t="s">
        <v>729</v>
      </c>
      <c r="G4352" s="143" t="s">
        <v>730</v>
      </c>
      <c r="H4352" s="144">
        <v>15600</v>
      </c>
      <c r="I4352" s="143"/>
    </row>
    <row r="4353" spans="2:9" s="140" customFormat="1" ht="19.7" customHeight="1" x14ac:dyDescent="0.2">
      <c r="B4353" s="142">
        <v>183</v>
      </c>
      <c r="C4353" s="143" t="s">
        <v>459</v>
      </c>
      <c r="D4353" s="142">
        <v>91065047</v>
      </c>
      <c r="E4353" s="143" t="s">
        <v>3644</v>
      </c>
      <c r="F4353" s="143" t="s">
        <v>700</v>
      </c>
      <c r="G4353" s="143" t="s">
        <v>701</v>
      </c>
      <c r="H4353" s="144">
        <v>-80394.11</v>
      </c>
      <c r="I4353" s="143"/>
    </row>
    <row r="4354" spans="2:9" s="140" customFormat="1" ht="19.7" customHeight="1" x14ac:dyDescent="0.2">
      <c r="B4354" s="142">
        <v>184</v>
      </c>
      <c r="C4354" s="143" t="s">
        <v>455</v>
      </c>
      <c r="D4354" s="142">
        <v>90285613</v>
      </c>
      <c r="E4354" s="143" t="s">
        <v>3645</v>
      </c>
      <c r="F4354" s="143" t="s">
        <v>700</v>
      </c>
      <c r="G4354" s="143" t="s">
        <v>701</v>
      </c>
      <c r="H4354" s="144">
        <v>600</v>
      </c>
      <c r="I4354" s="143"/>
    </row>
    <row r="4355" spans="2:9" s="140" customFormat="1" ht="19.7" customHeight="1" x14ac:dyDescent="0.2">
      <c r="B4355" s="142">
        <v>184</v>
      </c>
      <c r="C4355" s="143" t="s">
        <v>455</v>
      </c>
      <c r="D4355" s="142">
        <v>90307957</v>
      </c>
      <c r="E4355" s="143" t="s">
        <v>3646</v>
      </c>
      <c r="F4355" s="143" t="s">
        <v>697</v>
      </c>
      <c r="G4355" s="143" t="s">
        <v>698</v>
      </c>
      <c r="H4355" s="144">
        <v>15000</v>
      </c>
      <c r="I4355" s="143"/>
    </row>
    <row r="4356" spans="2:9" s="140" customFormat="1" ht="19.7" customHeight="1" x14ac:dyDescent="0.2">
      <c r="B4356" s="142">
        <v>184</v>
      </c>
      <c r="C4356" s="143" t="s">
        <v>455</v>
      </c>
      <c r="D4356" s="142">
        <v>90327152</v>
      </c>
      <c r="E4356" s="143" t="s">
        <v>3647</v>
      </c>
      <c r="F4356" s="143" t="s">
        <v>700</v>
      </c>
      <c r="G4356" s="143" t="s">
        <v>701</v>
      </c>
      <c r="H4356" s="144">
        <v>20000</v>
      </c>
      <c r="I4356" s="143"/>
    </row>
    <row r="4357" spans="2:9" s="140" customFormat="1" ht="19.7" customHeight="1" x14ac:dyDescent="0.2">
      <c r="B4357" s="142">
        <v>184</v>
      </c>
      <c r="C4357" s="143" t="s">
        <v>455</v>
      </c>
      <c r="D4357" s="142">
        <v>90331042</v>
      </c>
      <c r="E4357" s="143" t="s">
        <v>3648</v>
      </c>
      <c r="F4357" s="143" t="s">
        <v>700</v>
      </c>
      <c r="G4357" s="143" t="s">
        <v>701</v>
      </c>
      <c r="H4357" s="144">
        <v>-16800.37</v>
      </c>
      <c r="I4357" s="143"/>
    </row>
    <row r="4358" spans="2:9" s="140" customFormat="1" ht="19.7" customHeight="1" x14ac:dyDescent="0.2">
      <c r="B4358" s="142">
        <v>184</v>
      </c>
      <c r="C4358" s="143" t="s">
        <v>455</v>
      </c>
      <c r="D4358" s="142">
        <v>90331042</v>
      </c>
      <c r="E4358" s="143" t="s">
        <v>9109</v>
      </c>
      <c r="F4358" s="143" t="s">
        <v>697</v>
      </c>
      <c r="G4358" s="143" t="s">
        <v>698</v>
      </c>
      <c r="H4358" s="144">
        <v>10000</v>
      </c>
      <c r="I4358" s="143"/>
    </row>
    <row r="4359" spans="2:9" s="140" customFormat="1" ht="19.7" customHeight="1" x14ac:dyDescent="0.2">
      <c r="B4359" s="142">
        <v>184</v>
      </c>
      <c r="C4359" s="143" t="s">
        <v>455</v>
      </c>
      <c r="D4359" s="142">
        <v>90336018</v>
      </c>
      <c r="E4359" s="143" t="s">
        <v>3649</v>
      </c>
      <c r="F4359" s="143" t="s">
        <v>729</v>
      </c>
      <c r="G4359" s="143" t="s">
        <v>730</v>
      </c>
      <c r="H4359" s="144">
        <v>120.6</v>
      </c>
      <c r="I4359" s="143"/>
    </row>
    <row r="4360" spans="2:9" s="140" customFormat="1" ht="19.7" customHeight="1" x14ac:dyDescent="0.2">
      <c r="B4360" s="142">
        <v>184</v>
      </c>
      <c r="C4360" s="143" t="s">
        <v>455</v>
      </c>
      <c r="D4360" s="142">
        <v>90336018</v>
      </c>
      <c r="E4360" s="143" t="s">
        <v>3649</v>
      </c>
      <c r="F4360" s="143" t="s">
        <v>729</v>
      </c>
      <c r="G4360" s="143" t="s">
        <v>730</v>
      </c>
      <c r="H4360" s="144">
        <v>244.8</v>
      </c>
      <c r="I4360" s="143"/>
    </row>
    <row r="4361" spans="2:9" s="140" customFormat="1" ht="19.7" customHeight="1" x14ac:dyDescent="0.2">
      <c r="B4361" s="142">
        <v>184</v>
      </c>
      <c r="C4361" s="143" t="s">
        <v>455</v>
      </c>
      <c r="D4361" s="142">
        <v>90377488</v>
      </c>
      <c r="E4361" s="143" t="s">
        <v>3650</v>
      </c>
      <c r="F4361" s="143" t="s">
        <v>778</v>
      </c>
      <c r="G4361" s="143" t="s">
        <v>779</v>
      </c>
      <c r="H4361" s="144">
        <v>709.2</v>
      </c>
      <c r="I4361" s="143"/>
    </row>
    <row r="4362" spans="2:9" s="140" customFormat="1" ht="19.7" customHeight="1" x14ac:dyDescent="0.2">
      <c r="B4362" s="142">
        <v>184</v>
      </c>
      <c r="C4362" s="143" t="s">
        <v>455</v>
      </c>
      <c r="D4362" s="142">
        <v>90377488</v>
      </c>
      <c r="E4362" s="143" t="s">
        <v>3651</v>
      </c>
      <c r="F4362" s="143" t="s">
        <v>700</v>
      </c>
      <c r="G4362" s="143" t="s">
        <v>701</v>
      </c>
      <c r="H4362" s="144">
        <v>30000</v>
      </c>
      <c r="I4362" s="143"/>
    </row>
    <row r="4363" spans="2:9" s="140" customFormat="1" ht="19.7" customHeight="1" x14ac:dyDescent="0.2">
      <c r="B4363" s="142">
        <v>184</v>
      </c>
      <c r="C4363" s="143" t="s">
        <v>455</v>
      </c>
      <c r="D4363" s="142">
        <v>90380369</v>
      </c>
      <c r="E4363" s="143" t="s">
        <v>3590</v>
      </c>
      <c r="F4363" s="143" t="s">
        <v>700</v>
      </c>
      <c r="G4363" s="143" t="s">
        <v>701</v>
      </c>
      <c r="H4363" s="144">
        <v>750</v>
      </c>
      <c r="I4363" s="143"/>
    </row>
    <row r="4364" spans="2:9" s="140" customFormat="1" ht="19.7" customHeight="1" x14ac:dyDescent="0.2">
      <c r="B4364" s="142">
        <v>184</v>
      </c>
      <c r="C4364" s="143" t="s">
        <v>455</v>
      </c>
      <c r="D4364" s="142">
        <v>90508752</v>
      </c>
      <c r="E4364" s="143" t="s">
        <v>3652</v>
      </c>
      <c r="F4364" s="143" t="s">
        <v>709</v>
      </c>
      <c r="G4364" s="143" t="s">
        <v>710</v>
      </c>
      <c r="H4364" s="144">
        <v>-8317.57</v>
      </c>
      <c r="I4364" s="143"/>
    </row>
    <row r="4365" spans="2:9" s="140" customFormat="1" ht="19.7" customHeight="1" x14ac:dyDescent="0.2">
      <c r="B4365" s="142">
        <v>184</v>
      </c>
      <c r="C4365" s="143" t="s">
        <v>455</v>
      </c>
      <c r="D4365" s="142">
        <v>90749838</v>
      </c>
      <c r="E4365" s="143" t="s">
        <v>3654</v>
      </c>
      <c r="F4365" s="143" t="s">
        <v>697</v>
      </c>
      <c r="G4365" s="143" t="s">
        <v>698</v>
      </c>
      <c r="H4365" s="144">
        <v>30000</v>
      </c>
      <c r="I4365" s="143"/>
    </row>
    <row r="4366" spans="2:9" s="140" customFormat="1" ht="19.7" customHeight="1" x14ac:dyDescent="0.2">
      <c r="B4366" s="142">
        <v>184</v>
      </c>
      <c r="C4366" s="143" t="s">
        <v>455</v>
      </c>
      <c r="D4366" s="142">
        <v>90750804</v>
      </c>
      <c r="E4366" s="143" t="s">
        <v>3655</v>
      </c>
      <c r="F4366" s="143" t="s">
        <v>700</v>
      </c>
      <c r="G4366" s="143" t="s">
        <v>701</v>
      </c>
      <c r="H4366" s="144">
        <v>26000</v>
      </c>
      <c r="I4366" s="143"/>
    </row>
    <row r="4367" spans="2:9" s="140" customFormat="1" ht="19.7" customHeight="1" x14ac:dyDescent="0.2">
      <c r="B4367" s="142">
        <v>184</v>
      </c>
      <c r="C4367" s="143" t="s">
        <v>455</v>
      </c>
      <c r="D4367" s="142">
        <v>90914935</v>
      </c>
      <c r="E4367" s="143" t="s">
        <v>3656</v>
      </c>
      <c r="F4367" s="143" t="s">
        <v>700</v>
      </c>
      <c r="G4367" s="143" t="s">
        <v>701</v>
      </c>
      <c r="H4367" s="144">
        <v>300</v>
      </c>
      <c r="I4367" s="143"/>
    </row>
    <row r="4368" spans="2:9" s="140" customFormat="1" ht="19.7" customHeight="1" x14ac:dyDescent="0.2">
      <c r="B4368" s="142">
        <v>184</v>
      </c>
      <c r="C4368" s="143" t="s">
        <v>455</v>
      </c>
      <c r="D4368" s="142">
        <v>90914935</v>
      </c>
      <c r="E4368" s="143" t="s">
        <v>3656</v>
      </c>
      <c r="F4368" s="143" t="s">
        <v>700</v>
      </c>
      <c r="G4368" s="143" t="s">
        <v>701</v>
      </c>
      <c r="H4368" s="144">
        <v>1050</v>
      </c>
      <c r="I4368" s="143"/>
    </row>
    <row r="4369" spans="2:9" s="140" customFormat="1" ht="19.7" customHeight="1" x14ac:dyDescent="0.2">
      <c r="B4369" s="142">
        <v>184</v>
      </c>
      <c r="C4369" s="143" t="s">
        <v>455</v>
      </c>
      <c r="D4369" s="142">
        <v>90914935</v>
      </c>
      <c r="E4369" s="143" t="s">
        <v>3657</v>
      </c>
      <c r="F4369" s="143" t="s">
        <v>700</v>
      </c>
      <c r="G4369" s="143" t="s">
        <v>701</v>
      </c>
      <c r="H4369" s="144">
        <v>750</v>
      </c>
      <c r="I4369" s="143"/>
    </row>
    <row r="4370" spans="2:9" s="140" customFormat="1" ht="19.7" customHeight="1" x14ac:dyDescent="0.2">
      <c r="B4370" s="142">
        <v>184</v>
      </c>
      <c r="C4370" s="143" t="s">
        <v>455</v>
      </c>
      <c r="D4370" s="142">
        <v>90914935</v>
      </c>
      <c r="E4370" s="143" t="s">
        <v>3657</v>
      </c>
      <c r="F4370" s="143" t="s">
        <v>700</v>
      </c>
      <c r="G4370" s="143" t="s">
        <v>701</v>
      </c>
      <c r="H4370" s="144">
        <v>1050</v>
      </c>
      <c r="I4370" s="143"/>
    </row>
    <row r="4371" spans="2:9" s="140" customFormat="1" ht="19.7" customHeight="1" x14ac:dyDescent="0.2">
      <c r="B4371" s="142">
        <v>184</v>
      </c>
      <c r="C4371" s="143" t="s">
        <v>455</v>
      </c>
      <c r="D4371" s="142">
        <v>90979201</v>
      </c>
      <c r="E4371" s="143" t="s">
        <v>3654</v>
      </c>
      <c r="F4371" s="143" t="s">
        <v>697</v>
      </c>
      <c r="G4371" s="143" t="s">
        <v>698</v>
      </c>
      <c r="H4371" s="144">
        <v>15000</v>
      </c>
      <c r="I4371" s="143"/>
    </row>
    <row r="4372" spans="2:9" s="140" customFormat="1" ht="19.7" customHeight="1" x14ac:dyDescent="0.2">
      <c r="B4372" s="142">
        <v>184</v>
      </c>
      <c r="C4372" s="143" t="s">
        <v>455</v>
      </c>
      <c r="D4372" s="142">
        <v>91044392</v>
      </c>
      <c r="E4372" s="143" t="s">
        <v>3658</v>
      </c>
      <c r="F4372" s="143" t="s">
        <v>697</v>
      </c>
      <c r="G4372" s="143" t="s">
        <v>698</v>
      </c>
      <c r="H4372" s="144">
        <v>4000</v>
      </c>
      <c r="I4372" s="143"/>
    </row>
    <row r="4373" spans="2:9" s="140" customFormat="1" ht="19.7" customHeight="1" x14ac:dyDescent="0.2">
      <c r="B4373" s="142">
        <v>184</v>
      </c>
      <c r="C4373" s="143" t="s">
        <v>455</v>
      </c>
      <c r="D4373" s="142">
        <v>91044392</v>
      </c>
      <c r="E4373" s="143" t="s">
        <v>3658</v>
      </c>
      <c r="F4373" s="143" t="s">
        <v>697</v>
      </c>
      <c r="G4373" s="143" t="s">
        <v>698</v>
      </c>
      <c r="H4373" s="144">
        <v>6000</v>
      </c>
      <c r="I4373" s="143"/>
    </row>
    <row r="4374" spans="2:9" s="140" customFormat="1" ht="19.7" customHeight="1" x14ac:dyDescent="0.2">
      <c r="B4374" s="142">
        <v>184</v>
      </c>
      <c r="C4374" s="143" t="s">
        <v>455</v>
      </c>
      <c r="D4374" s="142">
        <v>100348103</v>
      </c>
      <c r="E4374" s="143" t="s">
        <v>3653</v>
      </c>
      <c r="F4374" s="143" t="s">
        <v>713</v>
      </c>
      <c r="G4374" s="143" t="s">
        <v>714</v>
      </c>
      <c r="H4374" s="144">
        <v>-5500</v>
      </c>
      <c r="I4374" s="143"/>
    </row>
    <row r="4375" spans="2:9" s="140" customFormat="1" ht="19.7" customHeight="1" x14ac:dyDescent="0.2">
      <c r="B4375" s="142">
        <v>184</v>
      </c>
      <c r="C4375" s="143" t="s">
        <v>455</v>
      </c>
      <c r="D4375" s="142">
        <v>100348483</v>
      </c>
      <c r="E4375" s="143" t="s">
        <v>3659</v>
      </c>
      <c r="F4375" s="143" t="s">
        <v>713</v>
      </c>
      <c r="G4375" s="143" t="s">
        <v>714</v>
      </c>
      <c r="H4375" s="144">
        <v>-5500</v>
      </c>
      <c r="I4375" s="143"/>
    </row>
    <row r="4376" spans="2:9" s="140" customFormat="1" ht="19.7" customHeight="1" x14ac:dyDescent="0.2">
      <c r="B4376" s="142">
        <v>186</v>
      </c>
      <c r="C4376" s="143" t="s">
        <v>452</v>
      </c>
      <c r="D4376" s="142">
        <v>90285387</v>
      </c>
      <c r="E4376" s="143" t="s">
        <v>3660</v>
      </c>
      <c r="F4376" s="143" t="s">
        <v>700</v>
      </c>
      <c r="G4376" s="143" t="s">
        <v>701</v>
      </c>
      <c r="H4376" s="144">
        <v>4340</v>
      </c>
      <c r="I4376" s="143"/>
    </row>
    <row r="4377" spans="2:9" s="140" customFormat="1" ht="19.7" customHeight="1" x14ac:dyDescent="0.2">
      <c r="B4377" s="142">
        <v>186</v>
      </c>
      <c r="C4377" s="143" t="s">
        <v>452</v>
      </c>
      <c r="D4377" s="142">
        <v>90285387</v>
      </c>
      <c r="E4377" s="143" t="s">
        <v>3660</v>
      </c>
      <c r="F4377" s="143" t="s">
        <v>700</v>
      </c>
      <c r="G4377" s="143" t="s">
        <v>701</v>
      </c>
      <c r="H4377" s="144">
        <v>3100</v>
      </c>
      <c r="I4377" s="143"/>
    </row>
    <row r="4378" spans="2:9" s="140" customFormat="1" ht="19.7" customHeight="1" x14ac:dyDescent="0.2">
      <c r="B4378" s="142">
        <v>186</v>
      </c>
      <c r="C4378" s="143" t="s">
        <v>452</v>
      </c>
      <c r="D4378" s="142">
        <v>90285387</v>
      </c>
      <c r="E4378" s="143" t="s">
        <v>3661</v>
      </c>
      <c r="F4378" s="143" t="s">
        <v>737</v>
      </c>
      <c r="G4378" s="143" t="s">
        <v>738</v>
      </c>
      <c r="H4378" s="144">
        <v>210</v>
      </c>
      <c r="I4378" s="143"/>
    </row>
    <row r="4379" spans="2:9" s="140" customFormat="1" ht="19.7" customHeight="1" x14ac:dyDescent="0.2">
      <c r="B4379" s="142">
        <v>186</v>
      </c>
      <c r="C4379" s="143" t="s">
        <v>452</v>
      </c>
      <c r="D4379" s="142">
        <v>90285387</v>
      </c>
      <c r="E4379" s="143" t="s">
        <v>3661</v>
      </c>
      <c r="F4379" s="143" t="s">
        <v>737</v>
      </c>
      <c r="G4379" s="143" t="s">
        <v>738</v>
      </c>
      <c r="H4379" s="144">
        <v>150</v>
      </c>
      <c r="I4379" s="143"/>
    </row>
    <row r="4380" spans="2:9" s="140" customFormat="1" ht="19.7" customHeight="1" x14ac:dyDescent="0.2">
      <c r="B4380" s="142">
        <v>186</v>
      </c>
      <c r="C4380" s="143" t="s">
        <v>452</v>
      </c>
      <c r="D4380" s="142">
        <v>90287915</v>
      </c>
      <c r="E4380" s="143" t="s">
        <v>9110</v>
      </c>
      <c r="F4380" s="143" t="s">
        <v>713</v>
      </c>
      <c r="G4380" s="143" t="s">
        <v>714</v>
      </c>
      <c r="H4380" s="144">
        <v>316000</v>
      </c>
      <c r="I4380" s="143"/>
    </row>
    <row r="4381" spans="2:9" s="140" customFormat="1" ht="19.7" customHeight="1" x14ac:dyDescent="0.2">
      <c r="B4381" s="142">
        <v>186</v>
      </c>
      <c r="C4381" s="143" t="s">
        <v>452</v>
      </c>
      <c r="D4381" s="142">
        <v>90306417</v>
      </c>
      <c r="E4381" s="143" t="s">
        <v>3662</v>
      </c>
      <c r="F4381" s="143" t="s">
        <v>729</v>
      </c>
      <c r="G4381" s="143" t="s">
        <v>730</v>
      </c>
      <c r="H4381" s="144">
        <v>735.62</v>
      </c>
      <c r="I4381" s="143"/>
    </row>
    <row r="4382" spans="2:9" s="140" customFormat="1" ht="19.7" customHeight="1" x14ac:dyDescent="0.2">
      <c r="B4382" s="142">
        <v>186</v>
      </c>
      <c r="C4382" s="143" t="s">
        <v>452</v>
      </c>
      <c r="D4382" s="142">
        <v>90306584</v>
      </c>
      <c r="E4382" s="143" t="s">
        <v>3663</v>
      </c>
      <c r="F4382" s="143" t="s">
        <v>700</v>
      </c>
      <c r="G4382" s="143" t="s">
        <v>701</v>
      </c>
      <c r="H4382" s="144">
        <v>56400</v>
      </c>
      <c r="I4382" s="143"/>
    </row>
    <row r="4383" spans="2:9" s="140" customFormat="1" ht="19.7" customHeight="1" x14ac:dyDescent="0.2">
      <c r="B4383" s="142">
        <v>186</v>
      </c>
      <c r="C4383" s="143" t="s">
        <v>452</v>
      </c>
      <c r="D4383" s="142">
        <v>90308685</v>
      </c>
      <c r="E4383" s="143" t="s">
        <v>3575</v>
      </c>
      <c r="F4383" s="143" t="s">
        <v>737</v>
      </c>
      <c r="G4383" s="143" t="s">
        <v>738</v>
      </c>
      <c r="H4383" s="144">
        <v>30</v>
      </c>
      <c r="I4383" s="143"/>
    </row>
    <row r="4384" spans="2:9" s="140" customFormat="1" ht="19.7" customHeight="1" x14ac:dyDescent="0.2">
      <c r="B4384" s="142">
        <v>186</v>
      </c>
      <c r="C4384" s="143" t="s">
        <v>452</v>
      </c>
      <c r="D4384" s="142">
        <v>90308685</v>
      </c>
      <c r="E4384" s="143" t="s">
        <v>3576</v>
      </c>
      <c r="F4384" s="143" t="s">
        <v>700</v>
      </c>
      <c r="G4384" s="143" t="s">
        <v>701</v>
      </c>
      <c r="H4384" s="144">
        <v>190.57</v>
      </c>
      <c r="I4384" s="143"/>
    </row>
    <row r="4385" spans="2:9" s="140" customFormat="1" ht="19.7" customHeight="1" x14ac:dyDescent="0.2">
      <c r="B4385" s="142">
        <v>186</v>
      </c>
      <c r="C4385" s="143" t="s">
        <v>452</v>
      </c>
      <c r="D4385" s="142">
        <v>90333420</v>
      </c>
      <c r="E4385" s="143" t="s">
        <v>3664</v>
      </c>
      <c r="F4385" s="143" t="s">
        <v>716</v>
      </c>
      <c r="G4385" s="143" t="s">
        <v>717</v>
      </c>
      <c r="H4385" s="144">
        <v>100000</v>
      </c>
      <c r="I4385" s="143"/>
    </row>
    <row r="4386" spans="2:9" s="140" customFormat="1" ht="19.7" customHeight="1" x14ac:dyDescent="0.2">
      <c r="B4386" s="142">
        <v>186</v>
      </c>
      <c r="C4386" s="143" t="s">
        <v>452</v>
      </c>
      <c r="D4386" s="142">
        <v>90343973</v>
      </c>
      <c r="E4386" s="143" t="s">
        <v>3665</v>
      </c>
      <c r="F4386" s="143" t="s">
        <v>713</v>
      </c>
      <c r="G4386" s="143" t="s">
        <v>714</v>
      </c>
      <c r="H4386" s="144">
        <v>227000</v>
      </c>
      <c r="I4386" s="143"/>
    </row>
    <row r="4387" spans="2:9" s="140" customFormat="1" ht="19.7" customHeight="1" x14ac:dyDescent="0.2">
      <c r="B4387" s="142">
        <v>186</v>
      </c>
      <c r="C4387" s="143" t="s">
        <v>452</v>
      </c>
      <c r="D4387" s="142">
        <v>90377752</v>
      </c>
      <c r="E4387" s="143" t="s">
        <v>3666</v>
      </c>
      <c r="F4387" s="143" t="s">
        <v>729</v>
      </c>
      <c r="G4387" s="143" t="s">
        <v>730</v>
      </c>
      <c r="H4387" s="144">
        <v>1712</v>
      </c>
      <c r="I4387" s="143"/>
    </row>
    <row r="4388" spans="2:9" s="140" customFormat="1" ht="19.7" customHeight="1" x14ac:dyDescent="0.2">
      <c r="B4388" s="142">
        <v>186</v>
      </c>
      <c r="C4388" s="143" t="s">
        <v>452</v>
      </c>
      <c r="D4388" s="142">
        <v>90377752</v>
      </c>
      <c r="E4388" s="143" t="s">
        <v>3667</v>
      </c>
      <c r="F4388" s="143" t="s">
        <v>700</v>
      </c>
      <c r="G4388" s="143" t="s">
        <v>701</v>
      </c>
      <c r="H4388" s="144">
        <v>-5006.53</v>
      </c>
      <c r="I4388" s="143"/>
    </row>
    <row r="4389" spans="2:9" s="140" customFormat="1" ht="19.7" customHeight="1" x14ac:dyDescent="0.2">
      <c r="B4389" s="142">
        <v>186</v>
      </c>
      <c r="C4389" s="143" t="s">
        <v>452</v>
      </c>
      <c r="D4389" s="142">
        <v>90377752</v>
      </c>
      <c r="E4389" s="143" t="s">
        <v>8756</v>
      </c>
      <c r="F4389" s="143" t="s">
        <v>713</v>
      </c>
      <c r="G4389" s="143" t="s">
        <v>714</v>
      </c>
      <c r="H4389" s="144">
        <v>100000</v>
      </c>
      <c r="I4389" s="143"/>
    </row>
    <row r="4390" spans="2:9" s="140" customFormat="1" ht="19.7" customHeight="1" x14ac:dyDescent="0.2">
      <c r="B4390" s="142">
        <v>186</v>
      </c>
      <c r="C4390" s="143" t="s">
        <v>452</v>
      </c>
      <c r="D4390" s="142">
        <v>90448204</v>
      </c>
      <c r="E4390" s="143" t="s">
        <v>9819</v>
      </c>
      <c r="F4390" s="143" t="s">
        <v>700</v>
      </c>
      <c r="G4390" s="143" t="s">
        <v>701</v>
      </c>
      <c r="H4390" s="144">
        <v>-20241.18</v>
      </c>
      <c r="I4390" s="143"/>
    </row>
    <row r="4391" spans="2:9" s="140" customFormat="1" ht="19.7" customHeight="1" x14ac:dyDescent="0.2">
      <c r="B4391" s="142">
        <v>186</v>
      </c>
      <c r="C4391" s="143" t="s">
        <v>452</v>
      </c>
      <c r="D4391" s="142">
        <v>90744337</v>
      </c>
      <c r="E4391" s="143" t="s">
        <v>9111</v>
      </c>
      <c r="F4391" s="143" t="s">
        <v>700</v>
      </c>
      <c r="G4391" s="143" t="s">
        <v>701</v>
      </c>
      <c r="H4391" s="144">
        <v>-6612.23</v>
      </c>
      <c r="I4391" s="143"/>
    </row>
    <row r="4392" spans="2:9" s="140" customFormat="1" ht="19.7" customHeight="1" x14ac:dyDescent="0.2">
      <c r="B4392" s="142">
        <v>186</v>
      </c>
      <c r="C4392" s="143" t="s">
        <v>452</v>
      </c>
      <c r="D4392" s="142">
        <v>90748434</v>
      </c>
      <c r="E4392" s="143" t="s">
        <v>9112</v>
      </c>
      <c r="F4392" s="143" t="s">
        <v>700</v>
      </c>
      <c r="G4392" s="143" t="s">
        <v>701</v>
      </c>
      <c r="H4392" s="144">
        <v>1400</v>
      </c>
      <c r="I4392" s="143"/>
    </row>
    <row r="4393" spans="2:9" s="140" customFormat="1" ht="19.7" customHeight="1" x14ac:dyDescent="0.2">
      <c r="B4393" s="142">
        <v>186</v>
      </c>
      <c r="C4393" s="143" t="s">
        <v>452</v>
      </c>
      <c r="D4393" s="142">
        <v>90748434</v>
      </c>
      <c r="E4393" s="143" t="s">
        <v>9112</v>
      </c>
      <c r="F4393" s="143" t="s">
        <v>700</v>
      </c>
      <c r="G4393" s="143" t="s">
        <v>701</v>
      </c>
      <c r="H4393" s="144">
        <v>1000</v>
      </c>
      <c r="I4393" s="143"/>
    </row>
    <row r="4394" spans="2:9" s="140" customFormat="1" ht="19.7" customHeight="1" x14ac:dyDescent="0.2">
      <c r="B4394" s="142">
        <v>186</v>
      </c>
      <c r="C4394" s="143" t="s">
        <v>452</v>
      </c>
      <c r="D4394" s="142">
        <v>91049048</v>
      </c>
      <c r="E4394" s="143" t="s">
        <v>3668</v>
      </c>
      <c r="F4394" s="143" t="s">
        <v>700</v>
      </c>
      <c r="G4394" s="143" t="s">
        <v>701</v>
      </c>
      <c r="H4394" s="144">
        <v>70</v>
      </c>
      <c r="I4394" s="143"/>
    </row>
    <row r="4395" spans="2:9" s="140" customFormat="1" ht="19.7" customHeight="1" x14ac:dyDescent="0.2">
      <c r="B4395" s="142">
        <v>186</v>
      </c>
      <c r="C4395" s="143" t="s">
        <v>452</v>
      </c>
      <c r="D4395" s="142">
        <v>91049048</v>
      </c>
      <c r="E4395" s="143" t="s">
        <v>3668</v>
      </c>
      <c r="F4395" s="143" t="s">
        <v>700</v>
      </c>
      <c r="G4395" s="143" t="s">
        <v>701</v>
      </c>
      <c r="H4395" s="144">
        <v>50</v>
      </c>
      <c r="I4395" s="143"/>
    </row>
    <row r="4396" spans="2:9" s="140" customFormat="1" ht="19.7" customHeight="1" x14ac:dyDescent="0.2">
      <c r="B4396" s="142">
        <v>186</v>
      </c>
      <c r="C4396" s="143" t="s">
        <v>452</v>
      </c>
      <c r="D4396" s="142">
        <v>91049050</v>
      </c>
      <c r="E4396" s="143" t="s">
        <v>3669</v>
      </c>
      <c r="F4396" s="143" t="s">
        <v>700</v>
      </c>
      <c r="G4396" s="143" t="s">
        <v>701</v>
      </c>
      <c r="H4396" s="144">
        <v>70</v>
      </c>
      <c r="I4396" s="143"/>
    </row>
    <row r="4397" spans="2:9" s="140" customFormat="1" ht="19.7" customHeight="1" x14ac:dyDescent="0.2">
      <c r="B4397" s="142">
        <v>186</v>
      </c>
      <c r="C4397" s="143" t="s">
        <v>452</v>
      </c>
      <c r="D4397" s="142">
        <v>91049050</v>
      </c>
      <c r="E4397" s="143" t="s">
        <v>3669</v>
      </c>
      <c r="F4397" s="143" t="s">
        <v>700</v>
      </c>
      <c r="G4397" s="143" t="s">
        <v>701</v>
      </c>
      <c r="H4397" s="144">
        <v>50</v>
      </c>
      <c r="I4397" s="143"/>
    </row>
    <row r="4398" spans="2:9" s="140" customFormat="1" ht="19.7" customHeight="1" x14ac:dyDescent="0.2">
      <c r="B4398" s="142">
        <v>186</v>
      </c>
      <c r="C4398" s="143" t="s">
        <v>452</v>
      </c>
      <c r="D4398" s="142">
        <v>101126969</v>
      </c>
      <c r="E4398" s="143" t="s">
        <v>3670</v>
      </c>
      <c r="F4398" s="143" t="s">
        <v>697</v>
      </c>
      <c r="G4398" s="143" t="s">
        <v>698</v>
      </c>
      <c r="H4398" s="144">
        <v>10100</v>
      </c>
      <c r="I4398" s="143"/>
    </row>
    <row r="4399" spans="2:9" s="140" customFormat="1" ht="19.7" customHeight="1" x14ac:dyDescent="0.2">
      <c r="B4399" s="142">
        <v>186</v>
      </c>
      <c r="C4399" s="143" t="s">
        <v>452</v>
      </c>
      <c r="D4399" s="142">
        <v>101126969</v>
      </c>
      <c r="E4399" s="143" t="s">
        <v>3671</v>
      </c>
      <c r="F4399" s="143" t="s">
        <v>700</v>
      </c>
      <c r="G4399" s="143" t="s">
        <v>701</v>
      </c>
      <c r="H4399" s="144">
        <v>1200</v>
      </c>
      <c r="I4399" s="143"/>
    </row>
    <row r="4400" spans="2:9" s="140" customFormat="1" ht="19.7" customHeight="1" x14ac:dyDescent="0.2">
      <c r="B4400" s="142">
        <v>186</v>
      </c>
      <c r="C4400" s="143" t="s">
        <v>452</v>
      </c>
      <c r="D4400" s="142">
        <v>101135247</v>
      </c>
      <c r="E4400" s="143" t="s">
        <v>3672</v>
      </c>
      <c r="F4400" s="143" t="s">
        <v>713</v>
      </c>
      <c r="G4400" s="143" t="s">
        <v>714</v>
      </c>
      <c r="H4400" s="144">
        <v>100000</v>
      </c>
      <c r="I4400" s="143"/>
    </row>
    <row r="4401" spans="2:9" s="140" customFormat="1" ht="19.7" customHeight="1" x14ac:dyDescent="0.2">
      <c r="B4401" s="142">
        <v>186</v>
      </c>
      <c r="C4401" s="143" t="s">
        <v>452</v>
      </c>
      <c r="D4401" s="142">
        <v>101480134</v>
      </c>
      <c r="E4401" s="143" t="s">
        <v>3673</v>
      </c>
      <c r="F4401" s="143" t="s">
        <v>697</v>
      </c>
      <c r="G4401" s="143" t="s">
        <v>698</v>
      </c>
      <c r="H4401" s="144">
        <v>72000</v>
      </c>
      <c r="I4401" s="143"/>
    </row>
    <row r="4402" spans="2:9" s="140" customFormat="1" ht="19.7" customHeight="1" x14ac:dyDescent="0.2">
      <c r="B4402" s="142">
        <v>187</v>
      </c>
      <c r="C4402" s="143" t="s">
        <v>165</v>
      </c>
      <c r="D4402" s="142">
        <v>90286251</v>
      </c>
      <c r="E4402" s="143" t="s">
        <v>3674</v>
      </c>
      <c r="F4402" s="143" t="s">
        <v>697</v>
      </c>
      <c r="G4402" s="143" t="s">
        <v>698</v>
      </c>
      <c r="H4402" s="144">
        <v>15000</v>
      </c>
      <c r="I4402" s="143"/>
    </row>
    <row r="4403" spans="2:9" s="140" customFormat="1" ht="19.7" customHeight="1" x14ac:dyDescent="0.2">
      <c r="B4403" s="142">
        <v>187</v>
      </c>
      <c r="C4403" s="143" t="s">
        <v>165</v>
      </c>
      <c r="D4403" s="142">
        <v>90685810</v>
      </c>
      <c r="E4403" s="143" t="s">
        <v>3675</v>
      </c>
      <c r="F4403" s="143" t="s">
        <v>700</v>
      </c>
      <c r="G4403" s="143" t="s">
        <v>701</v>
      </c>
      <c r="H4403" s="144">
        <v>300</v>
      </c>
      <c r="I4403" s="143"/>
    </row>
    <row r="4404" spans="2:9" s="140" customFormat="1" ht="19.7" customHeight="1" x14ac:dyDescent="0.2">
      <c r="B4404" s="142">
        <v>187</v>
      </c>
      <c r="C4404" s="143" t="s">
        <v>165</v>
      </c>
      <c r="D4404" s="142">
        <v>90685810</v>
      </c>
      <c r="E4404" s="143" t="s">
        <v>3676</v>
      </c>
      <c r="F4404" s="143" t="s">
        <v>697</v>
      </c>
      <c r="G4404" s="143" t="s">
        <v>698</v>
      </c>
      <c r="H4404" s="144">
        <v>25000</v>
      </c>
      <c r="I4404" s="143"/>
    </row>
    <row r="4405" spans="2:9" s="140" customFormat="1" ht="19.7" customHeight="1" x14ac:dyDescent="0.2">
      <c r="B4405" s="142">
        <v>188</v>
      </c>
      <c r="C4405" s="143" t="s">
        <v>161</v>
      </c>
      <c r="D4405" s="142">
        <v>90182156</v>
      </c>
      <c r="E4405" s="143" t="s">
        <v>3677</v>
      </c>
      <c r="F4405" s="143" t="s">
        <v>700</v>
      </c>
      <c r="G4405" s="143" t="s">
        <v>701</v>
      </c>
      <c r="H4405" s="144">
        <v>-4815.8900000000003</v>
      </c>
      <c r="I4405" s="143"/>
    </row>
    <row r="4406" spans="2:9" s="140" customFormat="1" ht="19.7" customHeight="1" x14ac:dyDescent="0.2">
      <c r="B4406" s="142">
        <v>188</v>
      </c>
      <c r="C4406" s="143" t="s">
        <v>161</v>
      </c>
      <c r="D4406" s="142">
        <v>90280081</v>
      </c>
      <c r="E4406" s="143" t="s">
        <v>3678</v>
      </c>
      <c r="F4406" s="143" t="s">
        <v>723</v>
      </c>
      <c r="G4406" s="143" t="s">
        <v>724</v>
      </c>
      <c r="H4406" s="144">
        <v>-18700</v>
      </c>
      <c r="I4406" s="143"/>
    </row>
    <row r="4407" spans="2:9" s="140" customFormat="1" ht="19.7" customHeight="1" x14ac:dyDescent="0.2">
      <c r="B4407" s="142">
        <v>188</v>
      </c>
      <c r="C4407" s="143" t="s">
        <v>161</v>
      </c>
      <c r="D4407" s="142">
        <v>90316371</v>
      </c>
      <c r="E4407" s="143" t="s">
        <v>3679</v>
      </c>
      <c r="F4407" s="143" t="s">
        <v>700</v>
      </c>
      <c r="G4407" s="143" t="s">
        <v>701</v>
      </c>
      <c r="H4407" s="144">
        <v>250</v>
      </c>
      <c r="I4407" s="143"/>
    </row>
    <row r="4408" spans="2:9" s="140" customFormat="1" ht="19.7" customHeight="1" x14ac:dyDescent="0.2">
      <c r="B4408" s="142">
        <v>188</v>
      </c>
      <c r="C4408" s="143" t="s">
        <v>161</v>
      </c>
      <c r="D4408" s="142">
        <v>90316371</v>
      </c>
      <c r="E4408" s="143" t="s">
        <v>3679</v>
      </c>
      <c r="F4408" s="143" t="s">
        <v>700</v>
      </c>
      <c r="G4408" s="143" t="s">
        <v>701</v>
      </c>
      <c r="H4408" s="144">
        <v>350</v>
      </c>
      <c r="I4408" s="143"/>
    </row>
    <row r="4409" spans="2:9" s="140" customFormat="1" ht="19.7" customHeight="1" x14ac:dyDescent="0.2">
      <c r="B4409" s="142">
        <v>188</v>
      </c>
      <c r="C4409" s="143" t="s">
        <v>161</v>
      </c>
      <c r="D4409" s="142">
        <v>90318179</v>
      </c>
      <c r="E4409" s="143" t="s">
        <v>3680</v>
      </c>
      <c r="F4409" s="143" t="s">
        <v>700</v>
      </c>
      <c r="G4409" s="143" t="s">
        <v>701</v>
      </c>
      <c r="H4409" s="144">
        <v>-1307.74</v>
      </c>
      <c r="I4409" s="143"/>
    </row>
    <row r="4410" spans="2:9" s="140" customFormat="1" ht="19.7" customHeight="1" x14ac:dyDescent="0.2">
      <c r="B4410" s="142">
        <v>188</v>
      </c>
      <c r="C4410" s="143" t="s">
        <v>161</v>
      </c>
      <c r="D4410" s="142">
        <v>90318299</v>
      </c>
      <c r="E4410" s="143" t="s">
        <v>3681</v>
      </c>
      <c r="F4410" s="143" t="s">
        <v>787</v>
      </c>
      <c r="G4410" s="143" t="s">
        <v>788</v>
      </c>
      <c r="H4410" s="144">
        <v>90</v>
      </c>
      <c r="I4410" s="143"/>
    </row>
    <row r="4411" spans="2:9" s="140" customFormat="1" ht="19.7" customHeight="1" x14ac:dyDescent="0.2">
      <c r="B4411" s="142">
        <v>188</v>
      </c>
      <c r="C4411" s="143" t="s">
        <v>161</v>
      </c>
      <c r="D4411" s="142">
        <v>90318299</v>
      </c>
      <c r="E4411" s="143" t="s">
        <v>3681</v>
      </c>
      <c r="F4411" s="143" t="s">
        <v>787</v>
      </c>
      <c r="G4411" s="143" t="s">
        <v>788</v>
      </c>
      <c r="H4411" s="144">
        <v>240</v>
      </c>
      <c r="I4411" s="143"/>
    </row>
    <row r="4412" spans="2:9" s="140" customFormat="1" ht="19.7" customHeight="1" x14ac:dyDescent="0.2">
      <c r="B4412" s="142">
        <v>188</v>
      </c>
      <c r="C4412" s="143" t="s">
        <v>161</v>
      </c>
      <c r="D4412" s="142">
        <v>90323074</v>
      </c>
      <c r="E4412" s="143" t="s">
        <v>3682</v>
      </c>
      <c r="F4412" s="143" t="s">
        <v>700</v>
      </c>
      <c r="G4412" s="143" t="s">
        <v>701</v>
      </c>
      <c r="H4412" s="144">
        <v>360</v>
      </c>
      <c r="I4412" s="143"/>
    </row>
    <row r="4413" spans="2:9" s="140" customFormat="1" ht="19.7" customHeight="1" x14ac:dyDescent="0.2">
      <c r="B4413" s="142">
        <v>188</v>
      </c>
      <c r="C4413" s="143" t="s">
        <v>161</v>
      </c>
      <c r="D4413" s="142">
        <v>90328576</v>
      </c>
      <c r="E4413" s="143" t="s">
        <v>3684</v>
      </c>
      <c r="F4413" s="143" t="s">
        <v>700</v>
      </c>
      <c r="G4413" s="143" t="s">
        <v>701</v>
      </c>
      <c r="H4413" s="144">
        <v>80000</v>
      </c>
      <c r="I4413" s="143"/>
    </row>
    <row r="4414" spans="2:9" s="140" customFormat="1" ht="19.7" customHeight="1" x14ac:dyDescent="0.2">
      <c r="B4414" s="142">
        <v>188</v>
      </c>
      <c r="C4414" s="143" t="s">
        <v>161</v>
      </c>
      <c r="D4414" s="142">
        <v>90347699</v>
      </c>
      <c r="E4414" s="143" t="s">
        <v>3683</v>
      </c>
      <c r="F4414" s="143" t="s">
        <v>737</v>
      </c>
      <c r="G4414" s="143" t="s">
        <v>738</v>
      </c>
      <c r="H4414" s="144">
        <v>150</v>
      </c>
      <c r="I4414" s="143"/>
    </row>
    <row r="4415" spans="2:9" s="140" customFormat="1" ht="19.7" customHeight="1" x14ac:dyDescent="0.2">
      <c r="B4415" s="142">
        <v>188</v>
      </c>
      <c r="C4415" s="143" t="s">
        <v>161</v>
      </c>
      <c r="D4415" s="142">
        <v>90347699</v>
      </c>
      <c r="E4415" s="143" t="s">
        <v>3683</v>
      </c>
      <c r="F4415" s="143" t="s">
        <v>737</v>
      </c>
      <c r="G4415" s="143" t="s">
        <v>738</v>
      </c>
      <c r="H4415" s="144">
        <v>210</v>
      </c>
      <c r="I4415" s="143"/>
    </row>
    <row r="4416" spans="2:9" s="140" customFormat="1" ht="19.7" customHeight="1" x14ac:dyDescent="0.2">
      <c r="B4416" s="142">
        <v>188</v>
      </c>
      <c r="C4416" s="143" t="s">
        <v>161</v>
      </c>
      <c r="D4416" s="142">
        <v>90352268</v>
      </c>
      <c r="E4416" s="143" t="s">
        <v>3685</v>
      </c>
      <c r="F4416" s="143" t="s">
        <v>700</v>
      </c>
      <c r="G4416" s="143" t="s">
        <v>701</v>
      </c>
      <c r="H4416" s="144">
        <v>-1920</v>
      </c>
      <c r="I4416" s="143"/>
    </row>
    <row r="4417" spans="2:9" s="140" customFormat="1" ht="19.7" customHeight="1" x14ac:dyDescent="0.2">
      <c r="B4417" s="142">
        <v>188</v>
      </c>
      <c r="C4417" s="143" t="s">
        <v>161</v>
      </c>
      <c r="D4417" s="142">
        <v>90463535</v>
      </c>
      <c r="E4417" s="143" t="s">
        <v>3686</v>
      </c>
      <c r="F4417" s="143" t="s">
        <v>737</v>
      </c>
      <c r="G4417" s="143" t="s">
        <v>738</v>
      </c>
      <c r="H4417" s="144">
        <v>150</v>
      </c>
      <c r="I4417" s="143"/>
    </row>
    <row r="4418" spans="2:9" s="140" customFormat="1" ht="19.7" customHeight="1" x14ac:dyDescent="0.2">
      <c r="B4418" s="142">
        <v>188</v>
      </c>
      <c r="C4418" s="143" t="s">
        <v>161</v>
      </c>
      <c r="D4418" s="142">
        <v>90463535</v>
      </c>
      <c r="E4418" s="143" t="s">
        <v>3686</v>
      </c>
      <c r="F4418" s="143" t="s">
        <v>737</v>
      </c>
      <c r="G4418" s="143" t="s">
        <v>738</v>
      </c>
      <c r="H4418" s="144">
        <v>210</v>
      </c>
      <c r="I4418" s="143"/>
    </row>
    <row r="4419" spans="2:9" s="140" customFormat="1" ht="19.7" customHeight="1" x14ac:dyDescent="0.2">
      <c r="B4419" s="142">
        <v>188</v>
      </c>
      <c r="C4419" s="143" t="s">
        <v>161</v>
      </c>
      <c r="D4419" s="142">
        <v>90518632</v>
      </c>
      <c r="E4419" s="143" t="s">
        <v>3687</v>
      </c>
      <c r="F4419" s="143" t="s">
        <v>700</v>
      </c>
      <c r="G4419" s="143" t="s">
        <v>701</v>
      </c>
      <c r="H4419" s="144">
        <v>50</v>
      </c>
      <c r="I4419" s="143"/>
    </row>
    <row r="4420" spans="2:9" s="140" customFormat="1" ht="19.7" customHeight="1" x14ac:dyDescent="0.2">
      <c r="B4420" s="142">
        <v>188</v>
      </c>
      <c r="C4420" s="143" t="s">
        <v>161</v>
      </c>
      <c r="D4420" s="142">
        <v>90518632</v>
      </c>
      <c r="E4420" s="143" t="s">
        <v>3687</v>
      </c>
      <c r="F4420" s="143" t="s">
        <v>700</v>
      </c>
      <c r="G4420" s="143" t="s">
        <v>701</v>
      </c>
      <c r="H4420" s="144">
        <v>70</v>
      </c>
      <c r="I4420" s="143"/>
    </row>
    <row r="4421" spans="2:9" s="140" customFormat="1" ht="19.7" customHeight="1" x14ac:dyDescent="0.2">
      <c r="B4421" s="142">
        <v>188</v>
      </c>
      <c r="C4421" s="143" t="s">
        <v>161</v>
      </c>
      <c r="D4421" s="142">
        <v>90861080</v>
      </c>
      <c r="E4421" s="143" t="s">
        <v>3688</v>
      </c>
      <c r="F4421" s="143" t="s">
        <v>697</v>
      </c>
      <c r="G4421" s="143" t="s">
        <v>698</v>
      </c>
      <c r="H4421" s="144">
        <v>-5000</v>
      </c>
      <c r="I4421" s="143"/>
    </row>
    <row r="4422" spans="2:9" s="140" customFormat="1" ht="19.7" customHeight="1" x14ac:dyDescent="0.2">
      <c r="B4422" s="142">
        <v>188</v>
      </c>
      <c r="C4422" s="143" t="s">
        <v>161</v>
      </c>
      <c r="D4422" s="142">
        <v>90967619</v>
      </c>
      <c r="E4422" s="143" t="s">
        <v>3689</v>
      </c>
      <c r="F4422" s="143" t="s">
        <v>700</v>
      </c>
      <c r="G4422" s="143" t="s">
        <v>701</v>
      </c>
      <c r="H4422" s="144">
        <v>1500</v>
      </c>
      <c r="I4422" s="143"/>
    </row>
    <row r="4423" spans="2:9" s="140" customFormat="1" ht="19.7" customHeight="1" x14ac:dyDescent="0.2">
      <c r="B4423" s="142">
        <v>188</v>
      </c>
      <c r="C4423" s="143" t="s">
        <v>161</v>
      </c>
      <c r="D4423" s="142">
        <v>90967619</v>
      </c>
      <c r="E4423" s="143" t="s">
        <v>3689</v>
      </c>
      <c r="F4423" s="143" t="s">
        <v>700</v>
      </c>
      <c r="G4423" s="143" t="s">
        <v>701</v>
      </c>
      <c r="H4423" s="144">
        <v>2100</v>
      </c>
      <c r="I4423" s="143"/>
    </row>
    <row r="4424" spans="2:9" s="140" customFormat="1" ht="19.7" customHeight="1" x14ac:dyDescent="0.2">
      <c r="B4424" s="142">
        <v>188</v>
      </c>
      <c r="C4424" s="143" t="s">
        <v>161</v>
      </c>
      <c r="D4424" s="142">
        <v>91055096</v>
      </c>
      <c r="E4424" s="143" t="s">
        <v>3690</v>
      </c>
      <c r="F4424" s="143" t="s">
        <v>713</v>
      </c>
      <c r="G4424" s="143" t="s">
        <v>714</v>
      </c>
      <c r="H4424" s="144">
        <v>-40000</v>
      </c>
      <c r="I4424" s="143"/>
    </row>
    <row r="4425" spans="2:9" s="140" customFormat="1" ht="19.7" customHeight="1" x14ac:dyDescent="0.2">
      <c r="B4425" s="142">
        <v>189</v>
      </c>
      <c r="C4425" s="143" t="s">
        <v>150</v>
      </c>
      <c r="D4425" s="142">
        <v>90281020</v>
      </c>
      <c r="E4425" s="143" t="s">
        <v>8757</v>
      </c>
      <c r="F4425" s="143" t="s">
        <v>700</v>
      </c>
      <c r="G4425" s="143" t="s">
        <v>701</v>
      </c>
      <c r="H4425" s="144">
        <v>20000</v>
      </c>
      <c r="I4425" s="143"/>
    </row>
    <row r="4426" spans="2:9" s="140" customFormat="1" ht="19.7" customHeight="1" x14ac:dyDescent="0.2">
      <c r="B4426" s="142">
        <v>189</v>
      </c>
      <c r="C4426" s="143" t="s">
        <v>150</v>
      </c>
      <c r="D4426" s="142">
        <v>90281020</v>
      </c>
      <c r="E4426" s="143" t="s">
        <v>3691</v>
      </c>
      <c r="F4426" s="143" t="s">
        <v>697</v>
      </c>
      <c r="G4426" s="143" t="s">
        <v>698</v>
      </c>
      <c r="H4426" s="144">
        <v>20000</v>
      </c>
      <c r="I4426" s="143"/>
    </row>
    <row r="4427" spans="2:9" s="140" customFormat="1" ht="19.7" customHeight="1" x14ac:dyDescent="0.2">
      <c r="B4427" s="142">
        <v>189</v>
      </c>
      <c r="C4427" s="143" t="s">
        <v>150</v>
      </c>
      <c r="D4427" s="142">
        <v>90287723</v>
      </c>
      <c r="E4427" s="143" t="s">
        <v>3692</v>
      </c>
      <c r="F4427" s="143" t="s">
        <v>700</v>
      </c>
      <c r="G4427" s="143" t="s">
        <v>701</v>
      </c>
      <c r="H4427" s="144">
        <v>-3255.42</v>
      </c>
      <c r="I4427" s="143"/>
    </row>
    <row r="4428" spans="2:9" s="140" customFormat="1" ht="19.7" customHeight="1" x14ac:dyDescent="0.2">
      <c r="B4428" s="142">
        <v>189</v>
      </c>
      <c r="C4428" s="143" t="s">
        <v>150</v>
      </c>
      <c r="D4428" s="142">
        <v>90302131</v>
      </c>
      <c r="E4428" s="143" t="s">
        <v>3693</v>
      </c>
      <c r="F4428" s="143" t="s">
        <v>700</v>
      </c>
      <c r="G4428" s="143" t="s">
        <v>701</v>
      </c>
      <c r="H4428" s="144">
        <v>450</v>
      </c>
      <c r="I4428" s="143"/>
    </row>
    <row r="4429" spans="2:9" s="140" customFormat="1" ht="19.7" customHeight="1" x14ac:dyDescent="0.2">
      <c r="B4429" s="142">
        <v>189</v>
      </c>
      <c r="C4429" s="143" t="s">
        <v>150</v>
      </c>
      <c r="D4429" s="142">
        <v>90302131</v>
      </c>
      <c r="E4429" s="143" t="s">
        <v>3693</v>
      </c>
      <c r="F4429" s="143" t="s">
        <v>700</v>
      </c>
      <c r="G4429" s="143" t="s">
        <v>701</v>
      </c>
      <c r="H4429" s="144">
        <v>150</v>
      </c>
      <c r="I4429" s="143"/>
    </row>
    <row r="4430" spans="2:9" s="140" customFormat="1" ht="19.7" customHeight="1" x14ac:dyDescent="0.2">
      <c r="B4430" s="142">
        <v>189</v>
      </c>
      <c r="C4430" s="143" t="s">
        <v>150</v>
      </c>
      <c r="D4430" s="142">
        <v>90306526</v>
      </c>
      <c r="E4430" s="143" t="s">
        <v>3694</v>
      </c>
      <c r="F4430" s="143" t="s">
        <v>700</v>
      </c>
      <c r="G4430" s="143" t="s">
        <v>701</v>
      </c>
      <c r="H4430" s="144">
        <v>34000</v>
      </c>
      <c r="I4430" s="143"/>
    </row>
    <row r="4431" spans="2:9" s="140" customFormat="1" ht="19.7" customHeight="1" x14ac:dyDescent="0.2">
      <c r="B4431" s="142">
        <v>189</v>
      </c>
      <c r="C4431" s="143" t="s">
        <v>150</v>
      </c>
      <c r="D4431" s="142">
        <v>90309379</v>
      </c>
      <c r="E4431" s="143" t="s">
        <v>3695</v>
      </c>
      <c r="F4431" s="143" t="s">
        <v>891</v>
      </c>
      <c r="G4431" s="143" t="s">
        <v>892</v>
      </c>
      <c r="H4431" s="144">
        <v>1788</v>
      </c>
      <c r="I4431" s="143"/>
    </row>
    <row r="4432" spans="2:9" s="140" customFormat="1" ht="19.7" customHeight="1" x14ac:dyDescent="0.2">
      <c r="B4432" s="142">
        <v>189</v>
      </c>
      <c r="C4432" s="143" t="s">
        <v>150</v>
      </c>
      <c r="D4432" s="142">
        <v>90323352</v>
      </c>
      <c r="E4432" s="143" t="s">
        <v>3696</v>
      </c>
      <c r="F4432" s="143" t="s">
        <v>700</v>
      </c>
      <c r="G4432" s="143" t="s">
        <v>701</v>
      </c>
      <c r="H4432" s="144">
        <v>10270</v>
      </c>
      <c r="I4432" s="143"/>
    </row>
    <row r="4433" spans="2:9" s="140" customFormat="1" ht="19.7" customHeight="1" x14ac:dyDescent="0.2">
      <c r="B4433" s="142">
        <v>189</v>
      </c>
      <c r="C4433" s="143" t="s">
        <v>150</v>
      </c>
      <c r="D4433" s="142">
        <v>90323352</v>
      </c>
      <c r="E4433" s="143" t="s">
        <v>3696</v>
      </c>
      <c r="F4433" s="143" t="s">
        <v>700</v>
      </c>
      <c r="G4433" s="143" t="s">
        <v>701</v>
      </c>
      <c r="H4433" s="144">
        <v>90</v>
      </c>
      <c r="I4433" s="143"/>
    </row>
    <row r="4434" spans="2:9" s="140" customFormat="1" ht="19.7" customHeight="1" x14ac:dyDescent="0.2">
      <c r="B4434" s="142">
        <v>189</v>
      </c>
      <c r="C4434" s="143" t="s">
        <v>150</v>
      </c>
      <c r="D4434" s="142">
        <v>90323352</v>
      </c>
      <c r="E4434" s="143" t="s">
        <v>3697</v>
      </c>
      <c r="F4434" s="143" t="s">
        <v>700</v>
      </c>
      <c r="G4434" s="143" t="s">
        <v>701</v>
      </c>
      <c r="H4434" s="144">
        <v>1350</v>
      </c>
      <c r="I4434" s="143"/>
    </row>
    <row r="4435" spans="2:9" s="140" customFormat="1" ht="19.7" customHeight="1" x14ac:dyDescent="0.2">
      <c r="B4435" s="142">
        <v>189</v>
      </c>
      <c r="C4435" s="143" t="s">
        <v>150</v>
      </c>
      <c r="D4435" s="142">
        <v>90323352</v>
      </c>
      <c r="E4435" s="143" t="s">
        <v>3697</v>
      </c>
      <c r="F4435" s="143" t="s">
        <v>700</v>
      </c>
      <c r="G4435" s="143" t="s">
        <v>701</v>
      </c>
      <c r="H4435" s="144">
        <v>450</v>
      </c>
      <c r="I4435" s="143"/>
    </row>
    <row r="4436" spans="2:9" s="140" customFormat="1" ht="19.7" customHeight="1" x14ac:dyDescent="0.2">
      <c r="B4436" s="142">
        <v>189</v>
      </c>
      <c r="C4436" s="143" t="s">
        <v>150</v>
      </c>
      <c r="D4436" s="142">
        <v>90359279</v>
      </c>
      <c r="E4436" s="143" t="s">
        <v>3698</v>
      </c>
      <c r="F4436" s="143" t="s">
        <v>700</v>
      </c>
      <c r="G4436" s="143" t="s">
        <v>701</v>
      </c>
      <c r="H4436" s="144">
        <v>660</v>
      </c>
      <c r="I4436" s="143"/>
    </row>
    <row r="4437" spans="2:9" s="140" customFormat="1" ht="19.7" customHeight="1" x14ac:dyDescent="0.2">
      <c r="B4437" s="142">
        <v>189</v>
      </c>
      <c r="C4437" s="143" t="s">
        <v>150</v>
      </c>
      <c r="D4437" s="142">
        <v>90379146</v>
      </c>
      <c r="E4437" s="143" t="s">
        <v>3700</v>
      </c>
      <c r="F4437" s="143" t="s">
        <v>700</v>
      </c>
      <c r="G4437" s="143" t="s">
        <v>701</v>
      </c>
      <c r="H4437" s="144">
        <v>2900</v>
      </c>
      <c r="I4437" s="143"/>
    </row>
    <row r="4438" spans="2:9" s="140" customFormat="1" ht="19.7" customHeight="1" x14ac:dyDescent="0.2">
      <c r="B4438" s="142">
        <v>189</v>
      </c>
      <c r="C4438" s="143" t="s">
        <v>150</v>
      </c>
      <c r="D4438" s="142">
        <v>90379146</v>
      </c>
      <c r="E4438" s="143" t="s">
        <v>3700</v>
      </c>
      <c r="F4438" s="143" t="s">
        <v>700</v>
      </c>
      <c r="G4438" s="143" t="s">
        <v>701</v>
      </c>
      <c r="H4438" s="144">
        <v>300</v>
      </c>
      <c r="I4438" s="143"/>
    </row>
    <row r="4439" spans="2:9" s="140" customFormat="1" ht="19.7" customHeight="1" x14ac:dyDescent="0.2">
      <c r="B4439" s="142">
        <v>189</v>
      </c>
      <c r="C4439" s="143" t="s">
        <v>150</v>
      </c>
      <c r="D4439" s="142">
        <v>90379146</v>
      </c>
      <c r="E4439" s="143" t="s">
        <v>3701</v>
      </c>
      <c r="F4439" s="143" t="s">
        <v>700</v>
      </c>
      <c r="G4439" s="143" t="s">
        <v>701</v>
      </c>
      <c r="H4439" s="144">
        <v>1950</v>
      </c>
      <c r="I4439" s="143"/>
    </row>
    <row r="4440" spans="2:9" s="140" customFormat="1" ht="19.7" customHeight="1" x14ac:dyDescent="0.2">
      <c r="B4440" s="142">
        <v>189</v>
      </c>
      <c r="C4440" s="143" t="s">
        <v>150</v>
      </c>
      <c r="D4440" s="142">
        <v>90379146</v>
      </c>
      <c r="E4440" s="143" t="s">
        <v>3701</v>
      </c>
      <c r="F4440" s="143" t="s">
        <v>700</v>
      </c>
      <c r="G4440" s="143" t="s">
        <v>701</v>
      </c>
      <c r="H4440" s="144">
        <v>150</v>
      </c>
      <c r="I4440" s="143"/>
    </row>
    <row r="4441" spans="2:9" s="140" customFormat="1" ht="19.7" customHeight="1" x14ac:dyDescent="0.2">
      <c r="B4441" s="142">
        <v>189</v>
      </c>
      <c r="C4441" s="143" t="s">
        <v>150</v>
      </c>
      <c r="D4441" s="142">
        <v>90379193</v>
      </c>
      <c r="E4441" s="143" t="s">
        <v>3702</v>
      </c>
      <c r="F4441" s="143" t="s">
        <v>729</v>
      </c>
      <c r="G4441" s="143" t="s">
        <v>730</v>
      </c>
      <c r="H4441" s="144">
        <v>550</v>
      </c>
      <c r="I4441" s="143"/>
    </row>
    <row r="4442" spans="2:9" s="140" customFormat="1" ht="19.7" customHeight="1" x14ac:dyDescent="0.2">
      <c r="B4442" s="142">
        <v>189</v>
      </c>
      <c r="C4442" s="143" t="s">
        <v>150</v>
      </c>
      <c r="D4442" s="142">
        <v>90379193</v>
      </c>
      <c r="E4442" s="143" t="s">
        <v>3702</v>
      </c>
      <c r="F4442" s="143" t="s">
        <v>729</v>
      </c>
      <c r="G4442" s="143" t="s">
        <v>730</v>
      </c>
      <c r="H4442" s="144">
        <v>150</v>
      </c>
      <c r="I4442" s="143"/>
    </row>
    <row r="4443" spans="2:9" s="140" customFormat="1" ht="19.7" customHeight="1" x14ac:dyDescent="0.2">
      <c r="B4443" s="142">
        <v>189</v>
      </c>
      <c r="C4443" s="143" t="s">
        <v>150</v>
      </c>
      <c r="D4443" s="142">
        <v>90379207</v>
      </c>
      <c r="E4443" s="143" t="s">
        <v>3704</v>
      </c>
      <c r="F4443" s="143" t="s">
        <v>700</v>
      </c>
      <c r="G4443" s="143" t="s">
        <v>701</v>
      </c>
      <c r="H4443" s="144">
        <v>900</v>
      </c>
      <c r="I4443" s="143"/>
    </row>
    <row r="4444" spans="2:9" s="140" customFormat="1" ht="19.7" customHeight="1" x14ac:dyDescent="0.2">
      <c r="B4444" s="142">
        <v>189</v>
      </c>
      <c r="C4444" s="143" t="s">
        <v>150</v>
      </c>
      <c r="D4444" s="142">
        <v>90379207</v>
      </c>
      <c r="E4444" s="143" t="s">
        <v>3704</v>
      </c>
      <c r="F4444" s="143" t="s">
        <v>700</v>
      </c>
      <c r="G4444" s="143" t="s">
        <v>701</v>
      </c>
      <c r="H4444" s="144">
        <v>300</v>
      </c>
      <c r="I4444" s="143"/>
    </row>
    <row r="4445" spans="2:9" s="140" customFormat="1" ht="19.7" customHeight="1" x14ac:dyDescent="0.2">
      <c r="B4445" s="142">
        <v>189</v>
      </c>
      <c r="C4445" s="143" t="s">
        <v>150</v>
      </c>
      <c r="D4445" s="142">
        <v>90379207</v>
      </c>
      <c r="E4445" s="143" t="s">
        <v>3705</v>
      </c>
      <c r="F4445" s="143" t="s">
        <v>778</v>
      </c>
      <c r="G4445" s="143" t="s">
        <v>779</v>
      </c>
      <c r="H4445" s="144">
        <v>283.2</v>
      </c>
      <c r="I4445" s="143"/>
    </row>
    <row r="4446" spans="2:9" s="140" customFormat="1" ht="19.7" customHeight="1" x14ac:dyDescent="0.2">
      <c r="B4446" s="142">
        <v>189</v>
      </c>
      <c r="C4446" s="143" t="s">
        <v>150</v>
      </c>
      <c r="D4446" s="142">
        <v>90379276</v>
      </c>
      <c r="E4446" s="143" t="s">
        <v>3706</v>
      </c>
      <c r="F4446" s="143" t="s">
        <v>697</v>
      </c>
      <c r="G4446" s="143" t="s">
        <v>698</v>
      </c>
      <c r="H4446" s="144">
        <v>-1000</v>
      </c>
      <c r="I4446" s="143"/>
    </row>
    <row r="4447" spans="2:9" s="140" customFormat="1" ht="19.7" customHeight="1" x14ac:dyDescent="0.2">
      <c r="B4447" s="142">
        <v>189</v>
      </c>
      <c r="C4447" s="143" t="s">
        <v>150</v>
      </c>
      <c r="D4447" s="142">
        <v>90379278</v>
      </c>
      <c r="E4447" s="143" t="s">
        <v>3707</v>
      </c>
      <c r="F4447" s="143" t="s">
        <v>700</v>
      </c>
      <c r="G4447" s="143" t="s">
        <v>701</v>
      </c>
      <c r="H4447" s="144">
        <v>1550</v>
      </c>
      <c r="I4447" s="143"/>
    </row>
    <row r="4448" spans="2:9" s="140" customFormat="1" ht="19.7" customHeight="1" x14ac:dyDescent="0.2">
      <c r="B4448" s="142">
        <v>189</v>
      </c>
      <c r="C4448" s="143" t="s">
        <v>150</v>
      </c>
      <c r="D4448" s="142">
        <v>90379391</v>
      </c>
      <c r="E4448" s="143" t="s">
        <v>9113</v>
      </c>
      <c r="F4448" s="143" t="s">
        <v>700</v>
      </c>
      <c r="G4448" s="143" t="s">
        <v>701</v>
      </c>
      <c r="H4448" s="144">
        <v>-65247.93</v>
      </c>
      <c r="I4448" s="143"/>
    </row>
    <row r="4449" spans="2:9" s="140" customFormat="1" ht="19.7" customHeight="1" x14ac:dyDescent="0.2">
      <c r="B4449" s="142">
        <v>189</v>
      </c>
      <c r="C4449" s="143" t="s">
        <v>150</v>
      </c>
      <c r="D4449" s="142">
        <v>90379431</v>
      </c>
      <c r="E4449" s="143" t="s">
        <v>3708</v>
      </c>
      <c r="F4449" s="143" t="s">
        <v>700</v>
      </c>
      <c r="G4449" s="143" t="s">
        <v>701</v>
      </c>
      <c r="H4449" s="144">
        <v>-1007.26</v>
      </c>
      <c r="I4449" s="143"/>
    </row>
    <row r="4450" spans="2:9" s="140" customFormat="1" ht="19.7" customHeight="1" x14ac:dyDescent="0.2">
      <c r="B4450" s="142">
        <v>189</v>
      </c>
      <c r="C4450" s="143" t="s">
        <v>150</v>
      </c>
      <c r="D4450" s="142">
        <v>90379542</v>
      </c>
      <c r="E4450" s="143" t="s">
        <v>3709</v>
      </c>
      <c r="F4450" s="143" t="s">
        <v>697</v>
      </c>
      <c r="G4450" s="143" t="s">
        <v>698</v>
      </c>
      <c r="H4450" s="144">
        <v>1371</v>
      </c>
      <c r="I4450" s="143"/>
    </row>
    <row r="4451" spans="2:9" s="140" customFormat="1" ht="19.7" customHeight="1" x14ac:dyDescent="0.2">
      <c r="B4451" s="142">
        <v>189</v>
      </c>
      <c r="C4451" s="143" t="s">
        <v>150</v>
      </c>
      <c r="D4451" s="142">
        <v>90379542</v>
      </c>
      <c r="E4451" s="143" t="s">
        <v>3709</v>
      </c>
      <c r="F4451" s="143" t="s">
        <v>697</v>
      </c>
      <c r="G4451" s="143" t="s">
        <v>698</v>
      </c>
      <c r="H4451" s="144">
        <v>459</v>
      </c>
      <c r="I4451" s="143"/>
    </row>
    <row r="4452" spans="2:9" s="140" customFormat="1" ht="19.7" customHeight="1" x14ac:dyDescent="0.2">
      <c r="B4452" s="142">
        <v>189</v>
      </c>
      <c r="C4452" s="143" t="s">
        <v>150</v>
      </c>
      <c r="D4452" s="142">
        <v>90379545</v>
      </c>
      <c r="E4452" s="143" t="s">
        <v>3710</v>
      </c>
      <c r="F4452" s="143" t="s">
        <v>700</v>
      </c>
      <c r="G4452" s="143" t="s">
        <v>701</v>
      </c>
      <c r="H4452" s="144">
        <v>15600</v>
      </c>
      <c r="I4452" s="143"/>
    </row>
    <row r="4453" spans="2:9" s="140" customFormat="1" ht="19.7" customHeight="1" x14ac:dyDescent="0.2">
      <c r="B4453" s="142">
        <v>189</v>
      </c>
      <c r="C4453" s="143" t="s">
        <v>150</v>
      </c>
      <c r="D4453" s="142">
        <v>90379735</v>
      </c>
      <c r="E4453" s="143" t="s">
        <v>3711</v>
      </c>
      <c r="F4453" s="143" t="s">
        <v>700</v>
      </c>
      <c r="G4453" s="143" t="s">
        <v>701</v>
      </c>
      <c r="H4453" s="144">
        <v>-1534.35</v>
      </c>
      <c r="I4453" s="143"/>
    </row>
    <row r="4454" spans="2:9" s="140" customFormat="1" ht="19.7" customHeight="1" x14ac:dyDescent="0.2">
      <c r="B4454" s="142">
        <v>189</v>
      </c>
      <c r="C4454" s="143" t="s">
        <v>150</v>
      </c>
      <c r="D4454" s="142">
        <v>90379735</v>
      </c>
      <c r="E4454" s="143" t="s">
        <v>3711</v>
      </c>
      <c r="F4454" s="143" t="s">
        <v>700</v>
      </c>
      <c r="G4454" s="143" t="s">
        <v>701</v>
      </c>
      <c r="H4454" s="144">
        <v>-4597.3</v>
      </c>
      <c r="I4454" s="143"/>
    </row>
    <row r="4455" spans="2:9" s="140" customFormat="1" ht="19.7" customHeight="1" x14ac:dyDescent="0.2">
      <c r="B4455" s="142">
        <v>189</v>
      </c>
      <c r="C4455" s="143" t="s">
        <v>150</v>
      </c>
      <c r="D4455" s="142">
        <v>90380205</v>
      </c>
      <c r="E4455" s="143" t="s">
        <v>3712</v>
      </c>
      <c r="F4455" s="143" t="s">
        <v>700</v>
      </c>
      <c r="G4455" s="143" t="s">
        <v>701</v>
      </c>
      <c r="H4455" s="144">
        <v>600</v>
      </c>
      <c r="I4455" s="143"/>
    </row>
    <row r="4456" spans="2:9" s="140" customFormat="1" ht="19.7" customHeight="1" x14ac:dyDescent="0.2">
      <c r="B4456" s="142">
        <v>189</v>
      </c>
      <c r="C4456" s="143" t="s">
        <v>150</v>
      </c>
      <c r="D4456" s="142">
        <v>90380524</v>
      </c>
      <c r="E4456" s="143" t="s">
        <v>3713</v>
      </c>
      <c r="F4456" s="143" t="s">
        <v>700</v>
      </c>
      <c r="G4456" s="143" t="s">
        <v>701</v>
      </c>
      <c r="H4456" s="144">
        <v>1800</v>
      </c>
      <c r="I4456" s="143"/>
    </row>
    <row r="4457" spans="2:9" s="140" customFormat="1" ht="19.7" customHeight="1" x14ac:dyDescent="0.2">
      <c r="B4457" s="142">
        <v>189</v>
      </c>
      <c r="C4457" s="143" t="s">
        <v>150</v>
      </c>
      <c r="D4457" s="142">
        <v>90380692</v>
      </c>
      <c r="E4457" s="143" t="s">
        <v>9820</v>
      </c>
      <c r="F4457" s="143" t="s">
        <v>700</v>
      </c>
      <c r="G4457" s="143" t="s">
        <v>701</v>
      </c>
      <c r="H4457" s="144">
        <v>6800</v>
      </c>
      <c r="I4457" s="143"/>
    </row>
    <row r="4458" spans="2:9" s="140" customFormat="1" ht="19.7" customHeight="1" x14ac:dyDescent="0.2">
      <c r="B4458" s="142">
        <v>189</v>
      </c>
      <c r="C4458" s="143" t="s">
        <v>150</v>
      </c>
      <c r="D4458" s="142">
        <v>90380898</v>
      </c>
      <c r="E4458" s="143" t="s">
        <v>3714</v>
      </c>
      <c r="F4458" s="143" t="s">
        <v>700</v>
      </c>
      <c r="G4458" s="143" t="s">
        <v>701</v>
      </c>
      <c r="H4458" s="144">
        <v>1800</v>
      </c>
      <c r="I4458" s="143"/>
    </row>
    <row r="4459" spans="2:9" s="140" customFormat="1" ht="19.7" customHeight="1" x14ac:dyDescent="0.2">
      <c r="B4459" s="142">
        <v>189</v>
      </c>
      <c r="C4459" s="143" t="s">
        <v>150</v>
      </c>
      <c r="D4459" s="142">
        <v>90380898</v>
      </c>
      <c r="E4459" s="143" t="s">
        <v>3715</v>
      </c>
      <c r="F4459" s="143" t="s">
        <v>787</v>
      </c>
      <c r="G4459" s="143" t="s">
        <v>788</v>
      </c>
      <c r="H4459" s="144">
        <v>330</v>
      </c>
      <c r="I4459" s="143"/>
    </row>
    <row r="4460" spans="2:9" s="140" customFormat="1" ht="19.7" customHeight="1" x14ac:dyDescent="0.2">
      <c r="B4460" s="142">
        <v>189</v>
      </c>
      <c r="C4460" s="143" t="s">
        <v>150</v>
      </c>
      <c r="D4460" s="142">
        <v>90381099</v>
      </c>
      <c r="E4460" s="143" t="s">
        <v>3716</v>
      </c>
      <c r="F4460" s="143" t="s">
        <v>700</v>
      </c>
      <c r="G4460" s="143" t="s">
        <v>701</v>
      </c>
      <c r="H4460" s="144">
        <v>137.19</v>
      </c>
      <c r="I4460" s="143"/>
    </row>
    <row r="4461" spans="2:9" s="140" customFormat="1" ht="19.7" customHeight="1" x14ac:dyDescent="0.2">
      <c r="B4461" s="142">
        <v>189</v>
      </c>
      <c r="C4461" s="143" t="s">
        <v>150</v>
      </c>
      <c r="D4461" s="142">
        <v>90381099</v>
      </c>
      <c r="E4461" s="143" t="s">
        <v>3716</v>
      </c>
      <c r="F4461" s="143" t="s">
        <v>700</v>
      </c>
      <c r="G4461" s="143" t="s">
        <v>701</v>
      </c>
      <c r="H4461" s="144">
        <v>365.84</v>
      </c>
      <c r="I4461" s="143"/>
    </row>
    <row r="4462" spans="2:9" s="140" customFormat="1" ht="19.7" customHeight="1" x14ac:dyDescent="0.2">
      <c r="B4462" s="142">
        <v>189</v>
      </c>
      <c r="C4462" s="143" t="s">
        <v>150</v>
      </c>
      <c r="D4462" s="142">
        <v>90381215</v>
      </c>
      <c r="E4462" s="143" t="s">
        <v>3717</v>
      </c>
      <c r="F4462" s="143" t="s">
        <v>697</v>
      </c>
      <c r="G4462" s="143" t="s">
        <v>698</v>
      </c>
      <c r="H4462" s="144">
        <v>69000</v>
      </c>
      <c r="I4462" s="143"/>
    </row>
    <row r="4463" spans="2:9" s="140" customFormat="1" ht="19.7" customHeight="1" x14ac:dyDescent="0.2">
      <c r="B4463" s="142">
        <v>189</v>
      </c>
      <c r="C4463" s="143" t="s">
        <v>150</v>
      </c>
      <c r="D4463" s="142">
        <v>90381557</v>
      </c>
      <c r="E4463" s="143" t="s">
        <v>3718</v>
      </c>
      <c r="F4463" s="143" t="s">
        <v>729</v>
      </c>
      <c r="G4463" s="143" t="s">
        <v>730</v>
      </c>
      <c r="H4463" s="144">
        <v>413.1</v>
      </c>
      <c r="I4463" s="143"/>
    </row>
    <row r="4464" spans="2:9" s="140" customFormat="1" ht="19.7" customHeight="1" x14ac:dyDescent="0.2">
      <c r="B4464" s="142">
        <v>189</v>
      </c>
      <c r="C4464" s="143" t="s">
        <v>150</v>
      </c>
      <c r="D4464" s="142">
        <v>90381557</v>
      </c>
      <c r="E4464" s="143" t="s">
        <v>3718</v>
      </c>
      <c r="F4464" s="143" t="s">
        <v>729</v>
      </c>
      <c r="G4464" s="143" t="s">
        <v>730</v>
      </c>
      <c r="H4464" s="144">
        <v>156.06</v>
      </c>
      <c r="I4464" s="143"/>
    </row>
    <row r="4465" spans="2:9" s="140" customFormat="1" ht="19.7" customHeight="1" x14ac:dyDescent="0.2">
      <c r="B4465" s="142">
        <v>189</v>
      </c>
      <c r="C4465" s="143" t="s">
        <v>150</v>
      </c>
      <c r="D4465" s="142">
        <v>90381594</v>
      </c>
      <c r="E4465" s="143" t="s">
        <v>3719</v>
      </c>
      <c r="F4465" s="143" t="s">
        <v>713</v>
      </c>
      <c r="G4465" s="143" t="s">
        <v>714</v>
      </c>
      <c r="H4465" s="144">
        <v>200000</v>
      </c>
      <c r="I4465" s="143"/>
    </row>
    <row r="4466" spans="2:9" s="140" customFormat="1" ht="19.7" customHeight="1" x14ac:dyDescent="0.2">
      <c r="B4466" s="142">
        <v>189</v>
      </c>
      <c r="C4466" s="143" t="s">
        <v>150</v>
      </c>
      <c r="D4466" s="142">
        <v>90381643</v>
      </c>
      <c r="E4466" s="143" t="s">
        <v>3720</v>
      </c>
      <c r="F4466" s="143" t="s">
        <v>697</v>
      </c>
      <c r="G4466" s="143" t="s">
        <v>698</v>
      </c>
      <c r="H4466" s="144">
        <v>468.18</v>
      </c>
      <c r="I4466" s="143"/>
    </row>
    <row r="4467" spans="2:9" s="140" customFormat="1" ht="19.7" customHeight="1" x14ac:dyDescent="0.2">
      <c r="B4467" s="142">
        <v>189</v>
      </c>
      <c r="C4467" s="143" t="s">
        <v>150</v>
      </c>
      <c r="D4467" s="142">
        <v>90381643</v>
      </c>
      <c r="E4467" s="143" t="s">
        <v>3720</v>
      </c>
      <c r="F4467" s="143" t="s">
        <v>697</v>
      </c>
      <c r="G4467" s="143" t="s">
        <v>698</v>
      </c>
      <c r="H4467" s="144">
        <v>1224</v>
      </c>
      <c r="I4467" s="143"/>
    </row>
    <row r="4468" spans="2:9" s="140" customFormat="1" ht="19.7" customHeight="1" x14ac:dyDescent="0.2">
      <c r="B4468" s="142">
        <v>189</v>
      </c>
      <c r="C4468" s="143" t="s">
        <v>150</v>
      </c>
      <c r="D4468" s="142">
        <v>90381643</v>
      </c>
      <c r="E4468" s="143" t="s">
        <v>3720</v>
      </c>
      <c r="F4468" s="143" t="s">
        <v>697</v>
      </c>
      <c r="G4468" s="143" t="s">
        <v>698</v>
      </c>
      <c r="H4468" s="144">
        <v>153</v>
      </c>
      <c r="I4468" s="143"/>
    </row>
    <row r="4469" spans="2:9" s="140" customFormat="1" ht="19.7" customHeight="1" x14ac:dyDescent="0.2">
      <c r="B4469" s="142">
        <v>189</v>
      </c>
      <c r="C4469" s="143" t="s">
        <v>150</v>
      </c>
      <c r="D4469" s="142">
        <v>90381720</v>
      </c>
      <c r="E4469" s="143" t="s">
        <v>3721</v>
      </c>
      <c r="F4469" s="143" t="s">
        <v>700</v>
      </c>
      <c r="G4469" s="143" t="s">
        <v>701</v>
      </c>
      <c r="H4469" s="144">
        <v>540</v>
      </c>
      <c r="I4469" s="143"/>
    </row>
    <row r="4470" spans="2:9" s="140" customFormat="1" ht="19.7" customHeight="1" x14ac:dyDescent="0.2">
      <c r="B4470" s="142">
        <v>189</v>
      </c>
      <c r="C4470" s="143" t="s">
        <v>150</v>
      </c>
      <c r="D4470" s="142">
        <v>90381720</v>
      </c>
      <c r="E4470" s="143" t="s">
        <v>3721</v>
      </c>
      <c r="F4470" s="143" t="s">
        <v>700</v>
      </c>
      <c r="G4470" s="143" t="s">
        <v>701</v>
      </c>
      <c r="H4470" s="144">
        <v>180</v>
      </c>
      <c r="I4470" s="143"/>
    </row>
    <row r="4471" spans="2:9" s="140" customFormat="1" ht="19.7" customHeight="1" x14ac:dyDescent="0.2">
      <c r="B4471" s="142">
        <v>189</v>
      </c>
      <c r="C4471" s="143" t="s">
        <v>150</v>
      </c>
      <c r="D4471" s="142">
        <v>90381720</v>
      </c>
      <c r="E4471" s="143" t="s">
        <v>3722</v>
      </c>
      <c r="F4471" s="143" t="s">
        <v>729</v>
      </c>
      <c r="G4471" s="143" t="s">
        <v>730</v>
      </c>
      <c r="H4471" s="144">
        <v>5000</v>
      </c>
      <c r="I4471" s="143"/>
    </row>
    <row r="4472" spans="2:9" s="140" customFormat="1" ht="19.7" customHeight="1" x14ac:dyDescent="0.2">
      <c r="B4472" s="142">
        <v>189</v>
      </c>
      <c r="C4472" s="143" t="s">
        <v>150</v>
      </c>
      <c r="D4472" s="142">
        <v>90381720</v>
      </c>
      <c r="E4472" s="143" t="s">
        <v>3723</v>
      </c>
      <c r="F4472" s="143" t="s">
        <v>737</v>
      </c>
      <c r="G4472" s="143" t="s">
        <v>738</v>
      </c>
      <c r="H4472" s="144">
        <v>900</v>
      </c>
      <c r="I4472" s="143"/>
    </row>
    <row r="4473" spans="2:9" s="140" customFormat="1" ht="19.7" customHeight="1" x14ac:dyDescent="0.2">
      <c r="B4473" s="142">
        <v>189</v>
      </c>
      <c r="C4473" s="143" t="s">
        <v>150</v>
      </c>
      <c r="D4473" s="142">
        <v>90381720</v>
      </c>
      <c r="E4473" s="143" t="s">
        <v>3723</v>
      </c>
      <c r="F4473" s="143" t="s">
        <v>737</v>
      </c>
      <c r="G4473" s="143" t="s">
        <v>738</v>
      </c>
      <c r="H4473" s="144">
        <v>300</v>
      </c>
      <c r="I4473" s="143"/>
    </row>
    <row r="4474" spans="2:9" s="140" customFormat="1" ht="19.7" customHeight="1" x14ac:dyDescent="0.2">
      <c r="B4474" s="142">
        <v>189</v>
      </c>
      <c r="C4474" s="143" t="s">
        <v>150</v>
      </c>
      <c r="D4474" s="142">
        <v>90381953</v>
      </c>
      <c r="E4474" s="143" t="s">
        <v>3724</v>
      </c>
      <c r="F4474" s="143" t="s">
        <v>700</v>
      </c>
      <c r="G4474" s="143" t="s">
        <v>701</v>
      </c>
      <c r="H4474" s="144">
        <v>3270</v>
      </c>
      <c r="I4474" s="143"/>
    </row>
    <row r="4475" spans="2:9" s="140" customFormat="1" ht="19.7" customHeight="1" x14ac:dyDescent="0.2">
      <c r="B4475" s="142">
        <v>189</v>
      </c>
      <c r="C4475" s="143" t="s">
        <v>150</v>
      </c>
      <c r="D4475" s="142">
        <v>90381953</v>
      </c>
      <c r="E4475" s="143" t="s">
        <v>3724</v>
      </c>
      <c r="F4475" s="143" t="s">
        <v>700</v>
      </c>
      <c r="G4475" s="143" t="s">
        <v>701</v>
      </c>
      <c r="H4475" s="144">
        <v>90</v>
      </c>
      <c r="I4475" s="143"/>
    </row>
    <row r="4476" spans="2:9" s="140" customFormat="1" ht="19.7" customHeight="1" x14ac:dyDescent="0.2">
      <c r="B4476" s="142">
        <v>189</v>
      </c>
      <c r="C4476" s="143" t="s">
        <v>150</v>
      </c>
      <c r="D4476" s="142">
        <v>90381975</v>
      </c>
      <c r="E4476" s="143" t="s">
        <v>3725</v>
      </c>
      <c r="F4476" s="143" t="s">
        <v>700</v>
      </c>
      <c r="G4476" s="143" t="s">
        <v>701</v>
      </c>
      <c r="H4476" s="144">
        <v>900</v>
      </c>
      <c r="I4476" s="143"/>
    </row>
    <row r="4477" spans="2:9" s="140" customFormat="1" ht="19.7" customHeight="1" x14ac:dyDescent="0.2">
      <c r="B4477" s="142">
        <v>189</v>
      </c>
      <c r="C4477" s="143" t="s">
        <v>150</v>
      </c>
      <c r="D4477" s="142">
        <v>90381975</v>
      </c>
      <c r="E4477" s="143" t="s">
        <v>3725</v>
      </c>
      <c r="F4477" s="143" t="s">
        <v>700</v>
      </c>
      <c r="G4477" s="143" t="s">
        <v>701</v>
      </c>
      <c r="H4477" s="144">
        <v>300</v>
      </c>
      <c r="I4477" s="143"/>
    </row>
    <row r="4478" spans="2:9" s="140" customFormat="1" ht="19.7" customHeight="1" x14ac:dyDescent="0.2">
      <c r="B4478" s="142">
        <v>189</v>
      </c>
      <c r="C4478" s="143" t="s">
        <v>150</v>
      </c>
      <c r="D4478" s="142">
        <v>90382014</v>
      </c>
      <c r="E4478" s="143" t="s">
        <v>3726</v>
      </c>
      <c r="F4478" s="143" t="s">
        <v>697</v>
      </c>
      <c r="G4478" s="143" t="s">
        <v>698</v>
      </c>
      <c r="H4478" s="144">
        <v>25000</v>
      </c>
      <c r="I4478" s="143"/>
    </row>
    <row r="4479" spans="2:9" s="140" customFormat="1" ht="19.7" customHeight="1" x14ac:dyDescent="0.2">
      <c r="B4479" s="142">
        <v>189</v>
      </c>
      <c r="C4479" s="143" t="s">
        <v>150</v>
      </c>
      <c r="D4479" s="142">
        <v>90382111</v>
      </c>
      <c r="E4479" s="143" t="s">
        <v>3727</v>
      </c>
      <c r="F4479" s="143" t="s">
        <v>697</v>
      </c>
      <c r="G4479" s="143" t="s">
        <v>698</v>
      </c>
      <c r="H4479" s="144">
        <v>15000</v>
      </c>
      <c r="I4479" s="143"/>
    </row>
    <row r="4480" spans="2:9" s="140" customFormat="1" ht="19.7" customHeight="1" x14ac:dyDescent="0.2">
      <c r="B4480" s="142">
        <v>189</v>
      </c>
      <c r="C4480" s="143" t="s">
        <v>150</v>
      </c>
      <c r="D4480" s="142">
        <v>90382312</v>
      </c>
      <c r="E4480" s="143" t="s">
        <v>3728</v>
      </c>
      <c r="F4480" s="143" t="s">
        <v>700</v>
      </c>
      <c r="G4480" s="143" t="s">
        <v>701</v>
      </c>
      <c r="H4480" s="144">
        <v>450</v>
      </c>
      <c r="I4480" s="143"/>
    </row>
    <row r="4481" spans="2:9" s="140" customFormat="1" ht="19.7" customHeight="1" x14ac:dyDescent="0.2">
      <c r="B4481" s="142">
        <v>189</v>
      </c>
      <c r="C4481" s="143" t="s">
        <v>150</v>
      </c>
      <c r="D4481" s="142">
        <v>90382312</v>
      </c>
      <c r="E4481" s="143" t="s">
        <v>3728</v>
      </c>
      <c r="F4481" s="143" t="s">
        <v>700</v>
      </c>
      <c r="G4481" s="143" t="s">
        <v>701</v>
      </c>
      <c r="H4481" s="144">
        <v>150</v>
      </c>
      <c r="I4481" s="143"/>
    </row>
    <row r="4482" spans="2:9" s="140" customFormat="1" ht="19.7" customHeight="1" x14ac:dyDescent="0.2">
      <c r="B4482" s="142">
        <v>189</v>
      </c>
      <c r="C4482" s="143" t="s">
        <v>150</v>
      </c>
      <c r="D4482" s="142">
        <v>90382595</v>
      </c>
      <c r="E4482" s="143" t="s">
        <v>3729</v>
      </c>
      <c r="F4482" s="143" t="s">
        <v>700</v>
      </c>
      <c r="G4482" s="143" t="s">
        <v>701</v>
      </c>
      <c r="H4482" s="144">
        <v>15000</v>
      </c>
      <c r="I4482" s="143"/>
    </row>
    <row r="4483" spans="2:9" s="140" customFormat="1" ht="19.7" customHeight="1" x14ac:dyDescent="0.2">
      <c r="B4483" s="142">
        <v>189</v>
      </c>
      <c r="C4483" s="143" t="s">
        <v>150</v>
      </c>
      <c r="D4483" s="142">
        <v>90382599</v>
      </c>
      <c r="E4483" s="143" t="s">
        <v>3730</v>
      </c>
      <c r="F4483" s="143" t="s">
        <v>697</v>
      </c>
      <c r="G4483" s="143" t="s">
        <v>698</v>
      </c>
      <c r="H4483" s="144">
        <v>15000</v>
      </c>
      <c r="I4483" s="143"/>
    </row>
    <row r="4484" spans="2:9" s="140" customFormat="1" ht="19.7" customHeight="1" x14ac:dyDescent="0.2">
      <c r="B4484" s="142">
        <v>189</v>
      </c>
      <c r="C4484" s="143" t="s">
        <v>150</v>
      </c>
      <c r="D4484" s="142">
        <v>90383281</v>
      </c>
      <c r="E4484" s="143" t="s">
        <v>3731</v>
      </c>
      <c r="F4484" s="143" t="s">
        <v>713</v>
      </c>
      <c r="G4484" s="143" t="s">
        <v>714</v>
      </c>
      <c r="H4484" s="144">
        <v>-25000</v>
      </c>
      <c r="I4484" s="143"/>
    </row>
    <row r="4485" spans="2:9" s="140" customFormat="1" ht="19.7" customHeight="1" x14ac:dyDescent="0.2">
      <c r="B4485" s="142">
        <v>189</v>
      </c>
      <c r="C4485" s="143" t="s">
        <v>150</v>
      </c>
      <c r="D4485" s="142">
        <v>90384255</v>
      </c>
      <c r="E4485" s="143" t="s">
        <v>3732</v>
      </c>
      <c r="F4485" s="143" t="s">
        <v>787</v>
      </c>
      <c r="G4485" s="143" t="s">
        <v>788</v>
      </c>
      <c r="H4485" s="144">
        <v>330</v>
      </c>
      <c r="I4485" s="143"/>
    </row>
    <row r="4486" spans="2:9" s="140" customFormat="1" ht="19.7" customHeight="1" x14ac:dyDescent="0.2">
      <c r="B4486" s="142">
        <v>189</v>
      </c>
      <c r="C4486" s="143" t="s">
        <v>150</v>
      </c>
      <c r="D4486" s="142">
        <v>90384255</v>
      </c>
      <c r="E4486" s="143" t="s">
        <v>3733</v>
      </c>
      <c r="F4486" s="143" t="s">
        <v>697</v>
      </c>
      <c r="G4486" s="143" t="s">
        <v>698</v>
      </c>
      <c r="H4486" s="144">
        <v>35000</v>
      </c>
      <c r="I4486" s="143"/>
    </row>
    <row r="4487" spans="2:9" s="140" customFormat="1" ht="19.7" customHeight="1" x14ac:dyDescent="0.2">
      <c r="B4487" s="142">
        <v>189</v>
      </c>
      <c r="C4487" s="143" t="s">
        <v>150</v>
      </c>
      <c r="D4487" s="142">
        <v>90387432</v>
      </c>
      <c r="E4487" s="143" t="s">
        <v>3734</v>
      </c>
      <c r="F4487" s="143" t="s">
        <v>700</v>
      </c>
      <c r="G4487" s="143" t="s">
        <v>701</v>
      </c>
      <c r="H4487" s="144">
        <v>10450</v>
      </c>
      <c r="I4487" s="143"/>
    </row>
    <row r="4488" spans="2:9" s="140" customFormat="1" ht="19.7" customHeight="1" x14ac:dyDescent="0.2">
      <c r="B4488" s="142">
        <v>189</v>
      </c>
      <c r="C4488" s="143" t="s">
        <v>150</v>
      </c>
      <c r="D4488" s="142">
        <v>90387432</v>
      </c>
      <c r="E4488" s="143" t="s">
        <v>3734</v>
      </c>
      <c r="F4488" s="143" t="s">
        <v>700</v>
      </c>
      <c r="G4488" s="143" t="s">
        <v>701</v>
      </c>
      <c r="H4488" s="144">
        <v>1350</v>
      </c>
      <c r="I4488" s="143"/>
    </row>
    <row r="4489" spans="2:9" s="140" customFormat="1" ht="19.7" customHeight="1" x14ac:dyDescent="0.2">
      <c r="B4489" s="142">
        <v>189</v>
      </c>
      <c r="C4489" s="143" t="s">
        <v>150</v>
      </c>
      <c r="D4489" s="142">
        <v>90387590</v>
      </c>
      <c r="E4489" s="143" t="s">
        <v>3735</v>
      </c>
      <c r="F4489" s="143" t="s">
        <v>700</v>
      </c>
      <c r="G4489" s="143" t="s">
        <v>701</v>
      </c>
      <c r="H4489" s="144">
        <v>600</v>
      </c>
      <c r="I4489" s="143"/>
    </row>
    <row r="4490" spans="2:9" s="140" customFormat="1" ht="19.7" customHeight="1" x14ac:dyDescent="0.2">
      <c r="B4490" s="142">
        <v>189</v>
      </c>
      <c r="C4490" s="143" t="s">
        <v>150</v>
      </c>
      <c r="D4490" s="142">
        <v>90446146</v>
      </c>
      <c r="E4490" s="143" t="s">
        <v>3736</v>
      </c>
      <c r="F4490" s="143" t="s">
        <v>700</v>
      </c>
      <c r="G4490" s="143" t="s">
        <v>701</v>
      </c>
      <c r="H4490" s="144">
        <v>3000</v>
      </c>
      <c r="I4490" s="143"/>
    </row>
    <row r="4491" spans="2:9" s="140" customFormat="1" ht="19.7" customHeight="1" x14ac:dyDescent="0.2">
      <c r="B4491" s="142">
        <v>189</v>
      </c>
      <c r="C4491" s="143" t="s">
        <v>150</v>
      </c>
      <c r="D4491" s="142">
        <v>90459388</v>
      </c>
      <c r="E4491" s="143" t="s">
        <v>3737</v>
      </c>
      <c r="F4491" s="143" t="s">
        <v>700</v>
      </c>
      <c r="G4491" s="143" t="s">
        <v>701</v>
      </c>
      <c r="H4491" s="144">
        <v>-11000</v>
      </c>
      <c r="I4491" s="143"/>
    </row>
    <row r="4492" spans="2:9" s="140" customFormat="1" ht="19.7" customHeight="1" x14ac:dyDescent="0.2">
      <c r="B4492" s="142">
        <v>189</v>
      </c>
      <c r="C4492" s="143" t="s">
        <v>150</v>
      </c>
      <c r="D4492" s="142">
        <v>90490350</v>
      </c>
      <c r="E4492" s="143" t="s">
        <v>3738</v>
      </c>
      <c r="F4492" s="143" t="s">
        <v>700</v>
      </c>
      <c r="G4492" s="143" t="s">
        <v>701</v>
      </c>
      <c r="H4492" s="144">
        <v>600</v>
      </c>
      <c r="I4492" s="143"/>
    </row>
    <row r="4493" spans="2:9" s="140" customFormat="1" ht="19.7" customHeight="1" x14ac:dyDescent="0.2">
      <c r="B4493" s="142">
        <v>189</v>
      </c>
      <c r="C4493" s="143" t="s">
        <v>150</v>
      </c>
      <c r="D4493" s="142">
        <v>90511065</v>
      </c>
      <c r="E4493" s="143" t="s">
        <v>3739</v>
      </c>
      <c r="F4493" s="143" t="s">
        <v>700</v>
      </c>
      <c r="G4493" s="143" t="s">
        <v>701</v>
      </c>
      <c r="H4493" s="144">
        <v>8540.7800000000007</v>
      </c>
      <c r="I4493" s="143"/>
    </row>
    <row r="4494" spans="2:9" s="140" customFormat="1" ht="19.7" customHeight="1" x14ac:dyDescent="0.2">
      <c r="B4494" s="142">
        <v>189</v>
      </c>
      <c r="C4494" s="143" t="s">
        <v>150</v>
      </c>
      <c r="D4494" s="142">
        <v>90511065</v>
      </c>
      <c r="E4494" s="143" t="s">
        <v>3740</v>
      </c>
      <c r="F4494" s="143" t="s">
        <v>787</v>
      </c>
      <c r="G4494" s="143" t="s">
        <v>788</v>
      </c>
      <c r="H4494" s="144">
        <v>-540.78</v>
      </c>
      <c r="I4494" s="143"/>
    </row>
    <row r="4495" spans="2:9" s="140" customFormat="1" ht="19.7" customHeight="1" x14ac:dyDescent="0.2">
      <c r="B4495" s="142">
        <v>189</v>
      </c>
      <c r="C4495" s="143" t="s">
        <v>150</v>
      </c>
      <c r="D4495" s="142">
        <v>90515413</v>
      </c>
      <c r="E4495" s="143" t="s">
        <v>3741</v>
      </c>
      <c r="F4495" s="143" t="s">
        <v>700</v>
      </c>
      <c r="G4495" s="143" t="s">
        <v>701</v>
      </c>
      <c r="H4495" s="144">
        <v>1500</v>
      </c>
      <c r="I4495" s="143"/>
    </row>
    <row r="4496" spans="2:9" s="140" customFormat="1" ht="19.7" customHeight="1" x14ac:dyDescent="0.2">
      <c r="B4496" s="142">
        <v>189</v>
      </c>
      <c r="C4496" s="143" t="s">
        <v>150</v>
      </c>
      <c r="D4496" s="142">
        <v>90515413</v>
      </c>
      <c r="E4496" s="143" t="s">
        <v>3741</v>
      </c>
      <c r="F4496" s="143" t="s">
        <v>700</v>
      </c>
      <c r="G4496" s="143" t="s">
        <v>701</v>
      </c>
      <c r="H4496" s="144">
        <v>4500</v>
      </c>
      <c r="I4496" s="143"/>
    </row>
    <row r="4497" spans="2:9" s="140" customFormat="1" ht="19.7" customHeight="1" x14ac:dyDescent="0.2">
      <c r="B4497" s="142">
        <v>189</v>
      </c>
      <c r="C4497" s="143" t="s">
        <v>150</v>
      </c>
      <c r="D4497" s="142">
        <v>90528289</v>
      </c>
      <c r="E4497" s="143" t="s">
        <v>3742</v>
      </c>
      <c r="F4497" s="143" t="s">
        <v>700</v>
      </c>
      <c r="G4497" s="143" t="s">
        <v>701</v>
      </c>
      <c r="H4497" s="144">
        <v>4500</v>
      </c>
      <c r="I4497" s="143"/>
    </row>
    <row r="4498" spans="2:9" s="140" customFormat="1" ht="19.7" customHeight="1" x14ac:dyDescent="0.2">
      <c r="B4498" s="142">
        <v>189</v>
      </c>
      <c r="C4498" s="143" t="s">
        <v>150</v>
      </c>
      <c r="D4498" s="142">
        <v>90528289</v>
      </c>
      <c r="E4498" s="143" t="s">
        <v>3743</v>
      </c>
      <c r="F4498" s="143" t="s">
        <v>697</v>
      </c>
      <c r="G4498" s="143" t="s">
        <v>698</v>
      </c>
      <c r="H4498" s="144">
        <v>15000</v>
      </c>
      <c r="I4498" s="143"/>
    </row>
    <row r="4499" spans="2:9" s="140" customFormat="1" ht="19.7" customHeight="1" x14ac:dyDescent="0.2">
      <c r="B4499" s="142">
        <v>189</v>
      </c>
      <c r="C4499" s="143" t="s">
        <v>150</v>
      </c>
      <c r="D4499" s="142">
        <v>90531113</v>
      </c>
      <c r="E4499" s="143" t="s">
        <v>9114</v>
      </c>
      <c r="F4499" s="143" t="s">
        <v>713</v>
      </c>
      <c r="G4499" s="143" t="s">
        <v>714</v>
      </c>
      <c r="H4499" s="144">
        <v>77000</v>
      </c>
      <c r="I4499" s="143"/>
    </row>
    <row r="4500" spans="2:9" s="140" customFormat="1" ht="19.7" customHeight="1" x14ac:dyDescent="0.2">
      <c r="B4500" s="142">
        <v>189</v>
      </c>
      <c r="C4500" s="143" t="s">
        <v>150</v>
      </c>
      <c r="D4500" s="142">
        <v>90536385</v>
      </c>
      <c r="E4500" s="143" t="s">
        <v>3744</v>
      </c>
      <c r="F4500" s="143" t="s">
        <v>729</v>
      </c>
      <c r="G4500" s="143" t="s">
        <v>730</v>
      </c>
      <c r="H4500" s="144">
        <v>5000</v>
      </c>
      <c r="I4500" s="143"/>
    </row>
    <row r="4501" spans="2:9" s="140" customFormat="1" ht="19.7" customHeight="1" x14ac:dyDescent="0.2">
      <c r="B4501" s="142">
        <v>189</v>
      </c>
      <c r="C4501" s="143" t="s">
        <v>150</v>
      </c>
      <c r="D4501" s="142">
        <v>90552127</v>
      </c>
      <c r="E4501" s="143" t="s">
        <v>3745</v>
      </c>
      <c r="F4501" s="143" t="s">
        <v>729</v>
      </c>
      <c r="G4501" s="143" t="s">
        <v>730</v>
      </c>
      <c r="H4501" s="144">
        <v>360</v>
      </c>
      <c r="I4501" s="143"/>
    </row>
    <row r="4502" spans="2:9" s="140" customFormat="1" ht="19.7" customHeight="1" x14ac:dyDescent="0.2">
      <c r="B4502" s="142">
        <v>189</v>
      </c>
      <c r="C4502" s="143" t="s">
        <v>150</v>
      </c>
      <c r="D4502" s="142">
        <v>90647318</v>
      </c>
      <c r="E4502" s="143" t="s">
        <v>3746</v>
      </c>
      <c r="F4502" s="143" t="s">
        <v>700</v>
      </c>
      <c r="G4502" s="143" t="s">
        <v>701</v>
      </c>
      <c r="H4502" s="144">
        <v>-119705.05</v>
      </c>
      <c r="I4502" s="143"/>
    </row>
    <row r="4503" spans="2:9" s="140" customFormat="1" ht="19.7" customHeight="1" x14ac:dyDescent="0.2">
      <c r="B4503" s="142">
        <v>189</v>
      </c>
      <c r="C4503" s="143" t="s">
        <v>150</v>
      </c>
      <c r="D4503" s="142">
        <v>90741669</v>
      </c>
      <c r="E4503" s="143" t="s">
        <v>3747</v>
      </c>
      <c r="F4503" s="143" t="s">
        <v>700</v>
      </c>
      <c r="G4503" s="143" t="s">
        <v>701</v>
      </c>
      <c r="H4503" s="144">
        <v>-1980</v>
      </c>
      <c r="I4503" s="143"/>
    </row>
    <row r="4504" spans="2:9" s="140" customFormat="1" ht="19.7" customHeight="1" x14ac:dyDescent="0.2">
      <c r="B4504" s="142">
        <v>189</v>
      </c>
      <c r="C4504" s="143" t="s">
        <v>150</v>
      </c>
      <c r="D4504" s="142">
        <v>90741675</v>
      </c>
      <c r="E4504" s="143" t="s">
        <v>3748</v>
      </c>
      <c r="F4504" s="143" t="s">
        <v>700</v>
      </c>
      <c r="G4504" s="143" t="s">
        <v>701</v>
      </c>
      <c r="H4504" s="144">
        <v>2000</v>
      </c>
      <c r="I4504" s="143"/>
    </row>
    <row r="4505" spans="2:9" s="140" customFormat="1" ht="19.7" customHeight="1" x14ac:dyDescent="0.2">
      <c r="B4505" s="142">
        <v>189</v>
      </c>
      <c r="C4505" s="143" t="s">
        <v>150</v>
      </c>
      <c r="D4505" s="142">
        <v>90757094</v>
      </c>
      <c r="E4505" s="143" t="s">
        <v>3749</v>
      </c>
      <c r="F4505" s="143" t="s">
        <v>700</v>
      </c>
      <c r="G4505" s="143" t="s">
        <v>701</v>
      </c>
      <c r="H4505" s="144">
        <v>600</v>
      </c>
      <c r="I4505" s="143"/>
    </row>
    <row r="4506" spans="2:9" s="140" customFormat="1" ht="19.7" customHeight="1" x14ac:dyDescent="0.2">
      <c r="B4506" s="142">
        <v>189</v>
      </c>
      <c r="C4506" s="143" t="s">
        <v>150</v>
      </c>
      <c r="D4506" s="142">
        <v>90757094</v>
      </c>
      <c r="E4506" s="143" t="s">
        <v>3750</v>
      </c>
      <c r="F4506" s="143" t="s">
        <v>700</v>
      </c>
      <c r="G4506" s="143" t="s">
        <v>701</v>
      </c>
      <c r="H4506" s="144">
        <v>360</v>
      </c>
      <c r="I4506" s="143"/>
    </row>
    <row r="4507" spans="2:9" s="140" customFormat="1" ht="19.7" customHeight="1" x14ac:dyDescent="0.2">
      <c r="B4507" s="142">
        <v>189</v>
      </c>
      <c r="C4507" s="143" t="s">
        <v>150</v>
      </c>
      <c r="D4507" s="142">
        <v>90857143</v>
      </c>
      <c r="E4507" s="143" t="s">
        <v>3751</v>
      </c>
      <c r="F4507" s="143" t="s">
        <v>700</v>
      </c>
      <c r="G4507" s="143" t="s">
        <v>701</v>
      </c>
      <c r="H4507" s="144">
        <v>600</v>
      </c>
      <c r="I4507" s="143"/>
    </row>
    <row r="4508" spans="2:9" s="140" customFormat="1" ht="19.7" customHeight="1" x14ac:dyDescent="0.2">
      <c r="B4508" s="142">
        <v>189</v>
      </c>
      <c r="C4508" s="143" t="s">
        <v>150</v>
      </c>
      <c r="D4508" s="142">
        <v>90867302</v>
      </c>
      <c r="E4508" s="143" t="s">
        <v>3752</v>
      </c>
      <c r="F4508" s="143" t="s">
        <v>700</v>
      </c>
      <c r="G4508" s="143" t="s">
        <v>701</v>
      </c>
      <c r="H4508" s="144">
        <v>120</v>
      </c>
      <c r="I4508" s="143"/>
    </row>
    <row r="4509" spans="2:9" s="140" customFormat="1" ht="19.7" customHeight="1" x14ac:dyDescent="0.2">
      <c r="B4509" s="142">
        <v>189</v>
      </c>
      <c r="C4509" s="143" t="s">
        <v>150</v>
      </c>
      <c r="D4509" s="142">
        <v>90872492</v>
      </c>
      <c r="E4509" s="143" t="s">
        <v>3753</v>
      </c>
      <c r="F4509" s="143" t="s">
        <v>700</v>
      </c>
      <c r="G4509" s="143" t="s">
        <v>701</v>
      </c>
      <c r="H4509" s="144">
        <v>1860</v>
      </c>
      <c r="I4509" s="143"/>
    </row>
    <row r="4510" spans="2:9" s="140" customFormat="1" ht="19.7" customHeight="1" x14ac:dyDescent="0.2">
      <c r="B4510" s="142">
        <v>189</v>
      </c>
      <c r="C4510" s="143" t="s">
        <v>150</v>
      </c>
      <c r="D4510" s="142">
        <v>90917826</v>
      </c>
      <c r="E4510" s="143" t="s">
        <v>3754</v>
      </c>
      <c r="F4510" s="143" t="s">
        <v>700</v>
      </c>
      <c r="G4510" s="143" t="s">
        <v>701</v>
      </c>
      <c r="H4510" s="144">
        <v>500</v>
      </c>
      <c r="I4510" s="143"/>
    </row>
    <row r="4511" spans="2:9" s="140" customFormat="1" ht="19.7" customHeight="1" x14ac:dyDescent="0.2">
      <c r="B4511" s="142">
        <v>189</v>
      </c>
      <c r="C4511" s="143" t="s">
        <v>150</v>
      </c>
      <c r="D4511" s="142">
        <v>90925979</v>
      </c>
      <c r="E4511" s="143" t="s">
        <v>3755</v>
      </c>
      <c r="F4511" s="143" t="s">
        <v>700</v>
      </c>
      <c r="G4511" s="143" t="s">
        <v>701</v>
      </c>
      <c r="H4511" s="144">
        <v>120</v>
      </c>
      <c r="I4511" s="143"/>
    </row>
    <row r="4512" spans="2:9" s="140" customFormat="1" ht="19.7" customHeight="1" x14ac:dyDescent="0.2">
      <c r="B4512" s="142">
        <v>189</v>
      </c>
      <c r="C4512" s="143" t="s">
        <v>150</v>
      </c>
      <c r="D4512" s="142">
        <v>90958682</v>
      </c>
      <c r="E4512" s="143" t="s">
        <v>3756</v>
      </c>
      <c r="F4512" s="143" t="s">
        <v>697</v>
      </c>
      <c r="G4512" s="143" t="s">
        <v>698</v>
      </c>
      <c r="H4512" s="144">
        <v>-14226</v>
      </c>
      <c r="I4512" s="143"/>
    </row>
    <row r="4513" spans="2:9" s="140" customFormat="1" ht="19.7" customHeight="1" x14ac:dyDescent="0.2">
      <c r="B4513" s="142">
        <v>189</v>
      </c>
      <c r="C4513" s="143" t="s">
        <v>150</v>
      </c>
      <c r="D4513" s="142">
        <v>91016506</v>
      </c>
      <c r="E4513" s="143" t="s">
        <v>3699</v>
      </c>
      <c r="F4513" s="143" t="s">
        <v>700</v>
      </c>
      <c r="G4513" s="143" t="s">
        <v>701</v>
      </c>
      <c r="H4513" s="144">
        <v>-162507.06</v>
      </c>
      <c r="I4513" s="143"/>
    </row>
    <row r="4514" spans="2:9" s="140" customFormat="1" ht="19.7" customHeight="1" x14ac:dyDescent="0.2">
      <c r="B4514" s="142">
        <v>189</v>
      </c>
      <c r="C4514" s="143" t="s">
        <v>150</v>
      </c>
      <c r="D4514" s="142">
        <v>91046841</v>
      </c>
      <c r="E4514" s="143" t="s">
        <v>3757</v>
      </c>
      <c r="F4514" s="143" t="s">
        <v>697</v>
      </c>
      <c r="G4514" s="143" t="s">
        <v>698</v>
      </c>
      <c r="H4514" s="144">
        <v>1416.27</v>
      </c>
      <c r="I4514" s="143"/>
    </row>
    <row r="4515" spans="2:9" s="140" customFormat="1" ht="19.7" customHeight="1" x14ac:dyDescent="0.2">
      <c r="B4515" s="142">
        <v>189</v>
      </c>
      <c r="C4515" s="143" t="s">
        <v>150</v>
      </c>
      <c r="D4515" s="142">
        <v>91064369</v>
      </c>
      <c r="E4515" s="143" t="s">
        <v>3758</v>
      </c>
      <c r="F4515" s="143" t="s">
        <v>713</v>
      </c>
      <c r="G4515" s="143" t="s">
        <v>714</v>
      </c>
      <c r="H4515" s="144">
        <v>-8000</v>
      </c>
      <c r="I4515" s="143"/>
    </row>
    <row r="4516" spans="2:9" s="140" customFormat="1" ht="19.7" customHeight="1" x14ac:dyDescent="0.2">
      <c r="B4516" s="142">
        <v>189</v>
      </c>
      <c r="C4516" s="143" t="s">
        <v>150</v>
      </c>
      <c r="D4516" s="142">
        <v>99718641</v>
      </c>
      <c r="E4516" s="143" t="s">
        <v>3759</v>
      </c>
      <c r="F4516" s="143" t="s">
        <v>700</v>
      </c>
      <c r="G4516" s="143" t="s">
        <v>701</v>
      </c>
      <c r="H4516" s="144">
        <v>6000</v>
      </c>
      <c r="I4516" s="143"/>
    </row>
    <row r="4517" spans="2:9" s="140" customFormat="1" ht="19.7" customHeight="1" x14ac:dyDescent="0.2">
      <c r="B4517" s="142">
        <v>189</v>
      </c>
      <c r="C4517" s="143" t="s">
        <v>150</v>
      </c>
      <c r="D4517" s="142">
        <v>100288418</v>
      </c>
      <c r="E4517" s="143" t="s">
        <v>3760</v>
      </c>
      <c r="F4517" s="143" t="s">
        <v>697</v>
      </c>
      <c r="G4517" s="143" t="s">
        <v>698</v>
      </c>
      <c r="H4517" s="144">
        <v>1650</v>
      </c>
      <c r="I4517" s="143"/>
    </row>
    <row r="4518" spans="2:9" s="140" customFormat="1" ht="19.7" customHeight="1" x14ac:dyDescent="0.2">
      <c r="B4518" s="142">
        <v>189</v>
      </c>
      <c r="C4518" s="143" t="s">
        <v>150</v>
      </c>
      <c r="D4518" s="142">
        <v>101835999</v>
      </c>
      <c r="E4518" s="143" t="s">
        <v>3703</v>
      </c>
      <c r="F4518" s="143" t="s">
        <v>697</v>
      </c>
      <c r="G4518" s="143" t="s">
        <v>698</v>
      </c>
      <c r="H4518" s="144">
        <v>70000</v>
      </c>
      <c r="I4518" s="143"/>
    </row>
    <row r="4519" spans="2:9" s="140" customFormat="1" ht="19.7" customHeight="1" x14ac:dyDescent="0.2">
      <c r="B4519" s="142">
        <v>191</v>
      </c>
      <c r="C4519" s="143" t="s">
        <v>151</v>
      </c>
      <c r="D4519" s="142">
        <v>90337072</v>
      </c>
      <c r="E4519" s="143" t="s">
        <v>3761</v>
      </c>
      <c r="F4519" s="143" t="s">
        <v>729</v>
      </c>
      <c r="G4519" s="143" t="s">
        <v>730</v>
      </c>
      <c r="H4519" s="144">
        <v>200</v>
      </c>
      <c r="I4519" s="143"/>
    </row>
    <row r="4520" spans="2:9" s="140" customFormat="1" ht="19.7" customHeight="1" x14ac:dyDescent="0.2">
      <c r="B4520" s="142">
        <v>191</v>
      </c>
      <c r="C4520" s="143" t="s">
        <v>151</v>
      </c>
      <c r="D4520" s="142">
        <v>90337072</v>
      </c>
      <c r="E4520" s="143" t="s">
        <v>3761</v>
      </c>
      <c r="F4520" s="143" t="s">
        <v>729</v>
      </c>
      <c r="G4520" s="143" t="s">
        <v>730</v>
      </c>
      <c r="H4520" s="144">
        <v>100</v>
      </c>
      <c r="I4520" s="143"/>
    </row>
    <row r="4521" spans="2:9" s="140" customFormat="1" ht="19.7" customHeight="1" x14ac:dyDescent="0.2">
      <c r="B4521" s="142">
        <v>191</v>
      </c>
      <c r="C4521" s="143" t="s">
        <v>151</v>
      </c>
      <c r="D4521" s="142">
        <v>90337072</v>
      </c>
      <c r="E4521" s="143" t="s">
        <v>3762</v>
      </c>
      <c r="F4521" s="143" t="s">
        <v>697</v>
      </c>
      <c r="G4521" s="143" t="s">
        <v>698</v>
      </c>
      <c r="H4521" s="144">
        <v>15000</v>
      </c>
      <c r="I4521" s="143"/>
    </row>
    <row r="4522" spans="2:9" s="140" customFormat="1" ht="19.7" customHeight="1" x14ac:dyDescent="0.2">
      <c r="B4522" s="142">
        <v>191</v>
      </c>
      <c r="C4522" s="143" t="s">
        <v>151</v>
      </c>
      <c r="D4522" s="142">
        <v>90384873</v>
      </c>
      <c r="E4522" s="143" t="s">
        <v>3763</v>
      </c>
      <c r="F4522" s="143" t="s">
        <v>729</v>
      </c>
      <c r="G4522" s="143" t="s">
        <v>730</v>
      </c>
      <c r="H4522" s="144">
        <v>450</v>
      </c>
      <c r="I4522" s="143"/>
    </row>
    <row r="4523" spans="2:9" s="140" customFormat="1" ht="19.7" customHeight="1" x14ac:dyDescent="0.2">
      <c r="B4523" s="142">
        <v>191</v>
      </c>
      <c r="C4523" s="143" t="s">
        <v>151</v>
      </c>
      <c r="D4523" s="142">
        <v>90384873</v>
      </c>
      <c r="E4523" s="143" t="s">
        <v>3763</v>
      </c>
      <c r="F4523" s="143" t="s">
        <v>729</v>
      </c>
      <c r="G4523" s="143" t="s">
        <v>730</v>
      </c>
      <c r="H4523" s="144">
        <v>150</v>
      </c>
      <c r="I4523" s="143"/>
    </row>
    <row r="4524" spans="2:9" s="140" customFormat="1" ht="19.7" customHeight="1" x14ac:dyDescent="0.2">
      <c r="B4524" s="142">
        <v>191</v>
      </c>
      <c r="C4524" s="143" t="s">
        <v>151</v>
      </c>
      <c r="D4524" s="142">
        <v>90384958</v>
      </c>
      <c r="E4524" s="143" t="s">
        <v>3764</v>
      </c>
      <c r="F4524" s="143" t="s">
        <v>729</v>
      </c>
      <c r="G4524" s="143" t="s">
        <v>730</v>
      </c>
      <c r="H4524" s="144">
        <v>270</v>
      </c>
      <c r="I4524" s="143"/>
    </row>
    <row r="4525" spans="2:9" s="140" customFormat="1" ht="19.7" customHeight="1" x14ac:dyDescent="0.2">
      <c r="B4525" s="142">
        <v>191</v>
      </c>
      <c r="C4525" s="143" t="s">
        <v>151</v>
      </c>
      <c r="D4525" s="142">
        <v>90384958</v>
      </c>
      <c r="E4525" s="143" t="s">
        <v>3764</v>
      </c>
      <c r="F4525" s="143" t="s">
        <v>729</v>
      </c>
      <c r="G4525" s="143" t="s">
        <v>730</v>
      </c>
      <c r="H4525" s="144">
        <v>90</v>
      </c>
      <c r="I4525" s="143"/>
    </row>
    <row r="4526" spans="2:9" s="140" customFormat="1" ht="19.7" customHeight="1" x14ac:dyDescent="0.2">
      <c r="B4526" s="142">
        <v>191</v>
      </c>
      <c r="C4526" s="143" t="s">
        <v>151</v>
      </c>
      <c r="D4526" s="142">
        <v>90747019</v>
      </c>
      <c r="E4526" s="143" t="s">
        <v>3766</v>
      </c>
      <c r="F4526" s="143" t="s">
        <v>729</v>
      </c>
      <c r="G4526" s="143" t="s">
        <v>730</v>
      </c>
      <c r="H4526" s="144">
        <v>450</v>
      </c>
      <c r="I4526" s="143"/>
    </row>
    <row r="4527" spans="2:9" s="140" customFormat="1" ht="19.7" customHeight="1" x14ac:dyDescent="0.2">
      <c r="B4527" s="142">
        <v>191</v>
      </c>
      <c r="C4527" s="143" t="s">
        <v>151</v>
      </c>
      <c r="D4527" s="142">
        <v>90747019</v>
      </c>
      <c r="E4527" s="143" t="s">
        <v>3766</v>
      </c>
      <c r="F4527" s="143" t="s">
        <v>729</v>
      </c>
      <c r="G4527" s="143" t="s">
        <v>730</v>
      </c>
      <c r="H4527" s="144">
        <v>150</v>
      </c>
      <c r="I4527" s="143"/>
    </row>
    <row r="4528" spans="2:9" s="140" customFormat="1" ht="19.7" customHeight="1" x14ac:dyDescent="0.2">
      <c r="B4528" s="142">
        <v>191</v>
      </c>
      <c r="C4528" s="143" t="s">
        <v>151</v>
      </c>
      <c r="D4528" s="142">
        <v>90747019</v>
      </c>
      <c r="E4528" s="143" t="s">
        <v>3767</v>
      </c>
      <c r="F4528" s="143" t="s">
        <v>697</v>
      </c>
      <c r="G4528" s="143" t="s">
        <v>698</v>
      </c>
      <c r="H4528" s="144">
        <v>1386.18</v>
      </c>
      <c r="I4528" s="143"/>
    </row>
    <row r="4529" spans="2:9" s="140" customFormat="1" ht="19.7" customHeight="1" x14ac:dyDescent="0.2">
      <c r="B4529" s="142">
        <v>191</v>
      </c>
      <c r="C4529" s="143" t="s">
        <v>151</v>
      </c>
      <c r="D4529" s="142">
        <v>90747019</v>
      </c>
      <c r="E4529" s="143" t="s">
        <v>3767</v>
      </c>
      <c r="F4529" s="143" t="s">
        <v>697</v>
      </c>
      <c r="G4529" s="143" t="s">
        <v>698</v>
      </c>
      <c r="H4529" s="144">
        <v>459</v>
      </c>
      <c r="I4529" s="143"/>
    </row>
    <row r="4530" spans="2:9" s="140" customFormat="1" ht="19.7" customHeight="1" x14ac:dyDescent="0.2">
      <c r="B4530" s="142">
        <v>191</v>
      </c>
      <c r="C4530" s="143" t="s">
        <v>151</v>
      </c>
      <c r="D4530" s="142">
        <v>90747019</v>
      </c>
      <c r="E4530" s="143" t="s">
        <v>3768</v>
      </c>
      <c r="F4530" s="143" t="s">
        <v>700</v>
      </c>
      <c r="G4530" s="143" t="s">
        <v>701</v>
      </c>
      <c r="H4530" s="144">
        <v>450</v>
      </c>
      <c r="I4530" s="143"/>
    </row>
    <row r="4531" spans="2:9" s="140" customFormat="1" ht="19.7" customHeight="1" x14ac:dyDescent="0.2">
      <c r="B4531" s="142">
        <v>191</v>
      </c>
      <c r="C4531" s="143" t="s">
        <v>151</v>
      </c>
      <c r="D4531" s="142">
        <v>90747019</v>
      </c>
      <c r="E4531" s="143" t="s">
        <v>3768</v>
      </c>
      <c r="F4531" s="143" t="s">
        <v>700</v>
      </c>
      <c r="G4531" s="143" t="s">
        <v>701</v>
      </c>
      <c r="H4531" s="144">
        <v>150</v>
      </c>
      <c r="I4531" s="143"/>
    </row>
    <row r="4532" spans="2:9" s="140" customFormat="1" ht="19.7" customHeight="1" x14ac:dyDescent="0.2">
      <c r="B4532" s="142">
        <v>191</v>
      </c>
      <c r="C4532" s="143" t="s">
        <v>151</v>
      </c>
      <c r="D4532" s="142">
        <v>90863310</v>
      </c>
      <c r="E4532" s="143" t="s">
        <v>3769</v>
      </c>
      <c r="F4532" s="143" t="s">
        <v>729</v>
      </c>
      <c r="G4532" s="143" t="s">
        <v>730</v>
      </c>
      <c r="H4532" s="144">
        <v>270</v>
      </c>
      <c r="I4532" s="143"/>
    </row>
    <row r="4533" spans="2:9" s="140" customFormat="1" ht="19.7" customHeight="1" x14ac:dyDescent="0.2">
      <c r="B4533" s="142">
        <v>191</v>
      </c>
      <c r="C4533" s="143" t="s">
        <v>151</v>
      </c>
      <c r="D4533" s="142">
        <v>90863310</v>
      </c>
      <c r="E4533" s="143" t="s">
        <v>3769</v>
      </c>
      <c r="F4533" s="143" t="s">
        <v>729</v>
      </c>
      <c r="G4533" s="143" t="s">
        <v>730</v>
      </c>
      <c r="H4533" s="144">
        <v>90</v>
      </c>
      <c r="I4533" s="143"/>
    </row>
    <row r="4534" spans="2:9" s="140" customFormat="1" ht="19.7" customHeight="1" x14ac:dyDescent="0.2">
      <c r="B4534" s="142">
        <v>191</v>
      </c>
      <c r="C4534" s="143" t="s">
        <v>151</v>
      </c>
      <c r="D4534" s="142">
        <v>98097864</v>
      </c>
      <c r="E4534" s="143" t="s">
        <v>3773</v>
      </c>
      <c r="F4534" s="143" t="s">
        <v>697</v>
      </c>
      <c r="G4534" s="143" t="s">
        <v>698</v>
      </c>
      <c r="H4534" s="144">
        <v>10000</v>
      </c>
      <c r="I4534" s="143"/>
    </row>
    <row r="4535" spans="2:9" s="140" customFormat="1" ht="19.7" customHeight="1" x14ac:dyDescent="0.2">
      <c r="B4535" s="142">
        <v>191</v>
      </c>
      <c r="C4535" s="143" t="s">
        <v>151</v>
      </c>
      <c r="D4535" s="142">
        <v>98097887</v>
      </c>
      <c r="E4535" s="143" t="s">
        <v>3774</v>
      </c>
      <c r="F4535" s="143" t="s">
        <v>700</v>
      </c>
      <c r="G4535" s="143" t="s">
        <v>701</v>
      </c>
      <c r="H4535" s="144">
        <v>270</v>
      </c>
      <c r="I4535" s="143"/>
    </row>
    <row r="4536" spans="2:9" s="140" customFormat="1" ht="19.7" customHeight="1" x14ac:dyDescent="0.2">
      <c r="B4536" s="142">
        <v>191</v>
      </c>
      <c r="C4536" s="143" t="s">
        <v>151</v>
      </c>
      <c r="D4536" s="142">
        <v>98097887</v>
      </c>
      <c r="E4536" s="143" t="s">
        <v>3774</v>
      </c>
      <c r="F4536" s="143" t="s">
        <v>700</v>
      </c>
      <c r="G4536" s="143" t="s">
        <v>701</v>
      </c>
      <c r="H4536" s="144">
        <v>90</v>
      </c>
      <c r="I4536" s="143"/>
    </row>
    <row r="4537" spans="2:9" s="140" customFormat="1" ht="19.7" customHeight="1" x14ac:dyDescent="0.2">
      <c r="B4537" s="142">
        <v>191</v>
      </c>
      <c r="C4537" s="143" t="s">
        <v>151</v>
      </c>
      <c r="D4537" s="142">
        <v>98097887</v>
      </c>
      <c r="E4537" s="143" t="s">
        <v>3775</v>
      </c>
      <c r="F4537" s="143" t="s">
        <v>697</v>
      </c>
      <c r="G4537" s="143" t="s">
        <v>698</v>
      </c>
      <c r="H4537" s="144">
        <v>10000</v>
      </c>
      <c r="I4537" s="143"/>
    </row>
    <row r="4538" spans="2:9" s="140" customFormat="1" ht="19.7" customHeight="1" x14ac:dyDescent="0.2">
      <c r="B4538" s="142">
        <v>191</v>
      </c>
      <c r="C4538" s="143" t="s">
        <v>151</v>
      </c>
      <c r="D4538" s="142">
        <v>98097902</v>
      </c>
      <c r="E4538" s="143" t="s">
        <v>3772</v>
      </c>
      <c r="F4538" s="143" t="s">
        <v>700</v>
      </c>
      <c r="G4538" s="143" t="s">
        <v>701</v>
      </c>
      <c r="H4538" s="144">
        <v>6300</v>
      </c>
      <c r="I4538" s="143"/>
    </row>
    <row r="4539" spans="2:9" s="140" customFormat="1" ht="19.7" customHeight="1" x14ac:dyDescent="0.2">
      <c r="B4539" s="142">
        <v>191</v>
      </c>
      <c r="C4539" s="143" t="s">
        <v>151</v>
      </c>
      <c r="D4539" s="142">
        <v>98097902</v>
      </c>
      <c r="E4539" s="143" t="s">
        <v>3772</v>
      </c>
      <c r="F4539" s="143" t="s">
        <v>700</v>
      </c>
      <c r="G4539" s="143" t="s">
        <v>701</v>
      </c>
      <c r="H4539" s="144">
        <v>2100</v>
      </c>
      <c r="I4539" s="143"/>
    </row>
    <row r="4540" spans="2:9" s="140" customFormat="1" ht="19.7" customHeight="1" x14ac:dyDescent="0.2">
      <c r="B4540" s="142">
        <v>191</v>
      </c>
      <c r="C4540" s="143" t="s">
        <v>151</v>
      </c>
      <c r="D4540" s="142">
        <v>98972607</v>
      </c>
      <c r="E4540" s="143" t="s">
        <v>3770</v>
      </c>
      <c r="F4540" s="143" t="s">
        <v>700</v>
      </c>
      <c r="G4540" s="143" t="s">
        <v>701</v>
      </c>
      <c r="H4540" s="144">
        <v>-15687.55</v>
      </c>
      <c r="I4540" s="143"/>
    </row>
    <row r="4541" spans="2:9" s="140" customFormat="1" ht="19.7" customHeight="1" x14ac:dyDescent="0.2">
      <c r="B4541" s="142">
        <v>191</v>
      </c>
      <c r="C4541" s="143" t="s">
        <v>151</v>
      </c>
      <c r="D4541" s="142">
        <v>100012469</v>
      </c>
      <c r="E4541" s="143" t="s">
        <v>3765</v>
      </c>
      <c r="F4541" s="143" t="s">
        <v>716</v>
      </c>
      <c r="G4541" s="143" t="s">
        <v>717</v>
      </c>
      <c r="H4541" s="144">
        <v>-35363.72</v>
      </c>
      <c r="I4541" s="143"/>
    </row>
    <row r="4542" spans="2:9" s="140" customFormat="1" ht="19.7" customHeight="1" x14ac:dyDescent="0.2">
      <c r="B4542" s="142">
        <v>191</v>
      </c>
      <c r="C4542" s="143" t="s">
        <v>151</v>
      </c>
      <c r="D4542" s="142">
        <v>100273970</v>
      </c>
      <c r="E4542" s="143" t="s">
        <v>3776</v>
      </c>
      <c r="F4542" s="143" t="s">
        <v>713</v>
      </c>
      <c r="G4542" s="143" t="s">
        <v>714</v>
      </c>
      <c r="H4542" s="144">
        <v>50000</v>
      </c>
      <c r="I4542" s="143"/>
    </row>
    <row r="4543" spans="2:9" s="140" customFormat="1" ht="19.7" customHeight="1" x14ac:dyDescent="0.2">
      <c r="B4543" s="142">
        <v>191</v>
      </c>
      <c r="C4543" s="143" t="s">
        <v>151</v>
      </c>
      <c r="D4543" s="142">
        <v>100273974</v>
      </c>
      <c r="E4543" s="143" t="s">
        <v>3777</v>
      </c>
      <c r="F4543" s="143" t="s">
        <v>713</v>
      </c>
      <c r="G4543" s="143" t="s">
        <v>714</v>
      </c>
      <c r="H4543" s="144">
        <v>50000</v>
      </c>
      <c r="I4543" s="143"/>
    </row>
    <row r="4544" spans="2:9" s="140" customFormat="1" ht="19.7" customHeight="1" x14ac:dyDescent="0.2">
      <c r="B4544" s="142">
        <v>191</v>
      </c>
      <c r="C4544" s="143" t="s">
        <v>151</v>
      </c>
      <c r="D4544" s="142">
        <v>100739887</v>
      </c>
      <c r="E4544" s="143" t="s">
        <v>3771</v>
      </c>
      <c r="F4544" s="143" t="s">
        <v>697</v>
      </c>
      <c r="G4544" s="143" t="s">
        <v>698</v>
      </c>
      <c r="H4544" s="144">
        <v>2815.32</v>
      </c>
      <c r="I4544" s="143"/>
    </row>
    <row r="4545" spans="2:9" s="140" customFormat="1" ht="19.7" customHeight="1" x14ac:dyDescent="0.2">
      <c r="B4545" s="142">
        <v>191</v>
      </c>
      <c r="C4545" s="143" t="s">
        <v>151</v>
      </c>
      <c r="D4545" s="142">
        <v>100739887</v>
      </c>
      <c r="E4545" s="143" t="s">
        <v>3771</v>
      </c>
      <c r="F4545" s="143" t="s">
        <v>697</v>
      </c>
      <c r="G4545" s="143" t="s">
        <v>698</v>
      </c>
      <c r="H4545" s="144">
        <v>624.24</v>
      </c>
      <c r="I4545" s="143"/>
    </row>
    <row r="4546" spans="2:9" s="140" customFormat="1" ht="19.7" customHeight="1" x14ac:dyDescent="0.2">
      <c r="B4546" s="142">
        <v>192</v>
      </c>
      <c r="C4546" s="143" t="s">
        <v>155</v>
      </c>
      <c r="D4546" s="142">
        <v>90304675</v>
      </c>
      <c r="E4546" s="143" t="s">
        <v>3778</v>
      </c>
      <c r="F4546" s="143" t="s">
        <v>697</v>
      </c>
      <c r="G4546" s="143" t="s">
        <v>698</v>
      </c>
      <c r="H4546" s="144">
        <v>60000</v>
      </c>
      <c r="I4546" s="143"/>
    </row>
    <row r="4547" spans="2:9" s="140" customFormat="1" ht="19.7" customHeight="1" x14ac:dyDescent="0.2">
      <c r="B4547" s="142">
        <v>192</v>
      </c>
      <c r="C4547" s="143" t="s">
        <v>155</v>
      </c>
      <c r="D4547" s="142">
        <v>90325253</v>
      </c>
      <c r="E4547" s="143" t="s">
        <v>3779</v>
      </c>
      <c r="F4547" s="143" t="s">
        <v>713</v>
      </c>
      <c r="G4547" s="143" t="s">
        <v>714</v>
      </c>
      <c r="H4547" s="144">
        <v>100000</v>
      </c>
      <c r="I4547" s="143"/>
    </row>
    <row r="4548" spans="2:9" s="140" customFormat="1" ht="19.7" customHeight="1" x14ac:dyDescent="0.2">
      <c r="B4548" s="142">
        <v>192</v>
      </c>
      <c r="C4548" s="143" t="s">
        <v>155</v>
      </c>
      <c r="D4548" s="142">
        <v>90340890</v>
      </c>
      <c r="E4548" s="143" t="s">
        <v>3780</v>
      </c>
      <c r="F4548" s="143" t="s">
        <v>700</v>
      </c>
      <c r="G4548" s="143" t="s">
        <v>701</v>
      </c>
      <c r="H4548" s="144">
        <v>-55000</v>
      </c>
      <c r="I4548" s="143"/>
    </row>
    <row r="4549" spans="2:9" s="140" customFormat="1" ht="19.7" customHeight="1" x14ac:dyDescent="0.2">
      <c r="B4549" s="142">
        <v>192</v>
      </c>
      <c r="C4549" s="143" t="s">
        <v>155</v>
      </c>
      <c r="D4549" s="142">
        <v>90378051</v>
      </c>
      <c r="E4549" s="143" t="s">
        <v>3781</v>
      </c>
      <c r="F4549" s="143" t="s">
        <v>899</v>
      </c>
      <c r="G4549" s="143" t="s">
        <v>900</v>
      </c>
      <c r="H4549" s="144">
        <v>-4000</v>
      </c>
      <c r="I4549" s="143"/>
    </row>
    <row r="4550" spans="2:9" s="140" customFormat="1" ht="19.7" customHeight="1" x14ac:dyDescent="0.2">
      <c r="B4550" s="142">
        <v>192</v>
      </c>
      <c r="C4550" s="143" t="s">
        <v>155</v>
      </c>
      <c r="D4550" s="142">
        <v>90378523</v>
      </c>
      <c r="E4550" s="143" t="s">
        <v>9821</v>
      </c>
      <c r="F4550" s="143" t="s">
        <v>706</v>
      </c>
      <c r="G4550" s="143" t="s">
        <v>707</v>
      </c>
      <c r="H4550" s="144">
        <v>576.26</v>
      </c>
      <c r="I4550" s="143"/>
    </row>
    <row r="4551" spans="2:9" s="140" customFormat="1" ht="19.7" customHeight="1" x14ac:dyDescent="0.2">
      <c r="B4551" s="142">
        <v>192</v>
      </c>
      <c r="C4551" s="143" t="s">
        <v>155</v>
      </c>
      <c r="D4551" s="142">
        <v>90755837</v>
      </c>
      <c r="E4551" s="143" t="s">
        <v>9115</v>
      </c>
      <c r="F4551" s="143" t="s">
        <v>700</v>
      </c>
      <c r="G4551" s="143" t="s">
        <v>701</v>
      </c>
      <c r="H4551" s="144">
        <v>15000</v>
      </c>
      <c r="I4551" s="143"/>
    </row>
    <row r="4552" spans="2:9" s="140" customFormat="1" ht="19.7" customHeight="1" x14ac:dyDescent="0.2">
      <c r="B4552" s="142">
        <v>192</v>
      </c>
      <c r="C4552" s="143" t="s">
        <v>155</v>
      </c>
      <c r="D4552" s="142">
        <v>90755837</v>
      </c>
      <c r="E4552" s="143" t="s">
        <v>9116</v>
      </c>
      <c r="F4552" s="143" t="s">
        <v>700</v>
      </c>
      <c r="G4552" s="143" t="s">
        <v>701</v>
      </c>
      <c r="H4552" s="144">
        <v>15000</v>
      </c>
      <c r="I4552" s="143"/>
    </row>
    <row r="4553" spans="2:9" s="140" customFormat="1" ht="19.7" customHeight="1" x14ac:dyDescent="0.2">
      <c r="B4553" s="142">
        <v>192</v>
      </c>
      <c r="C4553" s="143" t="s">
        <v>155</v>
      </c>
      <c r="D4553" s="142">
        <v>90755868</v>
      </c>
      <c r="E4553" s="143" t="s">
        <v>3783</v>
      </c>
      <c r="F4553" s="143" t="s">
        <v>697</v>
      </c>
      <c r="G4553" s="143" t="s">
        <v>698</v>
      </c>
      <c r="H4553" s="144">
        <v>1863.54</v>
      </c>
      <c r="I4553" s="143"/>
    </row>
    <row r="4554" spans="2:9" s="140" customFormat="1" ht="19.7" customHeight="1" x14ac:dyDescent="0.2">
      <c r="B4554" s="142">
        <v>192</v>
      </c>
      <c r="C4554" s="143" t="s">
        <v>155</v>
      </c>
      <c r="D4554" s="142">
        <v>90756693</v>
      </c>
      <c r="E4554" s="143" t="s">
        <v>8758</v>
      </c>
      <c r="F4554" s="143" t="s">
        <v>1226</v>
      </c>
      <c r="G4554" s="143" t="s">
        <v>1227</v>
      </c>
      <c r="H4554" s="144">
        <v>-13014.82</v>
      </c>
      <c r="I4554" s="143"/>
    </row>
    <row r="4555" spans="2:9" s="140" customFormat="1" ht="19.7" customHeight="1" x14ac:dyDescent="0.2">
      <c r="B4555" s="142">
        <v>192</v>
      </c>
      <c r="C4555" s="143" t="s">
        <v>155</v>
      </c>
      <c r="D4555" s="142">
        <v>91039872</v>
      </c>
      <c r="E4555" s="143" t="s">
        <v>3782</v>
      </c>
      <c r="F4555" s="143" t="s">
        <v>700</v>
      </c>
      <c r="G4555" s="143" t="s">
        <v>701</v>
      </c>
      <c r="H4555" s="144">
        <v>13000</v>
      </c>
      <c r="I4555" s="143"/>
    </row>
    <row r="4556" spans="2:9" s="140" customFormat="1" ht="19.7" customHeight="1" x14ac:dyDescent="0.2">
      <c r="B4556" s="142">
        <v>192</v>
      </c>
      <c r="C4556" s="143" t="s">
        <v>155</v>
      </c>
      <c r="D4556" s="142">
        <v>91053488</v>
      </c>
      <c r="E4556" s="143" t="s">
        <v>3787</v>
      </c>
      <c r="F4556" s="143" t="s">
        <v>700</v>
      </c>
      <c r="G4556" s="143" t="s">
        <v>701</v>
      </c>
      <c r="H4556" s="144">
        <v>720</v>
      </c>
      <c r="I4556" s="143"/>
    </row>
    <row r="4557" spans="2:9" s="140" customFormat="1" ht="19.7" customHeight="1" x14ac:dyDescent="0.2">
      <c r="B4557" s="142">
        <v>192</v>
      </c>
      <c r="C4557" s="143" t="s">
        <v>155</v>
      </c>
      <c r="D4557" s="142">
        <v>91058327</v>
      </c>
      <c r="E4557" s="143" t="s">
        <v>3784</v>
      </c>
      <c r="F4557" s="143" t="s">
        <v>700</v>
      </c>
      <c r="G4557" s="143" t="s">
        <v>701</v>
      </c>
      <c r="H4557" s="144">
        <v>2000</v>
      </c>
      <c r="I4557" s="143"/>
    </row>
    <row r="4558" spans="2:9" s="140" customFormat="1" ht="19.7" customHeight="1" x14ac:dyDescent="0.2">
      <c r="B4558" s="142">
        <v>192</v>
      </c>
      <c r="C4558" s="143" t="s">
        <v>155</v>
      </c>
      <c r="D4558" s="142">
        <v>91058327</v>
      </c>
      <c r="E4558" s="143" t="s">
        <v>3785</v>
      </c>
      <c r="F4558" s="143" t="s">
        <v>787</v>
      </c>
      <c r="G4558" s="143" t="s">
        <v>788</v>
      </c>
      <c r="H4558" s="144">
        <v>-2308.91</v>
      </c>
      <c r="I4558" s="143"/>
    </row>
    <row r="4559" spans="2:9" s="140" customFormat="1" ht="19.7" customHeight="1" x14ac:dyDescent="0.2">
      <c r="B4559" s="142">
        <v>192</v>
      </c>
      <c r="C4559" s="143" t="s">
        <v>155</v>
      </c>
      <c r="D4559" s="142">
        <v>91058327</v>
      </c>
      <c r="E4559" s="143" t="s">
        <v>3786</v>
      </c>
      <c r="F4559" s="143" t="s">
        <v>737</v>
      </c>
      <c r="G4559" s="143" t="s">
        <v>738</v>
      </c>
      <c r="H4559" s="144">
        <v>360</v>
      </c>
      <c r="I4559" s="143"/>
    </row>
    <row r="4560" spans="2:9" s="140" customFormat="1" ht="19.7" customHeight="1" x14ac:dyDescent="0.2">
      <c r="B4560" s="142">
        <v>192</v>
      </c>
      <c r="C4560" s="143" t="s">
        <v>155</v>
      </c>
      <c r="D4560" s="142">
        <v>101372635</v>
      </c>
      <c r="E4560" s="143" t="s">
        <v>3788</v>
      </c>
      <c r="F4560" s="143" t="s">
        <v>729</v>
      </c>
      <c r="G4560" s="143" t="s">
        <v>730</v>
      </c>
      <c r="H4560" s="144">
        <v>5450</v>
      </c>
      <c r="I4560" s="143"/>
    </row>
    <row r="4561" spans="2:9" s="140" customFormat="1" ht="19.7" customHeight="1" x14ac:dyDescent="0.2">
      <c r="B4561" s="142">
        <v>193</v>
      </c>
      <c r="C4561" s="143" t="s">
        <v>454</v>
      </c>
      <c r="D4561" s="142">
        <v>90287472</v>
      </c>
      <c r="E4561" s="143" t="s">
        <v>3789</v>
      </c>
      <c r="F4561" s="143" t="s">
        <v>706</v>
      </c>
      <c r="G4561" s="143" t="s">
        <v>707</v>
      </c>
      <c r="H4561" s="144">
        <v>336.14</v>
      </c>
      <c r="I4561" s="143"/>
    </row>
    <row r="4562" spans="2:9" s="140" customFormat="1" ht="19.7" customHeight="1" x14ac:dyDescent="0.2">
      <c r="B4562" s="142">
        <v>193</v>
      </c>
      <c r="C4562" s="143" t="s">
        <v>454</v>
      </c>
      <c r="D4562" s="142">
        <v>90287472</v>
      </c>
      <c r="E4562" s="143" t="s">
        <v>3789</v>
      </c>
      <c r="F4562" s="143" t="s">
        <v>706</v>
      </c>
      <c r="G4562" s="143" t="s">
        <v>707</v>
      </c>
      <c r="H4562" s="144">
        <v>96.04</v>
      </c>
      <c r="I4562" s="143"/>
    </row>
    <row r="4563" spans="2:9" s="140" customFormat="1" ht="19.7" customHeight="1" x14ac:dyDescent="0.2">
      <c r="B4563" s="142">
        <v>193</v>
      </c>
      <c r="C4563" s="143" t="s">
        <v>454</v>
      </c>
      <c r="D4563" s="142">
        <v>90287472</v>
      </c>
      <c r="E4563" s="143" t="s">
        <v>3789</v>
      </c>
      <c r="F4563" s="143" t="s">
        <v>706</v>
      </c>
      <c r="G4563" s="143" t="s">
        <v>707</v>
      </c>
      <c r="H4563" s="144">
        <v>96.04</v>
      </c>
      <c r="I4563" s="143"/>
    </row>
    <row r="4564" spans="2:9" s="140" customFormat="1" ht="19.7" customHeight="1" x14ac:dyDescent="0.2">
      <c r="B4564" s="142">
        <v>193</v>
      </c>
      <c r="C4564" s="143" t="s">
        <v>454</v>
      </c>
      <c r="D4564" s="142">
        <v>90287714</v>
      </c>
      <c r="E4564" s="143" t="s">
        <v>3790</v>
      </c>
      <c r="F4564" s="143" t="s">
        <v>697</v>
      </c>
      <c r="G4564" s="143" t="s">
        <v>698</v>
      </c>
      <c r="H4564" s="144">
        <v>30000</v>
      </c>
      <c r="I4564" s="143"/>
    </row>
    <row r="4565" spans="2:9" s="140" customFormat="1" ht="19.7" customHeight="1" x14ac:dyDescent="0.2">
      <c r="B4565" s="142">
        <v>193</v>
      </c>
      <c r="C4565" s="143" t="s">
        <v>454</v>
      </c>
      <c r="D4565" s="142">
        <v>90287714</v>
      </c>
      <c r="E4565" s="143" t="s">
        <v>3791</v>
      </c>
      <c r="F4565" s="143" t="s">
        <v>697</v>
      </c>
      <c r="G4565" s="143" t="s">
        <v>698</v>
      </c>
      <c r="H4565" s="144">
        <v>20000</v>
      </c>
      <c r="I4565" s="143"/>
    </row>
    <row r="4566" spans="2:9" s="140" customFormat="1" ht="19.7" customHeight="1" x14ac:dyDescent="0.2">
      <c r="B4566" s="142">
        <v>193</v>
      </c>
      <c r="C4566" s="143" t="s">
        <v>454</v>
      </c>
      <c r="D4566" s="142">
        <v>90347676</v>
      </c>
      <c r="E4566" s="143" t="s">
        <v>3792</v>
      </c>
      <c r="F4566" s="143" t="s">
        <v>787</v>
      </c>
      <c r="G4566" s="143" t="s">
        <v>788</v>
      </c>
      <c r="H4566" s="144">
        <v>330</v>
      </c>
      <c r="I4566" s="143"/>
    </row>
    <row r="4567" spans="2:9" s="140" customFormat="1" ht="19.7" customHeight="1" x14ac:dyDescent="0.2">
      <c r="B4567" s="142">
        <v>193</v>
      </c>
      <c r="C4567" s="143" t="s">
        <v>454</v>
      </c>
      <c r="D4567" s="142">
        <v>90347676</v>
      </c>
      <c r="E4567" s="143" t="s">
        <v>3793</v>
      </c>
      <c r="F4567" s="143" t="s">
        <v>697</v>
      </c>
      <c r="G4567" s="143" t="s">
        <v>698</v>
      </c>
      <c r="H4567" s="144">
        <v>10000</v>
      </c>
      <c r="I4567" s="143"/>
    </row>
    <row r="4568" spans="2:9" s="140" customFormat="1" ht="19.7" customHeight="1" x14ac:dyDescent="0.2">
      <c r="B4568" s="142">
        <v>193</v>
      </c>
      <c r="C4568" s="143" t="s">
        <v>454</v>
      </c>
      <c r="D4568" s="142">
        <v>90380130</v>
      </c>
      <c r="E4568" s="143" t="s">
        <v>3794</v>
      </c>
      <c r="F4568" s="143" t="s">
        <v>700</v>
      </c>
      <c r="G4568" s="143" t="s">
        <v>701</v>
      </c>
      <c r="H4568" s="144">
        <v>600</v>
      </c>
      <c r="I4568" s="143"/>
    </row>
    <row r="4569" spans="2:9" s="140" customFormat="1" ht="19.7" customHeight="1" x14ac:dyDescent="0.2">
      <c r="B4569" s="142">
        <v>193</v>
      </c>
      <c r="C4569" s="143" t="s">
        <v>454</v>
      </c>
      <c r="D4569" s="142">
        <v>90380611</v>
      </c>
      <c r="E4569" s="143" t="s">
        <v>3795</v>
      </c>
      <c r="F4569" s="143" t="s">
        <v>700</v>
      </c>
      <c r="G4569" s="143" t="s">
        <v>701</v>
      </c>
      <c r="H4569" s="144">
        <v>700</v>
      </c>
      <c r="I4569" s="143"/>
    </row>
    <row r="4570" spans="2:9" s="140" customFormat="1" ht="19.7" customHeight="1" x14ac:dyDescent="0.2">
      <c r="B4570" s="142">
        <v>193</v>
      </c>
      <c r="C4570" s="143" t="s">
        <v>454</v>
      </c>
      <c r="D4570" s="142">
        <v>90380611</v>
      </c>
      <c r="E4570" s="143" t="s">
        <v>3795</v>
      </c>
      <c r="F4570" s="143" t="s">
        <v>700</v>
      </c>
      <c r="G4570" s="143" t="s">
        <v>701</v>
      </c>
      <c r="H4570" s="144">
        <v>200</v>
      </c>
      <c r="I4570" s="143"/>
    </row>
    <row r="4571" spans="2:9" s="140" customFormat="1" ht="19.7" customHeight="1" x14ac:dyDescent="0.2">
      <c r="B4571" s="142">
        <v>193</v>
      </c>
      <c r="C4571" s="143" t="s">
        <v>454</v>
      </c>
      <c r="D4571" s="142">
        <v>90380611</v>
      </c>
      <c r="E4571" s="143" t="s">
        <v>3795</v>
      </c>
      <c r="F4571" s="143" t="s">
        <v>700</v>
      </c>
      <c r="G4571" s="143" t="s">
        <v>701</v>
      </c>
      <c r="H4571" s="144">
        <v>300</v>
      </c>
      <c r="I4571" s="143"/>
    </row>
    <row r="4572" spans="2:9" s="140" customFormat="1" ht="19.7" customHeight="1" x14ac:dyDescent="0.2">
      <c r="B4572" s="142">
        <v>193</v>
      </c>
      <c r="C4572" s="143" t="s">
        <v>454</v>
      </c>
      <c r="D4572" s="142">
        <v>90380611</v>
      </c>
      <c r="E4572" s="143" t="s">
        <v>3796</v>
      </c>
      <c r="F4572" s="143" t="s">
        <v>729</v>
      </c>
      <c r="G4572" s="143" t="s">
        <v>730</v>
      </c>
      <c r="H4572" s="144">
        <v>724.2</v>
      </c>
      <c r="I4572" s="143"/>
    </row>
    <row r="4573" spans="2:9" s="140" customFormat="1" ht="19.7" customHeight="1" x14ac:dyDescent="0.2">
      <c r="B4573" s="142">
        <v>193</v>
      </c>
      <c r="C4573" s="143" t="s">
        <v>454</v>
      </c>
      <c r="D4573" s="142">
        <v>90380611</v>
      </c>
      <c r="E4573" s="143" t="s">
        <v>3796</v>
      </c>
      <c r="F4573" s="143" t="s">
        <v>729</v>
      </c>
      <c r="G4573" s="143" t="s">
        <v>730</v>
      </c>
      <c r="H4573" s="144">
        <v>208.08</v>
      </c>
      <c r="I4573" s="143"/>
    </row>
    <row r="4574" spans="2:9" s="140" customFormat="1" ht="19.7" customHeight="1" x14ac:dyDescent="0.2">
      <c r="B4574" s="142">
        <v>193</v>
      </c>
      <c r="C4574" s="143" t="s">
        <v>454</v>
      </c>
      <c r="D4574" s="142">
        <v>90380611</v>
      </c>
      <c r="E4574" s="143" t="s">
        <v>3796</v>
      </c>
      <c r="F4574" s="143" t="s">
        <v>729</v>
      </c>
      <c r="G4574" s="143" t="s">
        <v>730</v>
      </c>
      <c r="H4574" s="144">
        <v>310.08</v>
      </c>
      <c r="I4574" s="143"/>
    </row>
    <row r="4575" spans="2:9" s="140" customFormat="1" ht="19.7" customHeight="1" x14ac:dyDescent="0.2">
      <c r="B4575" s="142">
        <v>193</v>
      </c>
      <c r="C4575" s="143" t="s">
        <v>454</v>
      </c>
      <c r="D4575" s="142">
        <v>90380904</v>
      </c>
      <c r="E4575" s="143" t="s">
        <v>9117</v>
      </c>
      <c r="F4575" s="143" t="s">
        <v>697</v>
      </c>
      <c r="G4575" s="143" t="s">
        <v>698</v>
      </c>
      <c r="H4575" s="144">
        <v>15000</v>
      </c>
      <c r="I4575" s="143"/>
    </row>
    <row r="4576" spans="2:9" s="140" customFormat="1" ht="19.7" customHeight="1" x14ac:dyDescent="0.2">
      <c r="B4576" s="142">
        <v>193</v>
      </c>
      <c r="C4576" s="143" t="s">
        <v>454</v>
      </c>
      <c r="D4576" s="142">
        <v>90382972</v>
      </c>
      <c r="E4576" s="143" t="s">
        <v>3797</v>
      </c>
      <c r="F4576" s="143" t="s">
        <v>713</v>
      </c>
      <c r="G4576" s="143" t="s">
        <v>714</v>
      </c>
      <c r="H4576" s="144">
        <v>100000</v>
      </c>
      <c r="I4576" s="143"/>
    </row>
    <row r="4577" spans="2:9" s="140" customFormat="1" ht="19.7" customHeight="1" x14ac:dyDescent="0.2">
      <c r="B4577" s="142">
        <v>193</v>
      </c>
      <c r="C4577" s="143" t="s">
        <v>454</v>
      </c>
      <c r="D4577" s="142">
        <v>90382972</v>
      </c>
      <c r="E4577" s="143" t="s">
        <v>3798</v>
      </c>
      <c r="F4577" s="143" t="s">
        <v>737</v>
      </c>
      <c r="G4577" s="143" t="s">
        <v>738</v>
      </c>
      <c r="H4577" s="144">
        <v>1190</v>
      </c>
      <c r="I4577" s="143"/>
    </row>
    <row r="4578" spans="2:9" s="140" customFormat="1" ht="19.7" customHeight="1" x14ac:dyDescent="0.2">
      <c r="B4578" s="142">
        <v>193</v>
      </c>
      <c r="C4578" s="143" t="s">
        <v>454</v>
      </c>
      <c r="D4578" s="142">
        <v>90382972</v>
      </c>
      <c r="E4578" s="143" t="s">
        <v>3798</v>
      </c>
      <c r="F4578" s="143" t="s">
        <v>737</v>
      </c>
      <c r="G4578" s="143" t="s">
        <v>738</v>
      </c>
      <c r="H4578" s="144">
        <v>340</v>
      </c>
      <c r="I4578" s="143"/>
    </row>
    <row r="4579" spans="2:9" s="140" customFormat="1" ht="19.7" customHeight="1" x14ac:dyDescent="0.2">
      <c r="B4579" s="142">
        <v>193</v>
      </c>
      <c r="C4579" s="143" t="s">
        <v>454</v>
      </c>
      <c r="D4579" s="142">
        <v>90382972</v>
      </c>
      <c r="E4579" s="143" t="s">
        <v>3798</v>
      </c>
      <c r="F4579" s="143" t="s">
        <v>737</v>
      </c>
      <c r="G4579" s="143" t="s">
        <v>738</v>
      </c>
      <c r="H4579" s="144">
        <v>510</v>
      </c>
      <c r="I4579" s="143"/>
    </row>
    <row r="4580" spans="2:9" s="140" customFormat="1" ht="19.7" customHeight="1" x14ac:dyDescent="0.2">
      <c r="B4580" s="142">
        <v>193</v>
      </c>
      <c r="C4580" s="143" t="s">
        <v>454</v>
      </c>
      <c r="D4580" s="142">
        <v>90383100</v>
      </c>
      <c r="E4580" s="143" t="s">
        <v>3799</v>
      </c>
      <c r="F4580" s="143" t="s">
        <v>697</v>
      </c>
      <c r="G4580" s="143" t="s">
        <v>698</v>
      </c>
      <c r="H4580" s="144">
        <v>15000</v>
      </c>
      <c r="I4580" s="143"/>
    </row>
    <row r="4581" spans="2:9" s="140" customFormat="1" ht="19.7" customHeight="1" x14ac:dyDescent="0.2">
      <c r="B4581" s="142">
        <v>193</v>
      </c>
      <c r="C4581" s="143" t="s">
        <v>454</v>
      </c>
      <c r="D4581" s="142">
        <v>90383117</v>
      </c>
      <c r="E4581" s="143" t="s">
        <v>3800</v>
      </c>
      <c r="F4581" s="143" t="s">
        <v>737</v>
      </c>
      <c r="G4581" s="143" t="s">
        <v>738</v>
      </c>
      <c r="H4581" s="144">
        <v>360</v>
      </c>
      <c r="I4581" s="143"/>
    </row>
    <row r="4582" spans="2:9" s="140" customFormat="1" ht="19.7" customHeight="1" x14ac:dyDescent="0.2">
      <c r="B4582" s="142">
        <v>193</v>
      </c>
      <c r="C4582" s="143" t="s">
        <v>454</v>
      </c>
      <c r="D4582" s="142">
        <v>90383117</v>
      </c>
      <c r="E4582" s="143" t="s">
        <v>3801</v>
      </c>
      <c r="F4582" s="143" t="s">
        <v>706</v>
      </c>
      <c r="G4582" s="143" t="s">
        <v>707</v>
      </c>
      <c r="H4582" s="144">
        <v>528.22</v>
      </c>
      <c r="I4582" s="143"/>
    </row>
    <row r="4583" spans="2:9" s="140" customFormat="1" ht="19.7" customHeight="1" x14ac:dyDescent="0.2">
      <c r="B4583" s="142">
        <v>193</v>
      </c>
      <c r="C4583" s="143" t="s">
        <v>454</v>
      </c>
      <c r="D4583" s="142">
        <v>90383178</v>
      </c>
      <c r="E4583" s="143" t="s">
        <v>3802</v>
      </c>
      <c r="F4583" s="143" t="s">
        <v>697</v>
      </c>
      <c r="G4583" s="143" t="s">
        <v>698</v>
      </c>
      <c r="H4583" s="144">
        <v>25000</v>
      </c>
      <c r="I4583" s="143"/>
    </row>
    <row r="4584" spans="2:9" s="140" customFormat="1" ht="19.7" customHeight="1" x14ac:dyDescent="0.2">
      <c r="B4584" s="142">
        <v>193</v>
      </c>
      <c r="C4584" s="143" t="s">
        <v>454</v>
      </c>
      <c r="D4584" s="142">
        <v>90383205</v>
      </c>
      <c r="E4584" s="143" t="s">
        <v>3803</v>
      </c>
      <c r="F4584" s="143" t="s">
        <v>700</v>
      </c>
      <c r="G4584" s="143" t="s">
        <v>701</v>
      </c>
      <c r="H4584" s="144">
        <v>600</v>
      </c>
      <c r="I4584" s="143"/>
    </row>
    <row r="4585" spans="2:9" s="140" customFormat="1" ht="19.7" customHeight="1" x14ac:dyDescent="0.2">
      <c r="B4585" s="142">
        <v>193</v>
      </c>
      <c r="C4585" s="143" t="s">
        <v>454</v>
      </c>
      <c r="D4585" s="142">
        <v>90383221</v>
      </c>
      <c r="E4585" s="143" t="s">
        <v>3804</v>
      </c>
      <c r="F4585" s="143" t="s">
        <v>737</v>
      </c>
      <c r="G4585" s="143" t="s">
        <v>738</v>
      </c>
      <c r="H4585" s="144">
        <v>1050</v>
      </c>
      <c r="I4585" s="143"/>
    </row>
    <row r="4586" spans="2:9" s="140" customFormat="1" ht="19.7" customHeight="1" x14ac:dyDescent="0.2">
      <c r="B4586" s="142">
        <v>193</v>
      </c>
      <c r="C4586" s="143" t="s">
        <v>454</v>
      </c>
      <c r="D4586" s="142">
        <v>90383221</v>
      </c>
      <c r="E4586" s="143" t="s">
        <v>3804</v>
      </c>
      <c r="F4586" s="143" t="s">
        <v>737</v>
      </c>
      <c r="G4586" s="143" t="s">
        <v>738</v>
      </c>
      <c r="H4586" s="144">
        <v>300</v>
      </c>
      <c r="I4586" s="143"/>
    </row>
    <row r="4587" spans="2:9" s="140" customFormat="1" ht="19.7" customHeight="1" x14ac:dyDescent="0.2">
      <c r="B4587" s="142">
        <v>193</v>
      </c>
      <c r="C4587" s="143" t="s">
        <v>454</v>
      </c>
      <c r="D4587" s="142">
        <v>90383221</v>
      </c>
      <c r="E4587" s="143" t="s">
        <v>3804</v>
      </c>
      <c r="F4587" s="143" t="s">
        <v>737</v>
      </c>
      <c r="G4587" s="143" t="s">
        <v>738</v>
      </c>
      <c r="H4587" s="144">
        <v>450</v>
      </c>
      <c r="I4587" s="143"/>
    </row>
    <row r="4588" spans="2:9" s="140" customFormat="1" ht="19.7" customHeight="1" x14ac:dyDescent="0.2">
      <c r="B4588" s="142">
        <v>193</v>
      </c>
      <c r="C4588" s="143" t="s">
        <v>454</v>
      </c>
      <c r="D4588" s="142">
        <v>90383221</v>
      </c>
      <c r="E4588" s="143" t="s">
        <v>3805</v>
      </c>
      <c r="F4588" s="143" t="s">
        <v>899</v>
      </c>
      <c r="G4588" s="143" t="s">
        <v>900</v>
      </c>
      <c r="H4588" s="144">
        <v>373.52</v>
      </c>
      <c r="I4588" s="143"/>
    </row>
    <row r="4589" spans="2:9" s="140" customFormat="1" ht="19.7" customHeight="1" x14ac:dyDescent="0.2">
      <c r="B4589" s="142">
        <v>193</v>
      </c>
      <c r="C4589" s="143" t="s">
        <v>454</v>
      </c>
      <c r="D4589" s="142">
        <v>90383221</v>
      </c>
      <c r="E4589" s="143" t="s">
        <v>3805</v>
      </c>
      <c r="F4589" s="143" t="s">
        <v>899</v>
      </c>
      <c r="G4589" s="143" t="s">
        <v>900</v>
      </c>
      <c r="H4589" s="144">
        <v>106.72</v>
      </c>
      <c r="I4589" s="143"/>
    </row>
    <row r="4590" spans="2:9" s="140" customFormat="1" ht="19.7" customHeight="1" x14ac:dyDescent="0.2">
      <c r="B4590" s="142">
        <v>193</v>
      </c>
      <c r="C4590" s="143" t="s">
        <v>454</v>
      </c>
      <c r="D4590" s="142">
        <v>90383221</v>
      </c>
      <c r="E4590" s="143" t="s">
        <v>3805</v>
      </c>
      <c r="F4590" s="143" t="s">
        <v>899</v>
      </c>
      <c r="G4590" s="143" t="s">
        <v>900</v>
      </c>
      <c r="H4590" s="144">
        <v>106.72</v>
      </c>
      <c r="I4590" s="143"/>
    </row>
    <row r="4591" spans="2:9" s="140" customFormat="1" ht="19.7" customHeight="1" x14ac:dyDescent="0.2">
      <c r="B4591" s="142">
        <v>193</v>
      </c>
      <c r="C4591" s="143" t="s">
        <v>454</v>
      </c>
      <c r="D4591" s="142">
        <v>90383496</v>
      </c>
      <c r="E4591" s="143" t="s">
        <v>9822</v>
      </c>
      <c r="F4591" s="143" t="s">
        <v>899</v>
      </c>
      <c r="G4591" s="143" t="s">
        <v>900</v>
      </c>
      <c r="H4591" s="144">
        <v>762.25</v>
      </c>
      <c r="I4591" s="143"/>
    </row>
    <row r="4592" spans="2:9" s="140" customFormat="1" ht="19.7" customHeight="1" x14ac:dyDescent="0.2">
      <c r="B4592" s="142">
        <v>193</v>
      </c>
      <c r="C4592" s="143" t="s">
        <v>454</v>
      </c>
      <c r="D4592" s="142">
        <v>90383503</v>
      </c>
      <c r="E4592" s="143" t="s">
        <v>3806</v>
      </c>
      <c r="F4592" s="143" t="s">
        <v>697</v>
      </c>
      <c r="G4592" s="143" t="s">
        <v>698</v>
      </c>
      <c r="H4592" s="144">
        <v>23900</v>
      </c>
      <c r="I4592" s="143"/>
    </row>
    <row r="4593" spans="2:9" s="140" customFormat="1" ht="19.7" customHeight="1" x14ac:dyDescent="0.2">
      <c r="B4593" s="142">
        <v>193</v>
      </c>
      <c r="C4593" s="143" t="s">
        <v>454</v>
      </c>
      <c r="D4593" s="142">
        <v>90383503</v>
      </c>
      <c r="E4593" s="143" t="s">
        <v>3807</v>
      </c>
      <c r="F4593" s="143" t="s">
        <v>700</v>
      </c>
      <c r="G4593" s="143" t="s">
        <v>701</v>
      </c>
      <c r="H4593" s="144">
        <v>360</v>
      </c>
      <c r="I4593" s="143"/>
    </row>
    <row r="4594" spans="2:9" s="140" customFormat="1" ht="19.7" customHeight="1" x14ac:dyDescent="0.2">
      <c r="B4594" s="142">
        <v>193</v>
      </c>
      <c r="C4594" s="143" t="s">
        <v>454</v>
      </c>
      <c r="D4594" s="142">
        <v>90383874</v>
      </c>
      <c r="E4594" s="143" t="s">
        <v>3808</v>
      </c>
      <c r="F4594" s="143" t="s">
        <v>697</v>
      </c>
      <c r="G4594" s="143" t="s">
        <v>698</v>
      </c>
      <c r="H4594" s="144">
        <v>20000</v>
      </c>
      <c r="I4594" s="143"/>
    </row>
    <row r="4595" spans="2:9" s="140" customFormat="1" ht="19.7" customHeight="1" x14ac:dyDescent="0.2">
      <c r="B4595" s="142">
        <v>193</v>
      </c>
      <c r="C4595" s="143" t="s">
        <v>454</v>
      </c>
      <c r="D4595" s="142">
        <v>90383874</v>
      </c>
      <c r="E4595" s="143" t="s">
        <v>3809</v>
      </c>
      <c r="F4595" s="143" t="s">
        <v>737</v>
      </c>
      <c r="G4595" s="143" t="s">
        <v>738</v>
      </c>
      <c r="H4595" s="144">
        <v>350</v>
      </c>
      <c r="I4595" s="143"/>
    </row>
    <row r="4596" spans="2:9" s="140" customFormat="1" ht="19.7" customHeight="1" x14ac:dyDescent="0.2">
      <c r="B4596" s="142">
        <v>193</v>
      </c>
      <c r="C4596" s="143" t="s">
        <v>454</v>
      </c>
      <c r="D4596" s="142">
        <v>90383874</v>
      </c>
      <c r="E4596" s="143" t="s">
        <v>3809</v>
      </c>
      <c r="F4596" s="143" t="s">
        <v>737</v>
      </c>
      <c r="G4596" s="143" t="s">
        <v>738</v>
      </c>
      <c r="H4596" s="144">
        <v>100</v>
      </c>
      <c r="I4596" s="143"/>
    </row>
    <row r="4597" spans="2:9" s="140" customFormat="1" ht="19.7" customHeight="1" x14ac:dyDescent="0.2">
      <c r="B4597" s="142">
        <v>193</v>
      </c>
      <c r="C4597" s="143" t="s">
        <v>454</v>
      </c>
      <c r="D4597" s="142">
        <v>90383874</v>
      </c>
      <c r="E4597" s="143" t="s">
        <v>3809</v>
      </c>
      <c r="F4597" s="143" t="s">
        <v>737</v>
      </c>
      <c r="G4597" s="143" t="s">
        <v>738</v>
      </c>
      <c r="H4597" s="144">
        <v>150</v>
      </c>
      <c r="I4597" s="143"/>
    </row>
    <row r="4598" spans="2:9" s="140" customFormat="1" ht="19.7" customHeight="1" x14ac:dyDescent="0.2">
      <c r="B4598" s="142">
        <v>193</v>
      </c>
      <c r="C4598" s="143" t="s">
        <v>454</v>
      </c>
      <c r="D4598" s="142">
        <v>90383886</v>
      </c>
      <c r="E4598" s="143" t="s">
        <v>3810</v>
      </c>
      <c r="F4598" s="143" t="s">
        <v>729</v>
      </c>
      <c r="G4598" s="143" t="s">
        <v>730</v>
      </c>
      <c r="H4598" s="144">
        <v>4936.8</v>
      </c>
      <c r="I4598" s="143"/>
    </row>
    <row r="4599" spans="2:9" s="140" customFormat="1" ht="19.7" customHeight="1" x14ac:dyDescent="0.2">
      <c r="B4599" s="142">
        <v>193</v>
      </c>
      <c r="C4599" s="143" t="s">
        <v>454</v>
      </c>
      <c r="D4599" s="142">
        <v>90383886</v>
      </c>
      <c r="E4599" s="143" t="s">
        <v>3811</v>
      </c>
      <c r="F4599" s="143" t="s">
        <v>706</v>
      </c>
      <c r="G4599" s="143" t="s">
        <v>707</v>
      </c>
      <c r="H4599" s="144">
        <v>519.75</v>
      </c>
      <c r="I4599" s="143"/>
    </row>
    <row r="4600" spans="2:9" s="140" customFormat="1" ht="19.7" customHeight="1" x14ac:dyDescent="0.2">
      <c r="B4600" s="142">
        <v>193</v>
      </c>
      <c r="C4600" s="143" t="s">
        <v>454</v>
      </c>
      <c r="D4600" s="142">
        <v>90384001</v>
      </c>
      <c r="E4600" s="143" t="s">
        <v>3812</v>
      </c>
      <c r="F4600" s="143" t="s">
        <v>729</v>
      </c>
      <c r="G4600" s="143" t="s">
        <v>730</v>
      </c>
      <c r="H4600" s="144">
        <v>700</v>
      </c>
      <c r="I4600" s="143"/>
    </row>
    <row r="4601" spans="2:9" s="140" customFormat="1" ht="19.7" customHeight="1" x14ac:dyDescent="0.2">
      <c r="B4601" s="142">
        <v>193</v>
      </c>
      <c r="C4601" s="143" t="s">
        <v>454</v>
      </c>
      <c r="D4601" s="142">
        <v>90384001</v>
      </c>
      <c r="E4601" s="143" t="s">
        <v>3812</v>
      </c>
      <c r="F4601" s="143" t="s">
        <v>729</v>
      </c>
      <c r="G4601" s="143" t="s">
        <v>730</v>
      </c>
      <c r="H4601" s="144">
        <v>200</v>
      </c>
      <c r="I4601" s="143"/>
    </row>
    <row r="4602" spans="2:9" s="140" customFormat="1" ht="19.7" customHeight="1" x14ac:dyDescent="0.2">
      <c r="B4602" s="142">
        <v>193</v>
      </c>
      <c r="C4602" s="143" t="s">
        <v>454</v>
      </c>
      <c r="D4602" s="142">
        <v>90384001</v>
      </c>
      <c r="E4602" s="143" t="s">
        <v>3812</v>
      </c>
      <c r="F4602" s="143" t="s">
        <v>729</v>
      </c>
      <c r="G4602" s="143" t="s">
        <v>730</v>
      </c>
      <c r="H4602" s="144">
        <v>300</v>
      </c>
      <c r="I4602" s="143"/>
    </row>
    <row r="4603" spans="2:9" s="140" customFormat="1" ht="19.7" customHeight="1" x14ac:dyDescent="0.2">
      <c r="B4603" s="142">
        <v>193</v>
      </c>
      <c r="C4603" s="143" t="s">
        <v>454</v>
      </c>
      <c r="D4603" s="142">
        <v>90384196</v>
      </c>
      <c r="E4603" s="143" t="s">
        <v>3813</v>
      </c>
      <c r="F4603" s="143" t="s">
        <v>700</v>
      </c>
      <c r="G4603" s="143" t="s">
        <v>701</v>
      </c>
      <c r="H4603" s="144">
        <v>210</v>
      </c>
      <c r="I4603" s="143"/>
    </row>
    <row r="4604" spans="2:9" s="140" customFormat="1" ht="19.7" customHeight="1" x14ac:dyDescent="0.2">
      <c r="B4604" s="142">
        <v>193</v>
      </c>
      <c r="C4604" s="143" t="s">
        <v>454</v>
      </c>
      <c r="D4604" s="142">
        <v>90384196</v>
      </c>
      <c r="E4604" s="143" t="s">
        <v>3813</v>
      </c>
      <c r="F4604" s="143" t="s">
        <v>700</v>
      </c>
      <c r="G4604" s="143" t="s">
        <v>701</v>
      </c>
      <c r="H4604" s="144">
        <v>60</v>
      </c>
      <c r="I4604" s="143"/>
    </row>
    <row r="4605" spans="2:9" s="140" customFormat="1" ht="19.7" customHeight="1" x14ac:dyDescent="0.2">
      <c r="B4605" s="142">
        <v>193</v>
      </c>
      <c r="C4605" s="143" t="s">
        <v>454</v>
      </c>
      <c r="D4605" s="142">
        <v>90384196</v>
      </c>
      <c r="E4605" s="143" t="s">
        <v>3813</v>
      </c>
      <c r="F4605" s="143" t="s">
        <v>700</v>
      </c>
      <c r="G4605" s="143" t="s">
        <v>701</v>
      </c>
      <c r="H4605" s="144">
        <v>90</v>
      </c>
      <c r="I4605" s="143"/>
    </row>
    <row r="4606" spans="2:9" s="140" customFormat="1" ht="19.7" customHeight="1" x14ac:dyDescent="0.2">
      <c r="B4606" s="142">
        <v>193</v>
      </c>
      <c r="C4606" s="143" t="s">
        <v>454</v>
      </c>
      <c r="D4606" s="142">
        <v>90384433</v>
      </c>
      <c r="E4606" s="143" t="s">
        <v>3814</v>
      </c>
      <c r="F4606" s="143" t="s">
        <v>697</v>
      </c>
      <c r="G4606" s="143" t="s">
        <v>698</v>
      </c>
      <c r="H4606" s="144">
        <v>10000</v>
      </c>
      <c r="I4606" s="143"/>
    </row>
    <row r="4607" spans="2:9" s="140" customFormat="1" ht="19.7" customHeight="1" x14ac:dyDescent="0.2">
      <c r="B4607" s="142">
        <v>193</v>
      </c>
      <c r="C4607" s="143" t="s">
        <v>454</v>
      </c>
      <c r="D4607" s="142">
        <v>90384482</v>
      </c>
      <c r="E4607" s="143" t="s">
        <v>3815</v>
      </c>
      <c r="F4607" s="143" t="s">
        <v>700</v>
      </c>
      <c r="G4607" s="143" t="s">
        <v>701</v>
      </c>
      <c r="H4607" s="144">
        <v>210</v>
      </c>
      <c r="I4607" s="143"/>
    </row>
    <row r="4608" spans="2:9" s="140" customFormat="1" ht="19.7" customHeight="1" x14ac:dyDescent="0.2">
      <c r="B4608" s="142">
        <v>193</v>
      </c>
      <c r="C4608" s="143" t="s">
        <v>454</v>
      </c>
      <c r="D4608" s="142">
        <v>90384482</v>
      </c>
      <c r="E4608" s="143" t="s">
        <v>3815</v>
      </c>
      <c r="F4608" s="143" t="s">
        <v>700</v>
      </c>
      <c r="G4608" s="143" t="s">
        <v>701</v>
      </c>
      <c r="H4608" s="144">
        <v>60</v>
      </c>
      <c r="I4608" s="143"/>
    </row>
    <row r="4609" spans="2:9" s="140" customFormat="1" ht="19.7" customHeight="1" x14ac:dyDescent="0.2">
      <c r="B4609" s="142">
        <v>193</v>
      </c>
      <c r="C4609" s="143" t="s">
        <v>454</v>
      </c>
      <c r="D4609" s="142">
        <v>90384482</v>
      </c>
      <c r="E4609" s="143" t="s">
        <v>3815</v>
      </c>
      <c r="F4609" s="143" t="s">
        <v>700</v>
      </c>
      <c r="G4609" s="143" t="s">
        <v>701</v>
      </c>
      <c r="H4609" s="144">
        <v>90</v>
      </c>
      <c r="I4609" s="143"/>
    </row>
    <row r="4610" spans="2:9" s="140" customFormat="1" ht="19.7" customHeight="1" x14ac:dyDescent="0.2">
      <c r="B4610" s="142">
        <v>193</v>
      </c>
      <c r="C4610" s="143" t="s">
        <v>454</v>
      </c>
      <c r="D4610" s="142">
        <v>90384494</v>
      </c>
      <c r="E4610" s="143" t="s">
        <v>3816</v>
      </c>
      <c r="F4610" s="143" t="s">
        <v>700</v>
      </c>
      <c r="G4610" s="143" t="s">
        <v>701</v>
      </c>
      <c r="H4610" s="144">
        <v>210</v>
      </c>
      <c r="I4610" s="143"/>
    </row>
    <row r="4611" spans="2:9" s="140" customFormat="1" ht="19.7" customHeight="1" x14ac:dyDescent="0.2">
      <c r="B4611" s="142">
        <v>193</v>
      </c>
      <c r="C4611" s="143" t="s">
        <v>454</v>
      </c>
      <c r="D4611" s="142">
        <v>90384494</v>
      </c>
      <c r="E4611" s="143" t="s">
        <v>3816</v>
      </c>
      <c r="F4611" s="143" t="s">
        <v>700</v>
      </c>
      <c r="G4611" s="143" t="s">
        <v>701</v>
      </c>
      <c r="H4611" s="144">
        <v>60</v>
      </c>
      <c r="I4611" s="143"/>
    </row>
    <row r="4612" spans="2:9" s="140" customFormat="1" ht="19.7" customHeight="1" x14ac:dyDescent="0.2">
      <c r="B4612" s="142">
        <v>193</v>
      </c>
      <c r="C4612" s="143" t="s">
        <v>454</v>
      </c>
      <c r="D4612" s="142">
        <v>90384494</v>
      </c>
      <c r="E4612" s="143" t="s">
        <v>3816</v>
      </c>
      <c r="F4612" s="143" t="s">
        <v>700</v>
      </c>
      <c r="G4612" s="143" t="s">
        <v>701</v>
      </c>
      <c r="H4612" s="144">
        <v>90</v>
      </c>
      <c r="I4612" s="143"/>
    </row>
    <row r="4613" spans="2:9" s="140" customFormat="1" ht="19.7" customHeight="1" x14ac:dyDescent="0.2">
      <c r="B4613" s="142">
        <v>193</v>
      </c>
      <c r="C4613" s="143" t="s">
        <v>454</v>
      </c>
      <c r="D4613" s="142">
        <v>90384834</v>
      </c>
      <c r="E4613" s="143" t="s">
        <v>3817</v>
      </c>
      <c r="F4613" s="143" t="s">
        <v>700</v>
      </c>
      <c r="G4613" s="143" t="s">
        <v>701</v>
      </c>
      <c r="H4613" s="144">
        <v>-3631.81</v>
      </c>
      <c r="I4613" s="143"/>
    </row>
    <row r="4614" spans="2:9" s="140" customFormat="1" ht="19.7" customHeight="1" x14ac:dyDescent="0.2">
      <c r="B4614" s="142">
        <v>193</v>
      </c>
      <c r="C4614" s="143" t="s">
        <v>454</v>
      </c>
      <c r="D4614" s="142">
        <v>90384834</v>
      </c>
      <c r="E4614" s="143" t="s">
        <v>3818</v>
      </c>
      <c r="F4614" s="143" t="s">
        <v>713</v>
      </c>
      <c r="G4614" s="143" t="s">
        <v>714</v>
      </c>
      <c r="H4614" s="144">
        <v>100000</v>
      </c>
      <c r="I4614" s="143"/>
    </row>
    <row r="4615" spans="2:9" s="140" customFormat="1" ht="19.7" customHeight="1" x14ac:dyDescent="0.2">
      <c r="B4615" s="142">
        <v>193</v>
      </c>
      <c r="C4615" s="143" t="s">
        <v>454</v>
      </c>
      <c r="D4615" s="142">
        <v>90450942</v>
      </c>
      <c r="E4615" s="143" t="s">
        <v>3819</v>
      </c>
      <c r="F4615" s="143" t="s">
        <v>697</v>
      </c>
      <c r="G4615" s="143" t="s">
        <v>698</v>
      </c>
      <c r="H4615" s="144">
        <v>10000</v>
      </c>
      <c r="I4615" s="143"/>
    </row>
    <row r="4616" spans="2:9" s="140" customFormat="1" ht="19.7" customHeight="1" x14ac:dyDescent="0.2">
      <c r="B4616" s="142">
        <v>193</v>
      </c>
      <c r="C4616" s="143" t="s">
        <v>454</v>
      </c>
      <c r="D4616" s="142">
        <v>90510230</v>
      </c>
      <c r="E4616" s="143" t="s">
        <v>9823</v>
      </c>
      <c r="F4616" s="143" t="s">
        <v>697</v>
      </c>
      <c r="G4616" s="143" t="s">
        <v>698</v>
      </c>
      <c r="H4616" s="144">
        <v>-3000</v>
      </c>
      <c r="I4616" s="143"/>
    </row>
    <row r="4617" spans="2:9" s="140" customFormat="1" ht="19.7" customHeight="1" x14ac:dyDescent="0.2">
      <c r="B4617" s="142">
        <v>193</v>
      </c>
      <c r="C4617" s="143" t="s">
        <v>454</v>
      </c>
      <c r="D4617" s="142">
        <v>90552039</v>
      </c>
      <c r="E4617" s="143" t="s">
        <v>3820</v>
      </c>
      <c r="F4617" s="143" t="s">
        <v>700</v>
      </c>
      <c r="G4617" s="143" t="s">
        <v>701</v>
      </c>
      <c r="H4617" s="144">
        <v>210</v>
      </c>
      <c r="I4617" s="143"/>
    </row>
    <row r="4618" spans="2:9" s="140" customFormat="1" ht="19.7" customHeight="1" x14ac:dyDescent="0.2">
      <c r="B4618" s="142">
        <v>193</v>
      </c>
      <c r="C4618" s="143" t="s">
        <v>454</v>
      </c>
      <c r="D4618" s="142">
        <v>90552039</v>
      </c>
      <c r="E4618" s="143" t="s">
        <v>3820</v>
      </c>
      <c r="F4618" s="143" t="s">
        <v>700</v>
      </c>
      <c r="G4618" s="143" t="s">
        <v>701</v>
      </c>
      <c r="H4618" s="144">
        <v>60</v>
      </c>
      <c r="I4618" s="143"/>
    </row>
    <row r="4619" spans="2:9" s="140" customFormat="1" ht="19.7" customHeight="1" x14ac:dyDescent="0.2">
      <c r="B4619" s="142">
        <v>193</v>
      </c>
      <c r="C4619" s="143" t="s">
        <v>454</v>
      </c>
      <c r="D4619" s="142">
        <v>90552039</v>
      </c>
      <c r="E4619" s="143" t="s">
        <v>3820</v>
      </c>
      <c r="F4619" s="143" t="s">
        <v>700</v>
      </c>
      <c r="G4619" s="143" t="s">
        <v>701</v>
      </c>
      <c r="H4619" s="144">
        <v>90</v>
      </c>
      <c r="I4619" s="143"/>
    </row>
    <row r="4620" spans="2:9" s="140" customFormat="1" ht="19.7" customHeight="1" x14ac:dyDescent="0.2">
      <c r="B4620" s="142">
        <v>193</v>
      </c>
      <c r="C4620" s="143" t="s">
        <v>454</v>
      </c>
      <c r="D4620" s="142">
        <v>90756383</v>
      </c>
      <c r="E4620" s="143" t="s">
        <v>3821</v>
      </c>
      <c r="F4620" s="143" t="s">
        <v>891</v>
      </c>
      <c r="G4620" s="143" t="s">
        <v>892</v>
      </c>
      <c r="H4620" s="144">
        <v>2148</v>
      </c>
      <c r="I4620" s="143"/>
    </row>
    <row r="4621" spans="2:9" s="140" customFormat="1" ht="19.7" customHeight="1" x14ac:dyDescent="0.2">
      <c r="B4621" s="142">
        <v>193</v>
      </c>
      <c r="C4621" s="143" t="s">
        <v>454</v>
      </c>
      <c r="D4621" s="142">
        <v>90756389</v>
      </c>
      <c r="E4621" s="143" t="s">
        <v>9824</v>
      </c>
      <c r="F4621" s="143" t="s">
        <v>700</v>
      </c>
      <c r="G4621" s="143" t="s">
        <v>701</v>
      </c>
      <c r="H4621" s="144">
        <v>-20512.37</v>
      </c>
      <c r="I4621" s="143"/>
    </row>
    <row r="4622" spans="2:9" s="140" customFormat="1" ht="19.7" customHeight="1" x14ac:dyDescent="0.2">
      <c r="B4622" s="142">
        <v>193</v>
      </c>
      <c r="C4622" s="143" t="s">
        <v>454</v>
      </c>
      <c r="D4622" s="142">
        <v>90756454</v>
      </c>
      <c r="E4622" s="143" t="s">
        <v>3822</v>
      </c>
      <c r="F4622" s="143" t="s">
        <v>700</v>
      </c>
      <c r="G4622" s="143" t="s">
        <v>701</v>
      </c>
      <c r="H4622" s="144">
        <v>315</v>
      </c>
      <c r="I4622" s="143"/>
    </row>
    <row r="4623" spans="2:9" s="140" customFormat="1" ht="19.7" customHeight="1" x14ac:dyDescent="0.2">
      <c r="B4623" s="142">
        <v>193</v>
      </c>
      <c r="C4623" s="143" t="s">
        <v>454</v>
      </c>
      <c r="D4623" s="142">
        <v>90756454</v>
      </c>
      <c r="E4623" s="143" t="s">
        <v>3822</v>
      </c>
      <c r="F4623" s="143" t="s">
        <v>700</v>
      </c>
      <c r="G4623" s="143" t="s">
        <v>701</v>
      </c>
      <c r="H4623" s="144">
        <v>90</v>
      </c>
      <c r="I4623" s="143"/>
    </row>
    <row r="4624" spans="2:9" s="140" customFormat="1" ht="19.7" customHeight="1" x14ac:dyDescent="0.2">
      <c r="B4624" s="142">
        <v>193</v>
      </c>
      <c r="C4624" s="143" t="s">
        <v>454</v>
      </c>
      <c r="D4624" s="142">
        <v>90756454</v>
      </c>
      <c r="E4624" s="143" t="s">
        <v>3822</v>
      </c>
      <c r="F4624" s="143" t="s">
        <v>700</v>
      </c>
      <c r="G4624" s="143" t="s">
        <v>701</v>
      </c>
      <c r="H4624" s="144">
        <v>135</v>
      </c>
      <c r="I4624" s="143"/>
    </row>
    <row r="4625" spans="2:9" s="140" customFormat="1" ht="19.7" customHeight="1" x14ac:dyDescent="0.2">
      <c r="B4625" s="142">
        <v>193</v>
      </c>
      <c r="C4625" s="143" t="s">
        <v>454</v>
      </c>
      <c r="D4625" s="142">
        <v>90756483</v>
      </c>
      <c r="E4625" s="143" t="s">
        <v>3823</v>
      </c>
      <c r="F4625" s="143" t="s">
        <v>697</v>
      </c>
      <c r="G4625" s="143" t="s">
        <v>698</v>
      </c>
      <c r="H4625" s="144">
        <v>6000</v>
      </c>
      <c r="I4625" s="143"/>
    </row>
    <row r="4626" spans="2:9" s="140" customFormat="1" ht="19.7" customHeight="1" x14ac:dyDescent="0.2">
      <c r="B4626" s="142">
        <v>193</v>
      </c>
      <c r="C4626" s="143" t="s">
        <v>454</v>
      </c>
      <c r="D4626" s="142">
        <v>90756483</v>
      </c>
      <c r="E4626" s="143" t="s">
        <v>3823</v>
      </c>
      <c r="F4626" s="143" t="s">
        <v>697</v>
      </c>
      <c r="G4626" s="143" t="s">
        <v>698</v>
      </c>
      <c r="H4626" s="144">
        <v>30000</v>
      </c>
      <c r="I4626" s="143"/>
    </row>
    <row r="4627" spans="2:9" s="140" customFormat="1" ht="19.7" customHeight="1" x14ac:dyDescent="0.2">
      <c r="B4627" s="142">
        <v>193</v>
      </c>
      <c r="C4627" s="143" t="s">
        <v>454</v>
      </c>
      <c r="D4627" s="142">
        <v>90756491</v>
      </c>
      <c r="E4627" s="143" t="s">
        <v>3824</v>
      </c>
      <c r="F4627" s="143" t="s">
        <v>700</v>
      </c>
      <c r="G4627" s="143" t="s">
        <v>701</v>
      </c>
      <c r="H4627" s="144">
        <v>-25137.52</v>
      </c>
      <c r="I4627" s="143"/>
    </row>
    <row r="4628" spans="2:9" s="140" customFormat="1" ht="19.7" customHeight="1" x14ac:dyDescent="0.2">
      <c r="B4628" s="142">
        <v>193</v>
      </c>
      <c r="C4628" s="143" t="s">
        <v>454</v>
      </c>
      <c r="D4628" s="142">
        <v>90756491</v>
      </c>
      <c r="E4628" s="143" t="s">
        <v>3825</v>
      </c>
      <c r="F4628" s="143" t="s">
        <v>1121</v>
      </c>
      <c r="G4628" s="143" t="s">
        <v>1122</v>
      </c>
      <c r="H4628" s="144">
        <v>-71237.98</v>
      </c>
      <c r="I4628" s="143"/>
    </row>
    <row r="4629" spans="2:9" s="140" customFormat="1" ht="19.7" customHeight="1" x14ac:dyDescent="0.2">
      <c r="B4629" s="142">
        <v>193</v>
      </c>
      <c r="C4629" s="143" t="s">
        <v>454</v>
      </c>
      <c r="D4629" s="142">
        <v>90892223</v>
      </c>
      <c r="E4629" s="143" t="s">
        <v>3826</v>
      </c>
      <c r="F4629" s="143" t="s">
        <v>697</v>
      </c>
      <c r="G4629" s="143" t="s">
        <v>698</v>
      </c>
      <c r="H4629" s="144">
        <v>15000</v>
      </c>
      <c r="I4629" s="143"/>
    </row>
    <row r="4630" spans="2:9" s="140" customFormat="1" ht="19.7" customHeight="1" x14ac:dyDescent="0.2">
      <c r="B4630" s="142">
        <v>193</v>
      </c>
      <c r="C4630" s="143" t="s">
        <v>454</v>
      </c>
      <c r="D4630" s="142">
        <v>90894000</v>
      </c>
      <c r="E4630" s="143" t="s">
        <v>3827</v>
      </c>
      <c r="F4630" s="143" t="s">
        <v>713</v>
      </c>
      <c r="G4630" s="143" t="s">
        <v>714</v>
      </c>
      <c r="H4630" s="144">
        <v>-35036.019999999997</v>
      </c>
      <c r="I4630" s="143"/>
    </row>
    <row r="4631" spans="2:9" s="140" customFormat="1" ht="19.7" customHeight="1" x14ac:dyDescent="0.2">
      <c r="B4631" s="142">
        <v>193</v>
      </c>
      <c r="C4631" s="143" t="s">
        <v>454</v>
      </c>
      <c r="D4631" s="142">
        <v>90932596</v>
      </c>
      <c r="E4631" s="143" t="s">
        <v>9118</v>
      </c>
      <c r="F4631" s="143" t="s">
        <v>700</v>
      </c>
      <c r="G4631" s="143" t="s">
        <v>701</v>
      </c>
      <c r="H4631" s="144">
        <v>2600</v>
      </c>
      <c r="I4631" s="143"/>
    </row>
    <row r="4632" spans="2:9" s="140" customFormat="1" ht="19.7" customHeight="1" x14ac:dyDescent="0.2">
      <c r="B4632" s="142">
        <v>193</v>
      </c>
      <c r="C4632" s="143" t="s">
        <v>454</v>
      </c>
      <c r="D4632" s="142">
        <v>90952744</v>
      </c>
      <c r="E4632" s="143" t="s">
        <v>3828</v>
      </c>
      <c r="F4632" s="143" t="s">
        <v>723</v>
      </c>
      <c r="G4632" s="143" t="s">
        <v>724</v>
      </c>
      <c r="H4632" s="144">
        <v>-22403.040000000001</v>
      </c>
      <c r="I4632" s="143"/>
    </row>
    <row r="4633" spans="2:9" s="140" customFormat="1" ht="19.7" customHeight="1" x14ac:dyDescent="0.2">
      <c r="B4633" s="142">
        <v>193</v>
      </c>
      <c r="C4633" s="143" t="s">
        <v>454</v>
      </c>
      <c r="D4633" s="142">
        <v>90952744</v>
      </c>
      <c r="E4633" s="143" t="s">
        <v>3829</v>
      </c>
      <c r="F4633" s="143" t="s">
        <v>697</v>
      </c>
      <c r="G4633" s="143" t="s">
        <v>698</v>
      </c>
      <c r="H4633" s="144">
        <v>27000</v>
      </c>
      <c r="I4633" s="143"/>
    </row>
    <row r="4634" spans="2:9" s="140" customFormat="1" ht="19.7" customHeight="1" x14ac:dyDescent="0.2">
      <c r="B4634" s="142">
        <v>193</v>
      </c>
      <c r="C4634" s="143" t="s">
        <v>454</v>
      </c>
      <c r="D4634" s="142">
        <v>91072518</v>
      </c>
      <c r="E4634" s="143" t="s">
        <v>3830</v>
      </c>
      <c r="F4634" s="143" t="s">
        <v>700</v>
      </c>
      <c r="G4634" s="143" t="s">
        <v>701</v>
      </c>
      <c r="H4634" s="144">
        <v>360</v>
      </c>
      <c r="I4634" s="143"/>
    </row>
    <row r="4635" spans="2:9" s="140" customFormat="1" ht="19.7" customHeight="1" x14ac:dyDescent="0.2">
      <c r="B4635" s="142">
        <v>193</v>
      </c>
      <c r="C4635" s="143" t="s">
        <v>454</v>
      </c>
      <c r="D4635" s="142">
        <v>98435771</v>
      </c>
      <c r="E4635" s="143" t="s">
        <v>9119</v>
      </c>
      <c r="F4635" s="143" t="s">
        <v>729</v>
      </c>
      <c r="G4635" s="143" t="s">
        <v>730</v>
      </c>
      <c r="H4635" s="144">
        <v>2154.2399999999998</v>
      </c>
      <c r="I4635" s="143"/>
    </row>
    <row r="4636" spans="2:9" s="140" customFormat="1" ht="19.7" customHeight="1" x14ac:dyDescent="0.2">
      <c r="B4636" s="142">
        <v>193</v>
      </c>
      <c r="C4636" s="143" t="s">
        <v>454</v>
      </c>
      <c r="D4636" s="142">
        <v>98435771</v>
      </c>
      <c r="E4636" s="143" t="s">
        <v>9119</v>
      </c>
      <c r="F4636" s="143" t="s">
        <v>729</v>
      </c>
      <c r="G4636" s="143" t="s">
        <v>730</v>
      </c>
      <c r="H4636" s="144">
        <v>306</v>
      </c>
      <c r="I4636" s="143"/>
    </row>
    <row r="4637" spans="2:9" s="140" customFormat="1" ht="19.7" customHeight="1" x14ac:dyDescent="0.2">
      <c r="B4637" s="142">
        <v>193</v>
      </c>
      <c r="C4637" s="143" t="s">
        <v>454</v>
      </c>
      <c r="D4637" s="142">
        <v>100190523</v>
      </c>
      <c r="E4637" s="143" t="s">
        <v>3831</v>
      </c>
      <c r="F4637" s="143" t="s">
        <v>700</v>
      </c>
      <c r="G4637" s="143" t="s">
        <v>701</v>
      </c>
      <c r="H4637" s="144">
        <v>-15000</v>
      </c>
      <c r="I4637" s="143"/>
    </row>
    <row r="4638" spans="2:9" s="140" customFormat="1" ht="19.7" customHeight="1" x14ac:dyDescent="0.2">
      <c r="B4638" s="142">
        <v>194</v>
      </c>
      <c r="C4638" s="143" t="s">
        <v>167</v>
      </c>
      <c r="D4638" s="142">
        <v>90244468</v>
      </c>
      <c r="E4638" s="143" t="s">
        <v>3832</v>
      </c>
      <c r="F4638" s="143" t="s">
        <v>700</v>
      </c>
      <c r="G4638" s="143" t="s">
        <v>701</v>
      </c>
      <c r="H4638" s="144">
        <v>1109.6600000000001</v>
      </c>
      <c r="I4638" s="143"/>
    </row>
    <row r="4639" spans="2:9" s="140" customFormat="1" ht="19.7" customHeight="1" x14ac:dyDescent="0.2">
      <c r="B4639" s="142">
        <v>194</v>
      </c>
      <c r="C4639" s="143" t="s">
        <v>167</v>
      </c>
      <c r="D4639" s="142">
        <v>90244712</v>
      </c>
      <c r="E4639" s="143" t="s">
        <v>3841</v>
      </c>
      <c r="F4639" s="143" t="s">
        <v>713</v>
      </c>
      <c r="G4639" s="143" t="s">
        <v>714</v>
      </c>
      <c r="H4639" s="144">
        <v>120000</v>
      </c>
      <c r="I4639" s="143"/>
    </row>
    <row r="4640" spans="2:9" s="140" customFormat="1" ht="19.7" customHeight="1" x14ac:dyDescent="0.2">
      <c r="B4640" s="142">
        <v>194</v>
      </c>
      <c r="C4640" s="143" t="s">
        <v>167</v>
      </c>
      <c r="D4640" s="142">
        <v>90244991</v>
      </c>
      <c r="E4640" s="143" t="s">
        <v>3833</v>
      </c>
      <c r="F4640" s="143" t="s">
        <v>700</v>
      </c>
      <c r="G4640" s="143" t="s">
        <v>701</v>
      </c>
      <c r="H4640" s="144">
        <v>15000</v>
      </c>
      <c r="I4640" s="143"/>
    </row>
    <row r="4641" spans="2:9" s="140" customFormat="1" ht="19.7" customHeight="1" x14ac:dyDescent="0.2">
      <c r="B4641" s="142">
        <v>194</v>
      </c>
      <c r="C4641" s="143" t="s">
        <v>167</v>
      </c>
      <c r="D4641" s="142">
        <v>90244993</v>
      </c>
      <c r="E4641" s="143" t="s">
        <v>8759</v>
      </c>
      <c r="F4641" s="143" t="s">
        <v>697</v>
      </c>
      <c r="G4641" s="143" t="s">
        <v>698</v>
      </c>
      <c r="H4641" s="144">
        <v>50000</v>
      </c>
      <c r="I4641" s="143"/>
    </row>
    <row r="4642" spans="2:9" s="140" customFormat="1" ht="19.7" customHeight="1" x14ac:dyDescent="0.2">
      <c r="B4642" s="142">
        <v>194</v>
      </c>
      <c r="C4642" s="143" t="s">
        <v>167</v>
      </c>
      <c r="D4642" s="142">
        <v>90245504</v>
      </c>
      <c r="E4642" s="143" t="s">
        <v>3834</v>
      </c>
      <c r="F4642" s="143" t="s">
        <v>700</v>
      </c>
      <c r="G4642" s="143" t="s">
        <v>701</v>
      </c>
      <c r="H4642" s="144">
        <v>14300</v>
      </c>
      <c r="I4642" s="143"/>
    </row>
    <row r="4643" spans="2:9" s="140" customFormat="1" ht="19.7" customHeight="1" x14ac:dyDescent="0.2">
      <c r="B4643" s="142">
        <v>194</v>
      </c>
      <c r="C4643" s="143" t="s">
        <v>167</v>
      </c>
      <c r="D4643" s="142">
        <v>90246509</v>
      </c>
      <c r="E4643" s="143" t="s">
        <v>3835</v>
      </c>
      <c r="F4643" s="143" t="s">
        <v>700</v>
      </c>
      <c r="G4643" s="143" t="s">
        <v>701</v>
      </c>
      <c r="H4643" s="144">
        <v>600</v>
      </c>
      <c r="I4643" s="143"/>
    </row>
    <row r="4644" spans="2:9" s="140" customFormat="1" ht="19.7" customHeight="1" x14ac:dyDescent="0.2">
      <c r="B4644" s="142">
        <v>194</v>
      </c>
      <c r="C4644" s="143" t="s">
        <v>167</v>
      </c>
      <c r="D4644" s="142">
        <v>90246509</v>
      </c>
      <c r="E4644" s="143" t="s">
        <v>3836</v>
      </c>
      <c r="F4644" s="143" t="s">
        <v>697</v>
      </c>
      <c r="G4644" s="143" t="s">
        <v>698</v>
      </c>
      <c r="H4644" s="144">
        <v>18600</v>
      </c>
      <c r="I4644" s="143"/>
    </row>
    <row r="4645" spans="2:9" s="140" customFormat="1" ht="19.7" customHeight="1" x14ac:dyDescent="0.2">
      <c r="B4645" s="142">
        <v>194</v>
      </c>
      <c r="C4645" s="143" t="s">
        <v>167</v>
      </c>
      <c r="D4645" s="142">
        <v>90246509</v>
      </c>
      <c r="E4645" s="143" t="s">
        <v>3837</v>
      </c>
      <c r="F4645" s="143" t="s">
        <v>697</v>
      </c>
      <c r="G4645" s="143" t="s">
        <v>698</v>
      </c>
      <c r="H4645" s="144">
        <v>28900</v>
      </c>
      <c r="I4645" s="143"/>
    </row>
    <row r="4646" spans="2:9" s="140" customFormat="1" ht="19.7" customHeight="1" x14ac:dyDescent="0.2">
      <c r="B4646" s="142">
        <v>194</v>
      </c>
      <c r="C4646" s="143" t="s">
        <v>167</v>
      </c>
      <c r="D4646" s="142">
        <v>90246509</v>
      </c>
      <c r="E4646" s="143" t="s">
        <v>3838</v>
      </c>
      <c r="F4646" s="143" t="s">
        <v>700</v>
      </c>
      <c r="G4646" s="143" t="s">
        <v>701</v>
      </c>
      <c r="H4646" s="144">
        <v>10000</v>
      </c>
      <c r="I4646" s="143"/>
    </row>
    <row r="4647" spans="2:9" s="140" customFormat="1" ht="19.7" customHeight="1" x14ac:dyDescent="0.2">
      <c r="B4647" s="142">
        <v>194</v>
      </c>
      <c r="C4647" s="143" t="s">
        <v>167</v>
      </c>
      <c r="D4647" s="142">
        <v>90246509</v>
      </c>
      <c r="E4647" s="143" t="s">
        <v>3839</v>
      </c>
      <c r="F4647" s="143" t="s">
        <v>700</v>
      </c>
      <c r="G4647" s="143" t="s">
        <v>701</v>
      </c>
      <c r="H4647" s="144">
        <v>600</v>
      </c>
      <c r="I4647" s="143"/>
    </row>
    <row r="4648" spans="2:9" s="140" customFormat="1" ht="19.7" customHeight="1" x14ac:dyDescent="0.2">
      <c r="B4648" s="142">
        <v>194</v>
      </c>
      <c r="C4648" s="143" t="s">
        <v>167</v>
      </c>
      <c r="D4648" s="142">
        <v>90249556</v>
      </c>
      <c r="E4648" s="143" t="s">
        <v>3840</v>
      </c>
      <c r="F4648" s="143" t="s">
        <v>697</v>
      </c>
      <c r="G4648" s="143" t="s">
        <v>698</v>
      </c>
      <c r="H4648" s="144">
        <v>50000</v>
      </c>
      <c r="I4648" s="143"/>
    </row>
    <row r="4649" spans="2:9" s="140" customFormat="1" ht="19.7" customHeight="1" x14ac:dyDescent="0.2">
      <c r="B4649" s="142">
        <v>194</v>
      </c>
      <c r="C4649" s="143" t="s">
        <v>167</v>
      </c>
      <c r="D4649" s="142">
        <v>90264692</v>
      </c>
      <c r="E4649" s="143" t="s">
        <v>3842</v>
      </c>
      <c r="F4649" s="143" t="s">
        <v>697</v>
      </c>
      <c r="G4649" s="143" t="s">
        <v>698</v>
      </c>
      <c r="H4649" s="144">
        <v>30000</v>
      </c>
      <c r="I4649" s="143"/>
    </row>
    <row r="4650" spans="2:9" s="140" customFormat="1" ht="19.7" customHeight="1" x14ac:dyDescent="0.2">
      <c r="B4650" s="142">
        <v>194</v>
      </c>
      <c r="C4650" s="143" t="s">
        <v>167</v>
      </c>
      <c r="D4650" s="142">
        <v>90264813</v>
      </c>
      <c r="E4650" s="143" t="s">
        <v>3843</v>
      </c>
      <c r="F4650" s="143" t="s">
        <v>700</v>
      </c>
      <c r="G4650" s="143" t="s">
        <v>701</v>
      </c>
      <c r="H4650" s="144">
        <v>6000</v>
      </c>
      <c r="I4650" s="143"/>
    </row>
    <row r="4651" spans="2:9" s="140" customFormat="1" ht="19.7" customHeight="1" x14ac:dyDescent="0.2">
      <c r="B4651" s="142">
        <v>194</v>
      </c>
      <c r="C4651" s="143" t="s">
        <v>167</v>
      </c>
      <c r="D4651" s="142">
        <v>90264813</v>
      </c>
      <c r="E4651" s="143" t="s">
        <v>3844</v>
      </c>
      <c r="F4651" s="143" t="s">
        <v>713</v>
      </c>
      <c r="G4651" s="143" t="s">
        <v>714</v>
      </c>
      <c r="H4651" s="144">
        <v>100000</v>
      </c>
      <c r="I4651" s="143"/>
    </row>
    <row r="4652" spans="2:9" s="140" customFormat="1" ht="19.7" customHeight="1" x14ac:dyDescent="0.2">
      <c r="B4652" s="142">
        <v>194</v>
      </c>
      <c r="C4652" s="143" t="s">
        <v>167</v>
      </c>
      <c r="D4652" s="142">
        <v>90264813</v>
      </c>
      <c r="E4652" s="143" t="s">
        <v>3845</v>
      </c>
      <c r="F4652" s="143" t="s">
        <v>700</v>
      </c>
      <c r="G4652" s="143" t="s">
        <v>701</v>
      </c>
      <c r="H4652" s="144">
        <v>-13604.81</v>
      </c>
      <c r="I4652" s="143"/>
    </row>
    <row r="4653" spans="2:9" s="140" customFormat="1" ht="19.7" customHeight="1" x14ac:dyDescent="0.2">
      <c r="B4653" s="142">
        <v>194</v>
      </c>
      <c r="C4653" s="143" t="s">
        <v>167</v>
      </c>
      <c r="D4653" s="142">
        <v>90264985</v>
      </c>
      <c r="E4653" s="143" t="s">
        <v>8760</v>
      </c>
      <c r="F4653" s="143" t="s">
        <v>700</v>
      </c>
      <c r="G4653" s="143" t="s">
        <v>701</v>
      </c>
      <c r="H4653" s="144">
        <v>35000</v>
      </c>
      <c r="I4653" s="143"/>
    </row>
    <row r="4654" spans="2:9" s="140" customFormat="1" ht="19.7" customHeight="1" x14ac:dyDescent="0.2">
      <c r="B4654" s="142">
        <v>194</v>
      </c>
      <c r="C4654" s="143" t="s">
        <v>167</v>
      </c>
      <c r="D4654" s="142">
        <v>90265336</v>
      </c>
      <c r="E4654" s="143" t="s">
        <v>3846</v>
      </c>
      <c r="F4654" s="143" t="s">
        <v>700</v>
      </c>
      <c r="G4654" s="143" t="s">
        <v>701</v>
      </c>
      <c r="H4654" s="144">
        <v>600</v>
      </c>
      <c r="I4654" s="143"/>
    </row>
    <row r="4655" spans="2:9" s="140" customFormat="1" ht="19.7" customHeight="1" x14ac:dyDescent="0.2">
      <c r="B4655" s="142">
        <v>194</v>
      </c>
      <c r="C4655" s="143" t="s">
        <v>167</v>
      </c>
      <c r="D4655" s="142">
        <v>90560395</v>
      </c>
      <c r="E4655" s="143" t="s">
        <v>3847</v>
      </c>
      <c r="F4655" s="143" t="s">
        <v>700</v>
      </c>
      <c r="G4655" s="143" t="s">
        <v>701</v>
      </c>
      <c r="H4655" s="144">
        <v>240</v>
      </c>
      <c r="I4655" s="143"/>
    </row>
    <row r="4656" spans="2:9" s="140" customFormat="1" ht="19.7" customHeight="1" x14ac:dyDescent="0.2">
      <c r="B4656" s="142">
        <v>194</v>
      </c>
      <c r="C4656" s="143" t="s">
        <v>167</v>
      </c>
      <c r="D4656" s="142">
        <v>90560395</v>
      </c>
      <c r="E4656" s="143" t="s">
        <v>3847</v>
      </c>
      <c r="F4656" s="143" t="s">
        <v>700</v>
      </c>
      <c r="G4656" s="143" t="s">
        <v>701</v>
      </c>
      <c r="H4656" s="144">
        <v>120</v>
      </c>
      <c r="I4656" s="143"/>
    </row>
    <row r="4657" spans="2:9" s="140" customFormat="1" ht="19.7" customHeight="1" x14ac:dyDescent="0.2">
      <c r="B4657" s="142">
        <v>194</v>
      </c>
      <c r="C4657" s="143" t="s">
        <v>167</v>
      </c>
      <c r="D4657" s="142">
        <v>90740696</v>
      </c>
      <c r="E4657" s="143" t="s">
        <v>3848</v>
      </c>
      <c r="F4657" s="143" t="s">
        <v>700</v>
      </c>
      <c r="G4657" s="143" t="s">
        <v>701</v>
      </c>
      <c r="H4657" s="144">
        <v>-102011.28</v>
      </c>
      <c r="I4657" s="143"/>
    </row>
    <row r="4658" spans="2:9" s="140" customFormat="1" ht="19.7" customHeight="1" x14ac:dyDescent="0.2">
      <c r="B4658" s="142">
        <v>194</v>
      </c>
      <c r="C4658" s="143" t="s">
        <v>167</v>
      </c>
      <c r="D4658" s="142">
        <v>90758603</v>
      </c>
      <c r="E4658" s="143" t="s">
        <v>3849</v>
      </c>
      <c r="F4658" s="143" t="s">
        <v>700</v>
      </c>
      <c r="G4658" s="143" t="s">
        <v>701</v>
      </c>
      <c r="H4658" s="144">
        <v>3864</v>
      </c>
      <c r="I4658" s="143"/>
    </row>
    <row r="4659" spans="2:9" s="140" customFormat="1" ht="19.7" customHeight="1" x14ac:dyDescent="0.2">
      <c r="B4659" s="142">
        <v>194</v>
      </c>
      <c r="C4659" s="143" t="s">
        <v>167</v>
      </c>
      <c r="D4659" s="142">
        <v>90758814</v>
      </c>
      <c r="E4659" s="143" t="s">
        <v>3850</v>
      </c>
      <c r="F4659" s="143" t="s">
        <v>899</v>
      </c>
      <c r="G4659" s="143" t="s">
        <v>900</v>
      </c>
      <c r="H4659" s="144">
        <v>990.92</v>
      </c>
      <c r="I4659" s="143"/>
    </row>
    <row r="4660" spans="2:9" s="140" customFormat="1" ht="19.7" customHeight="1" x14ac:dyDescent="0.2">
      <c r="B4660" s="142">
        <v>194</v>
      </c>
      <c r="C4660" s="143" t="s">
        <v>167</v>
      </c>
      <c r="D4660" s="142">
        <v>90758861</v>
      </c>
      <c r="E4660" s="143" t="s">
        <v>3851</v>
      </c>
      <c r="F4660" s="143" t="s">
        <v>700</v>
      </c>
      <c r="G4660" s="143" t="s">
        <v>701</v>
      </c>
      <c r="H4660" s="144">
        <v>0</v>
      </c>
      <c r="I4660" s="143"/>
    </row>
    <row r="4661" spans="2:9" s="140" customFormat="1" ht="19.7" customHeight="1" x14ac:dyDescent="0.2">
      <c r="B4661" s="142">
        <v>194</v>
      </c>
      <c r="C4661" s="143" t="s">
        <v>167</v>
      </c>
      <c r="D4661" s="142">
        <v>90859510</v>
      </c>
      <c r="E4661" s="143" t="s">
        <v>9825</v>
      </c>
      <c r="F4661" s="143" t="s">
        <v>713</v>
      </c>
      <c r="G4661" s="143" t="s">
        <v>714</v>
      </c>
      <c r="H4661" s="144">
        <v>220000</v>
      </c>
      <c r="I4661" s="143"/>
    </row>
    <row r="4662" spans="2:9" s="140" customFormat="1" ht="19.7" customHeight="1" x14ac:dyDescent="0.2">
      <c r="B4662" s="142">
        <v>194</v>
      </c>
      <c r="C4662" s="143" t="s">
        <v>167</v>
      </c>
      <c r="D4662" s="142">
        <v>90888429</v>
      </c>
      <c r="E4662" s="143" t="s">
        <v>9826</v>
      </c>
      <c r="F4662" s="143" t="s">
        <v>713</v>
      </c>
      <c r="G4662" s="143" t="s">
        <v>714</v>
      </c>
      <c r="H4662" s="144">
        <v>220000</v>
      </c>
      <c r="I4662" s="143"/>
    </row>
    <row r="4663" spans="2:9" s="140" customFormat="1" ht="19.7" customHeight="1" x14ac:dyDescent="0.2">
      <c r="B4663" s="142">
        <v>194</v>
      </c>
      <c r="C4663" s="143" t="s">
        <v>167</v>
      </c>
      <c r="D4663" s="142">
        <v>90893810</v>
      </c>
      <c r="E4663" s="143" t="s">
        <v>3852</v>
      </c>
      <c r="F4663" s="143" t="s">
        <v>713</v>
      </c>
      <c r="G4663" s="143" t="s">
        <v>714</v>
      </c>
      <c r="H4663" s="144">
        <v>10930</v>
      </c>
      <c r="I4663" s="143"/>
    </row>
    <row r="4664" spans="2:9" s="140" customFormat="1" ht="19.7" customHeight="1" x14ac:dyDescent="0.2">
      <c r="B4664" s="142">
        <v>194</v>
      </c>
      <c r="C4664" s="143" t="s">
        <v>167</v>
      </c>
      <c r="D4664" s="142">
        <v>90902807</v>
      </c>
      <c r="E4664" s="143" t="s">
        <v>9827</v>
      </c>
      <c r="F4664" s="143" t="s">
        <v>700</v>
      </c>
      <c r="G4664" s="143" t="s">
        <v>701</v>
      </c>
      <c r="H4664" s="144">
        <v>500000</v>
      </c>
      <c r="I4664" s="143"/>
    </row>
    <row r="4665" spans="2:9" s="140" customFormat="1" ht="19.7" customHeight="1" x14ac:dyDescent="0.2">
      <c r="B4665" s="142">
        <v>194</v>
      </c>
      <c r="C4665" s="143" t="s">
        <v>167</v>
      </c>
      <c r="D4665" s="142">
        <v>90904098</v>
      </c>
      <c r="E4665" s="143" t="s">
        <v>3853</v>
      </c>
      <c r="F4665" s="143" t="s">
        <v>700</v>
      </c>
      <c r="G4665" s="143" t="s">
        <v>701</v>
      </c>
      <c r="H4665" s="144">
        <v>360</v>
      </c>
      <c r="I4665" s="143"/>
    </row>
    <row r="4666" spans="2:9" s="140" customFormat="1" ht="19.7" customHeight="1" x14ac:dyDescent="0.2">
      <c r="B4666" s="142">
        <v>194</v>
      </c>
      <c r="C4666" s="143" t="s">
        <v>167</v>
      </c>
      <c r="D4666" s="142">
        <v>90904098</v>
      </c>
      <c r="E4666" s="143" t="s">
        <v>3854</v>
      </c>
      <c r="F4666" s="143" t="s">
        <v>697</v>
      </c>
      <c r="G4666" s="143" t="s">
        <v>698</v>
      </c>
      <c r="H4666" s="144">
        <v>6000</v>
      </c>
      <c r="I4666" s="143"/>
    </row>
    <row r="4667" spans="2:9" s="140" customFormat="1" ht="19.7" customHeight="1" x14ac:dyDescent="0.2">
      <c r="B4667" s="142">
        <v>194</v>
      </c>
      <c r="C4667" s="143" t="s">
        <v>167</v>
      </c>
      <c r="D4667" s="142">
        <v>90958157</v>
      </c>
      <c r="E4667" s="143" t="s">
        <v>3856</v>
      </c>
      <c r="F4667" s="143" t="s">
        <v>700</v>
      </c>
      <c r="G4667" s="143" t="s">
        <v>701</v>
      </c>
      <c r="H4667" s="144">
        <v>300</v>
      </c>
      <c r="I4667" s="143"/>
    </row>
    <row r="4668" spans="2:9" s="140" customFormat="1" ht="19.7" customHeight="1" x14ac:dyDescent="0.2">
      <c r="B4668" s="142">
        <v>194</v>
      </c>
      <c r="C4668" s="143" t="s">
        <v>167</v>
      </c>
      <c r="D4668" s="142">
        <v>90958157</v>
      </c>
      <c r="E4668" s="143" t="s">
        <v>3856</v>
      </c>
      <c r="F4668" s="143" t="s">
        <v>700</v>
      </c>
      <c r="G4668" s="143" t="s">
        <v>701</v>
      </c>
      <c r="H4668" s="144">
        <v>300</v>
      </c>
      <c r="I4668" s="143"/>
    </row>
    <row r="4669" spans="2:9" s="140" customFormat="1" ht="19.7" customHeight="1" x14ac:dyDescent="0.2">
      <c r="B4669" s="142">
        <v>194</v>
      </c>
      <c r="C4669" s="143" t="s">
        <v>167</v>
      </c>
      <c r="D4669" s="142">
        <v>90958157</v>
      </c>
      <c r="E4669" s="143" t="s">
        <v>3857</v>
      </c>
      <c r="F4669" s="143" t="s">
        <v>713</v>
      </c>
      <c r="G4669" s="143" t="s">
        <v>714</v>
      </c>
      <c r="H4669" s="144">
        <v>30000</v>
      </c>
      <c r="I4669" s="143"/>
    </row>
    <row r="4670" spans="2:9" s="140" customFormat="1" ht="19.7" customHeight="1" x14ac:dyDescent="0.2">
      <c r="B4670" s="142">
        <v>194</v>
      </c>
      <c r="C4670" s="143" t="s">
        <v>167</v>
      </c>
      <c r="D4670" s="142">
        <v>90973093</v>
      </c>
      <c r="E4670" s="143" t="s">
        <v>3858</v>
      </c>
      <c r="F4670" s="143" t="s">
        <v>713</v>
      </c>
      <c r="G4670" s="143" t="s">
        <v>714</v>
      </c>
      <c r="H4670" s="144">
        <v>10930</v>
      </c>
      <c r="I4670" s="143"/>
    </row>
    <row r="4671" spans="2:9" s="140" customFormat="1" ht="19.7" customHeight="1" x14ac:dyDescent="0.2">
      <c r="B4671" s="142">
        <v>194</v>
      </c>
      <c r="C4671" s="143" t="s">
        <v>167</v>
      </c>
      <c r="D4671" s="142">
        <v>90981429</v>
      </c>
      <c r="E4671" s="143" t="s">
        <v>3859</v>
      </c>
      <c r="F4671" s="143" t="s">
        <v>700</v>
      </c>
      <c r="G4671" s="143" t="s">
        <v>701</v>
      </c>
      <c r="H4671" s="144">
        <v>1200</v>
      </c>
      <c r="I4671" s="143"/>
    </row>
    <row r="4672" spans="2:9" s="140" customFormat="1" ht="19.7" customHeight="1" x14ac:dyDescent="0.2">
      <c r="B4672" s="142">
        <v>194</v>
      </c>
      <c r="C4672" s="143" t="s">
        <v>167</v>
      </c>
      <c r="D4672" s="142">
        <v>90981429</v>
      </c>
      <c r="E4672" s="143" t="s">
        <v>3860</v>
      </c>
      <c r="F4672" s="143" t="s">
        <v>713</v>
      </c>
      <c r="G4672" s="143" t="s">
        <v>714</v>
      </c>
      <c r="H4672" s="144">
        <v>300000</v>
      </c>
      <c r="I4672" s="143"/>
    </row>
    <row r="4673" spans="2:9" s="140" customFormat="1" ht="19.7" customHeight="1" x14ac:dyDescent="0.2">
      <c r="B4673" s="142">
        <v>194</v>
      </c>
      <c r="C4673" s="143" t="s">
        <v>167</v>
      </c>
      <c r="D4673" s="142">
        <v>90981429</v>
      </c>
      <c r="E4673" s="143" t="s">
        <v>3861</v>
      </c>
      <c r="F4673" s="143" t="s">
        <v>700</v>
      </c>
      <c r="G4673" s="143" t="s">
        <v>701</v>
      </c>
      <c r="H4673" s="144">
        <v>1200</v>
      </c>
      <c r="I4673" s="143"/>
    </row>
    <row r="4674" spans="2:9" s="140" customFormat="1" ht="19.7" customHeight="1" x14ac:dyDescent="0.2">
      <c r="B4674" s="142">
        <v>194</v>
      </c>
      <c r="C4674" s="143" t="s">
        <v>167</v>
      </c>
      <c r="D4674" s="142">
        <v>91017826</v>
      </c>
      <c r="E4674" s="143" t="s">
        <v>3862</v>
      </c>
      <c r="F4674" s="143" t="s">
        <v>700</v>
      </c>
      <c r="G4674" s="143" t="s">
        <v>701</v>
      </c>
      <c r="H4674" s="144">
        <v>14300</v>
      </c>
      <c r="I4674" s="143"/>
    </row>
    <row r="4675" spans="2:9" s="140" customFormat="1" ht="19.7" customHeight="1" x14ac:dyDescent="0.2">
      <c r="B4675" s="142">
        <v>194</v>
      </c>
      <c r="C4675" s="143" t="s">
        <v>167</v>
      </c>
      <c r="D4675" s="142">
        <v>91034593</v>
      </c>
      <c r="E4675" s="143" t="s">
        <v>3863</v>
      </c>
      <c r="F4675" s="143" t="s">
        <v>700</v>
      </c>
      <c r="G4675" s="143" t="s">
        <v>701</v>
      </c>
      <c r="H4675" s="144">
        <v>-4857.91</v>
      </c>
      <c r="I4675" s="143"/>
    </row>
    <row r="4676" spans="2:9" s="140" customFormat="1" ht="19.7" customHeight="1" x14ac:dyDescent="0.2">
      <c r="B4676" s="142">
        <v>194</v>
      </c>
      <c r="C4676" s="143" t="s">
        <v>167</v>
      </c>
      <c r="D4676" s="142">
        <v>91055704</v>
      </c>
      <c r="E4676" s="143" t="s">
        <v>3855</v>
      </c>
      <c r="F4676" s="143" t="s">
        <v>700</v>
      </c>
      <c r="G4676" s="143" t="s">
        <v>701</v>
      </c>
      <c r="H4676" s="144">
        <v>1200</v>
      </c>
      <c r="I4676" s="143"/>
    </row>
    <row r="4677" spans="2:9" s="140" customFormat="1" ht="19.7" customHeight="1" x14ac:dyDescent="0.2">
      <c r="B4677" s="142">
        <v>194</v>
      </c>
      <c r="C4677" s="143" t="s">
        <v>167</v>
      </c>
      <c r="D4677" s="142">
        <v>91055806</v>
      </c>
      <c r="E4677" s="143" t="s">
        <v>3865</v>
      </c>
      <c r="F4677" s="143" t="s">
        <v>713</v>
      </c>
      <c r="G4677" s="143" t="s">
        <v>714</v>
      </c>
      <c r="H4677" s="144">
        <v>100000</v>
      </c>
      <c r="I4677" s="143"/>
    </row>
    <row r="4678" spans="2:9" s="140" customFormat="1" ht="19.7" customHeight="1" x14ac:dyDescent="0.2">
      <c r="B4678" s="142">
        <v>194</v>
      </c>
      <c r="C4678" s="143" t="s">
        <v>167</v>
      </c>
      <c r="D4678" s="142">
        <v>91065210</v>
      </c>
      <c r="E4678" s="143" t="s">
        <v>3866</v>
      </c>
      <c r="F4678" s="143" t="s">
        <v>700</v>
      </c>
      <c r="G4678" s="143" t="s">
        <v>701</v>
      </c>
      <c r="H4678" s="144">
        <v>6000</v>
      </c>
      <c r="I4678" s="143"/>
    </row>
    <row r="4679" spans="2:9" s="140" customFormat="1" ht="19.7" customHeight="1" x14ac:dyDescent="0.2">
      <c r="B4679" s="142">
        <v>194</v>
      </c>
      <c r="C4679" s="143" t="s">
        <v>167</v>
      </c>
      <c r="D4679" s="142">
        <v>91065210</v>
      </c>
      <c r="E4679" s="143" t="s">
        <v>3867</v>
      </c>
      <c r="F4679" s="143" t="s">
        <v>697</v>
      </c>
      <c r="G4679" s="143" t="s">
        <v>698</v>
      </c>
      <c r="H4679" s="144">
        <v>6000</v>
      </c>
      <c r="I4679" s="143"/>
    </row>
    <row r="4680" spans="2:9" s="140" customFormat="1" ht="19.7" customHeight="1" x14ac:dyDescent="0.2">
      <c r="B4680" s="142">
        <v>194</v>
      </c>
      <c r="C4680" s="143" t="s">
        <v>167</v>
      </c>
      <c r="D4680" s="142">
        <v>91081325</v>
      </c>
      <c r="E4680" s="143" t="s">
        <v>3864</v>
      </c>
      <c r="F4680" s="143" t="s">
        <v>700</v>
      </c>
      <c r="G4680" s="143" t="s">
        <v>701</v>
      </c>
      <c r="H4680" s="144">
        <v>44230</v>
      </c>
      <c r="I4680" s="143"/>
    </row>
    <row r="4681" spans="2:9" s="140" customFormat="1" ht="19.7" customHeight="1" x14ac:dyDescent="0.2">
      <c r="B4681" s="142">
        <v>194</v>
      </c>
      <c r="C4681" s="143" t="s">
        <v>167</v>
      </c>
      <c r="D4681" s="142">
        <v>98344398</v>
      </c>
      <c r="E4681" s="143" t="s">
        <v>3868</v>
      </c>
      <c r="F4681" s="143" t="s">
        <v>697</v>
      </c>
      <c r="G4681" s="143" t="s">
        <v>698</v>
      </c>
      <c r="H4681" s="144">
        <v>33800</v>
      </c>
      <c r="I4681" s="143"/>
    </row>
    <row r="4682" spans="2:9" s="140" customFormat="1" ht="19.7" customHeight="1" x14ac:dyDescent="0.2">
      <c r="B4682" s="142">
        <v>194</v>
      </c>
      <c r="C4682" s="143" t="s">
        <v>167</v>
      </c>
      <c r="D4682" s="142">
        <v>100382242</v>
      </c>
      <c r="E4682" s="143" t="s">
        <v>8761</v>
      </c>
      <c r="F4682" s="143" t="s">
        <v>713</v>
      </c>
      <c r="G4682" s="143" t="s">
        <v>714</v>
      </c>
      <c r="H4682" s="144">
        <v>-32189.55</v>
      </c>
      <c r="I4682" s="143"/>
    </row>
    <row r="4683" spans="2:9" s="140" customFormat="1" ht="19.7" customHeight="1" x14ac:dyDescent="0.2">
      <c r="B4683" s="142">
        <v>194</v>
      </c>
      <c r="C4683" s="143" t="s">
        <v>167</v>
      </c>
      <c r="D4683" s="142">
        <v>100679407</v>
      </c>
      <c r="E4683" s="143" t="s">
        <v>3870</v>
      </c>
      <c r="F4683" s="143" t="s">
        <v>713</v>
      </c>
      <c r="G4683" s="143" t="s">
        <v>714</v>
      </c>
      <c r="H4683" s="144">
        <v>306</v>
      </c>
      <c r="I4683" s="143"/>
    </row>
    <row r="4684" spans="2:9" s="140" customFormat="1" ht="19.7" customHeight="1" x14ac:dyDescent="0.2">
      <c r="B4684" s="142">
        <v>194</v>
      </c>
      <c r="C4684" s="143" t="s">
        <v>167</v>
      </c>
      <c r="D4684" s="142">
        <v>100679407</v>
      </c>
      <c r="E4684" s="143" t="s">
        <v>3870</v>
      </c>
      <c r="F4684" s="143" t="s">
        <v>713</v>
      </c>
      <c r="G4684" s="143" t="s">
        <v>714</v>
      </c>
      <c r="H4684" s="144">
        <v>765</v>
      </c>
      <c r="I4684" s="143"/>
    </row>
    <row r="4685" spans="2:9" s="140" customFormat="1" ht="19.7" customHeight="1" x14ac:dyDescent="0.2">
      <c r="B4685" s="142">
        <v>194</v>
      </c>
      <c r="C4685" s="143" t="s">
        <v>167</v>
      </c>
      <c r="D4685" s="142">
        <v>100870225</v>
      </c>
      <c r="E4685" s="143" t="s">
        <v>3869</v>
      </c>
      <c r="F4685" s="143" t="s">
        <v>713</v>
      </c>
      <c r="G4685" s="143" t="s">
        <v>714</v>
      </c>
      <c r="H4685" s="144">
        <v>306</v>
      </c>
      <c r="I4685" s="143"/>
    </row>
    <row r="4686" spans="2:9" s="140" customFormat="1" ht="19.7" customHeight="1" x14ac:dyDescent="0.2">
      <c r="B4686" s="142">
        <v>194</v>
      </c>
      <c r="C4686" s="143" t="s">
        <v>167</v>
      </c>
      <c r="D4686" s="142">
        <v>100870225</v>
      </c>
      <c r="E4686" s="143" t="s">
        <v>3869</v>
      </c>
      <c r="F4686" s="143" t="s">
        <v>713</v>
      </c>
      <c r="G4686" s="143" t="s">
        <v>714</v>
      </c>
      <c r="H4686" s="144">
        <v>765</v>
      </c>
      <c r="I4686" s="143"/>
    </row>
    <row r="4687" spans="2:9" s="140" customFormat="1" ht="19.7" customHeight="1" x14ac:dyDescent="0.2">
      <c r="B4687" s="142">
        <v>195</v>
      </c>
      <c r="C4687" s="143" t="s">
        <v>453</v>
      </c>
      <c r="D4687" s="142">
        <v>90250532</v>
      </c>
      <c r="E4687" s="143" t="s">
        <v>3871</v>
      </c>
      <c r="F4687" s="143" t="s">
        <v>713</v>
      </c>
      <c r="G4687" s="143" t="s">
        <v>714</v>
      </c>
      <c r="H4687" s="144">
        <v>-10000</v>
      </c>
      <c r="I4687" s="143"/>
    </row>
    <row r="4688" spans="2:9" s="140" customFormat="1" ht="19.7" customHeight="1" x14ac:dyDescent="0.2">
      <c r="B4688" s="142">
        <v>195</v>
      </c>
      <c r="C4688" s="143" t="s">
        <v>453</v>
      </c>
      <c r="D4688" s="142">
        <v>90250618</v>
      </c>
      <c r="E4688" s="143" t="s">
        <v>3872</v>
      </c>
      <c r="F4688" s="143" t="s">
        <v>700</v>
      </c>
      <c r="G4688" s="143" t="s">
        <v>701</v>
      </c>
      <c r="H4688" s="144">
        <v>-5179.57</v>
      </c>
      <c r="I4688" s="143"/>
    </row>
    <row r="4689" spans="2:9" s="140" customFormat="1" ht="19.7" customHeight="1" x14ac:dyDescent="0.2">
      <c r="B4689" s="142">
        <v>195</v>
      </c>
      <c r="C4689" s="143" t="s">
        <v>453</v>
      </c>
      <c r="D4689" s="142">
        <v>90250723</v>
      </c>
      <c r="E4689" s="143" t="s">
        <v>3873</v>
      </c>
      <c r="F4689" s="143" t="s">
        <v>700</v>
      </c>
      <c r="G4689" s="143" t="s">
        <v>701</v>
      </c>
      <c r="H4689" s="144">
        <v>30000</v>
      </c>
      <c r="I4689" s="143"/>
    </row>
    <row r="4690" spans="2:9" s="140" customFormat="1" ht="19.7" customHeight="1" x14ac:dyDescent="0.2">
      <c r="B4690" s="142">
        <v>195</v>
      </c>
      <c r="C4690" s="143" t="s">
        <v>453</v>
      </c>
      <c r="D4690" s="142">
        <v>90250762</v>
      </c>
      <c r="E4690" s="143" t="s">
        <v>3874</v>
      </c>
      <c r="F4690" s="143" t="s">
        <v>700</v>
      </c>
      <c r="G4690" s="143" t="s">
        <v>701</v>
      </c>
      <c r="H4690" s="144">
        <v>-7737.82</v>
      </c>
      <c r="I4690" s="143"/>
    </row>
    <row r="4691" spans="2:9" s="140" customFormat="1" ht="19.7" customHeight="1" x14ac:dyDescent="0.2">
      <c r="B4691" s="142">
        <v>195</v>
      </c>
      <c r="C4691" s="143" t="s">
        <v>453</v>
      </c>
      <c r="D4691" s="142">
        <v>90250762</v>
      </c>
      <c r="E4691" s="143" t="s">
        <v>3875</v>
      </c>
      <c r="F4691" s="143" t="s">
        <v>700</v>
      </c>
      <c r="G4691" s="143" t="s">
        <v>701</v>
      </c>
      <c r="H4691" s="144">
        <v>-7737.82</v>
      </c>
      <c r="I4691" s="143"/>
    </row>
    <row r="4692" spans="2:9" s="140" customFormat="1" ht="19.7" customHeight="1" x14ac:dyDescent="0.2">
      <c r="B4692" s="142">
        <v>195</v>
      </c>
      <c r="C4692" s="143" t="s">
        <v>453</v>
      </c>
      <c r="D4692" s="142">
        <v>90251344</v>
      </c>
      <c r="E4692" s="143" t="s">
        <v>3876</v>
      </c>
      <c r="F4692" s="143" t="s">
        <v>700</v>
      </c>
      <c r="G4692" s="143" t="s">
        <v>701</v>
      </c>
      <c r="H4692" s="144">
        <v>-6144.04</v>
      </c>
      <c r="I4692" s="143"/>
    </row>
    <row r="4693" spans="2:9" s="140" customFormat="1" ht="19.7" customHeight="1" x14ac:dyDescent="0.2">
      <c r="B4693" s="142">
        <v>195</v>
      </c>
      <c r="C4693" s="143" t="s">
        <v>453</v>
      </c>
      <c r="D4693" s="142">
        <v>90253117</v>
      </c>
      <c r="E4693" s="143" t="s">
        <v>3877</v>
      </c>
      <c r="F4693" s="143" t="s">
        <v>697</v>
      </c>
      <c r="G4693" s="143" t="s">
        <v>698</v>
      </c>
      <c r="H4693" s="144">
        <v>-18843.18</v>
      </c>
      <c r="I4693" s="143"/>
    </row>
    <row r="4694" spans="2:9" s="140" customFormat="1" ht="19.7" customHeight="1" x14ac:dyDescent="0.2">
      <c r="B4694" s="142">
        <v>195</v>
      </c>
      <c r="C4694" s="143" t="s">
        <v>453</v>
      </c>
      <c r="D4694" s="142">
        <v>90268935</v>
      </c>
      <c r="E4694" s="143" t="s">
        <v>3878</v>
      </c>
      <c r="F4694" s="143" t="s">
        <v>716</v>
      </c>
      <c r="G4694" s="143" t="s">
        <v>717</v>
      </c>
      <c r="H4694" s="144">
        <v>6000</v>
      </c>
      <c r="I4694" s="143"/>
    </row>
    <row r="4695" spans="2:9" s="140" customFormat="1" ht="19.7" customHeight="1" x14ac:dyDescent="0.2">
      <c r="B4695" s="142">
        <v>195</v>
      </c>
      <c r="C4695" s="143" t="s">
        <v>453</v>
      </c>
      <c r="D4695" s="142">
        <v>90269653</v>
      </c>
      <c r="E4695" s="143" t="s">
        <v>3879</v>
      </c>
      <c r="F4695" s="143" t="s">
        <v>729</v>
      </c>
      <c r="G4695" s="143" t="s">
        <v>730</v>
      </c>
      <c r="H4695" s="144">
        <v>363.12</v>
      </c>
      <c r="I4695" s="143"/>
    </row>
    <row r="4696" spans="2:9" s="140" customFormat="1" ht="19.7" customHeight="1" x14ac:dyDescent="0.2">
      <c r="B4696" s="142">
        <v>195</v>
      </c>
      <c r="C4696" s="143" t="s">
        <v>453</v>
      </c>
      <c r="D4696" s="142">
        <v>90269653</v>
      </c>
      <c r="E4696" s="143" t="s">
        <v>3879</v>
      </c>
      <c r="F4696" s="143" t="s">
        <v>729</v>
      </c>
      <c r="G4696" s="143" t="s">
        <v>730</v>
      </c>
      <c r="H4696" s="144">
        <v>255</v>
      </c>
      <c r="I4696" s="143"/>
    </row>
    <row r="4697" spans="2:9" s="140" customFormat="1" ht="19.7" customHeight="1" x14ac:dyDescent="0.2">
      <c r="B4697" s="142">
        <v>195</v>
      </c>
      <c r="C4697" s="143" t="s">
        <v>453</v>
      </c>
      <c r="D4697" s="142">
        <v>90269653</v>
      </c>
      <c r="E4697" s="143" t="s">
        <v>3880</v>
      </c>
      <c r="F4697" s="143" t="s">
        <v>700</v>
      </c>
      <c r="G4697" s="143" t="s">
        <v>701</v>
      </c>
      <c r="H4697" s="144">
        <v>350</v>
      </c>
      <c r="I4697" s="143"/>
    </row>
    <row r="4698" spans="2:9" s="140" customFormat="1" ht="19.7" customHeight="1" x14ac:dyDescent="0.2">
      <c r="B4698" s="142">
        <v>195</v>
      </c>
      <c r="C4698" s="143" t="s">
        <v>453</v>
      </c>
      <c r="D4698" s="142">
        <v>90269653</v>
      </c>
      <c r="E4698" s="143" t="s">
        <v>3880</v>
      </c>
      <c r="F4698" s="143" t="s">
        <v>700</v>
      </c>
      <c r="G4698" s="143" t="s">
        <v>701</v>
      </c>
      <c r="H4698" s="144">
        <v>250</v>
      </c>
      <c r="I4698" s="143"/>
    </row>
    <row r="4699" spans="2:9" s="140" customFormat="1" ht="19.7" customHeight="1" x14ac:dyDescent="0.2">
      <c r="B4699" s="142">
        <v>195</v>
      </c>
      <c r="C4699" s="143" t="s">
        <v>453</v>
      </c>
      <c r="D4699" s="142">
        <v>90269653</v>
      </c>
      <c r="E4699" s="143" t="s">
        <v>3881</v>
      </c>
      <c r="F4699" s="143" t="s">
        <v>700</v>
      </c>
      <c r="G4699" s="143" t="s">
        <v>701</v>
      </c>
      <c r="H4699" s="144">
        <v>350</v>
      </c>
      <c r="I4699" s="143"/>
    </row>
    <row r="4700" spans="2:9" s="140" customFormat="1" ht="19.7" customHeight="1" x14ac:dyDescent="0.2">
      <c r="B4700" s="142">
        <v>195</v>
      </c>
      <c r="C4700" s="143" t="s">
        <v>453</v>
      </c>
      <c r="D4700" s="142">
        <v>90269653</v>
      </c>
      <c r="E4700" s="143" t="s">
        <v>3881</v>
      </c>
      <c r="F4700" s="143" t="s">
        <v>700</v>
      </c>
      <c r="G4700" s="143" t="s">
        <v>701</v>
      </c>
      <c r="H4700" s="144">
        <v>-6750</v>
      </c>
      <c r="I4700" s="143"/>
    </row>
    <row r="4701" spans="2:9" s="140" customFormat="1" ht="19.7" customHeight="1" x14ac:dyDescent="0.2">
      <c r="B4701" s="142">
        <v>195</v>
      </c>
      <c r="C4701" s="143" t="s">
        <v>453</v>
      </c>
      <c r="D4701" s="142">
        <v>90269653</v>
      </c>
      <c r="E4701" s="143" t="s">
        <v>3882</v>
      </c>
      <c r="F4701" s="143" t="s">
        <v>700</v>
      </c>
      <c r="G4701" s="143" t="s">
        <v>701</v>
      </c>
      <c r="H4701" s="144">
        <v>350</v>
      </c>
      <c r="I4701" s="143"/>
    </row>
    <row r="4702" spans="2:9" s="140" customFormat="1" ht="19.7" customHeight="1" x14ac:dyDescent="0.2">
      <c r="B4702" s="142">
        <v>195</v>
      </c>
      <c r="C4702" s="143" t="s">
        <v>453</v>
      </c>
      <c r="D4702" s="142">
        <v>90269653</v>
      </c>
      <c r="E4702" s="143" t="s">
        <v>3882</v>
      </c>
      <c r="F4702" s="143" t="s">
        <v>700</v>
      </c>
      <c r="G4702" s="143" t="s">
        <v>701</v>
      </c>
      <c r="H4702" s="144">
        <v>250</v>
      </c>
      <c r="I4702" s="143"/>
    </row>
    <row r="4703" spans="2:9" s="140" customFormat="1" ht="19.7" customHeight="1" x14ac:dyDescent="0.2">
      <c r="B4703" s="142">
        <v>195</v>
      </c>
      <c r="C4703" s="143" t="s">
        <v>453</v>
      </c>
      <c r="D4703" s="142">
        <v>90328643</v>
      </c>
      <c r="E4703" s="143" t="s">
        <v>3883</v>
      </c>
      <c r="F4703" s="143" t="s">
        <v>700</v>
      </c>
      <c r="G4703" s="143" t="s">
        <v>701</v>
      </c>
      <c r="H4703" s="144">
        <v>15000</v>
      </c>
      <c r="I4703" s="143"/>
    </row>
    <row r="4704" spans="2:9" s="140" customFormat="1" ht="19.7" customHeight="1" x14ac:dyDescent="0.2">
      <c r="B4704" s="142">
        <v>195</v>
      </c>
      <c r="C4704" s="143" t="s">
        <v>453</v>
      </c>
      <c r="D4704" s="142">
        <v>90570186</v>
      </c>
      <c r="E4704" s="143" t="s">
        <v>3884</v>
      </c>
      <c r="F4704" s="143" t="s">
        <v>700</v>
      </c>
      <c r="G4704" s="143" t="s">
        <v>701</v>
      </c>
      <c r="H4704" s="144">
        <v>-121784.41</v>
      </c>
      <c r="I4704" s="143"/>
    </row>
    <row r="4705" spans="2:9" s="140" customFormat="1" ht="19.7" customHeight="1" x14ac:dyDescent="0.2">
      <c r="B4705" s="142">
        <v>195</v>
      </c>
      <c r="C4705" s="143" t="s">
        <v>453</v>
      </c>
      <c r="D4705" s="142">
        <v>90570299</v>
      </c>
      <c r="E4705" s="143" t="s">
        <v>3885</v>
      </c>
      <c r="F4705" s="143" t="s">
        <v>723</v>
      </c>
      <c r="G4705" s="143" t="s">
        <v>724</v>
      </c>
      <c r="H4705" s="144">
        <v>-40576.480000000003</v>
      </c>
      <c r="I4705" s="143"/>
    </row>
    <row r="4706" spans="2:9" s="140" customFormat="1" ht="19.7" customHeight="1" x14ac:dyDescent="0.2">
      <c r="B4706" s="142">
        <v>195</v>
      </c>
      <c r="C4706" s="143" t="s">
        <v>453</v>
      </c>
      <c r="D4706" s="142">
        <v>90743483</v>
      </c>
      <c r="E4706" s="143" t="s">
        <v>3886</v>
      </c>
      <c r="F4706" s="143" t="s">
        <v>697</v>
      </c>
      <c r="G4706" s="143" t="s">
        <v>698</v>
      </c>
      <c r="H4706" s="144">
        <v>-18843.18</v>
      </c>
      <c r="I4706" s="143"/>
    </row>
    <row r="4707" spans="2:9" s="140" customFormat="1" ht="19.7" customHeight="1" x14ac:dyDescent="0.2">
      <c r="B4707" s="142">
        <v>195</v>
      </c>
      <c r="C4707" s="143" t="s">
        <v>453</v>
      </c>
      <c r="D4707" s="142">
        <v>90748472</v>
      </c>
      <c r="E4707" s="143" t="s">
        <v>3887</v>
      </c>
      <c r="F4707" s="143" t="s">
        <v>700</v>
      </c>
      <c r="G4707" s="143" t="s">
        <v>701</v>
      </c>
      <c r="H4707" s="144">
        <v>-10000</v>
      </c>
      <c r="I4707" s="143"/>
    </row>
    <row r="4708" spans="2:9" s="140" customFormat="1" ht="19.7" customHeight="1" x14ac:dyDescent="0.2">
      <c r="B4708" s="142">
        <v>195</v>
      </c>
      <c r="C4708" s="143" t="s">
        <v>453</v>
      </c>
      <c r="D4708" s="142">
        <v>90886692</v>
      </c>
      <c r="E4708" s="143" t="s">
        <v>3888</v>
      </c>
      <c r="F4708" s="143" t="s">
        <v>700</v>
      </c>
      <c r="G4708" s="143" t="s">
        <v>701</v>
      </c>
      <c r="H4708" s="144">
        <v>-30026.6</v>
      </c>
      <c r="I4708" s="143"/>
    </row>
    <row r="4709" spans="2:9" s="140" customFormat="1" ht="19.7" customHeight="1" x14ac:dyDescent="0.2">
      <c r="B4709" s="142">
        <v>195</v>
      </c>
      <c r="C4709" s="143" t="s">
        <v>453</v>
      </c>
      <c r="D4709" s="142">
        <v>91092949</v>
      </c>
      <c r="E4709" s="143" t="s">
        <v>8762</v>
      </c>
      <c r="F4709" s="143" t="s">
        <v>700</v>
      </c>
      <c r="G4709" s="143" t="s">
        <v>701</v>
      </c>
      <c r="H4709" s="144">
        <v>-10006.620000000001</v>
      </c>
      <c r="I4709" s="143"/>
    </row>
    <row r="4710" spans="2:9" s="140" customFormat="1" ht="19.7" customHeight="1" x14ac:dyDescent="0.2">
      <c r="B4710" s="142">
        <v>195</v>
      </c>
      <c r="C4710" s="143" t="s">
        <v>453</v>
      </c>
      <c r="D4710" s="142">
        <v>91092949</v>
      </c>
      <c r="E4710" s="143" t="s">
        <v>3889</v>
      </c>
      <c r="F4710" s="143" t="s">
        <v>697</v>
      </c>
      <c r="G4710" s="143" t="s">
        <v>698</v>
      </c>
      <c r="H4710" s="144">
        <v>-4137.3</v>
      </c>
      <c r="I4710" s="143"/>
    </row>
    <row r="4711" spans="2:9" s="140" customFormat="1" ht="19.7" customHeight="1" x14ac:dyDescent="0.2">
      <c r="B4711" s="142">
        <v>196</v>
      </c>
      <c r="C4711" s="143" t="s">
        <v>157</v>
      </c>
      <c r="D4711" s="142">
        <v>90761999</v>
      </c>
      <c r="E4711" s="143" t="s">
        <v>3890</v>
      </c>
      <c r="F4711" s="143" t="s">
        <v>899</v>
      </c>
      <c r="G4711" s="143" t="s">
        <v>900</v>
      </c>
      <c r="H4711" s="144">
        <v>762.25</v>
      </c>
      <c r="I4711" s="143"/>
    </row>
    <row r="4712" spans="2:9" s="140" customFormat="1" ht="19.7" customHeight="1" x14ac:dyDescent="0.2">
      <c r="B4712" s="142">
        <v>198</v>
      </c>
      <c r="C4712" s="143" t="s">
        <v>481</v>
      </c>
      <c r="D4712" s="142">
        <v>90254623</v>
      </c>
      <c r="E4712" s="143" t="s">
        <v>3891</v>
      </c>
      <c r="F4712" s="143" t="s">
        <v>700</v>
      </c>
      <c r="G4712" s="143" t="s">
        <v>701</v>
      </c>
      <c r="H4712" s="144">
        <v>44000</v>
      </c>
      <c r="I4712" s="143"/>
    </row>
    <row r="4713" spans="2:9" s="140" customFormat="1" ht="19.7" customHeight="1" x14ac:dyDescent="0.2">
      <c r="B4713" s="142">
        <v>198</v>
      </c>
      <c r="C4713" s="143" t="s">
        <v>481</v>
      </c>
      <c r="D4713" s="142">
        <v>90317265</v>
      </c>
      <c r="E4713" s="143" t="s">
        <v>3892</v>
      </c>
      <c r="F4713" s="143" t="s">
        <v>792</v>
      </c>
      <c r="G4713" s="143" t="s">
        <v>793</v>
      </c>
      <c r="H4713" s="144">
        <v>0</v>
      </c>
      <c r="I4713" s="143"/>
    </row>
    <row r="4714" spans="2:9" s="140" customFormat="1" ht="19.7" customHeight="1" x14ac:dyDescent="0.2">
      <c r="B4714" s="142">
        <v>198</v>
      </c>
      <c r="C4714" s="143" t="s">
        <v>481</v>
      </c>
      <c r="D4714" s="142">
        <v>90317265</v>
      </c>
      <c r="E4714" s="143" t="s">
        <v>3893</v>
      </c>
      <c r="F4714" s="143" t="s">
        <v>697</v>
      </c>
      <c r="G4714" s="143" t="s">
        <v>698</v>
      </c>
      <c r="H4714" s="144">
        <v>91000</v>
      </c>
      <c r="I4714" s="143"/>
    </row>
    <row r="4715" spans="2:9" s="140" customFormat="1" ht="19.7" customHeight="1" x14ac:dyDescent="0.2">
      <c r="B4715" s="142">
        <v>198</v>
      </c>
      <c r="C4715" s="143" t="s">
        <v>481</v>
      </c>
      <c r="D4715" s="142">
        <v>90317265</v>
      </c>
      <c r="E4715" s="143" t="s">
        <v>3894</v>
      </c>
      <c r="F4715" s="143" t="s">
        <v>700</v>
      </c>
      <c r="G4715" s="143" t="s">
        <v>701</v>
      </c>
      <c r="H4715" s="144">
        <v>600</v>
      </c>
      <c r="I4715" s="143"/>
    </row>
    <row r="4716" spans="2:9" s="140" customFormat="1" ht="19.7" customHeight="1" x14ac:dyDescent="0.2">
      <c r="B4716" s="142">
        <v>198</v>
      </c>
      <c r="C4716" s="143" t="s">
        <v>481</v>
      </c>
      <c r="D4716" s="142">
        <v>100516782</v>
      </c>
      <c r="E4716" s="143" t="s">
        <v>3895</v>
      </c>
      <c r="F4716" s="143" t="s">
        <v>713</v>
      </c>
      <c r="G4716" s="143" t="s">
        <v>714</v>
      </c>
      <c r="H4716" s="144">
        <v>-5500</v>
      </c>
      <c r="I4716" s="143"/>
    </row>
    <row r="4717" spans="2:9" s="140" customFormat="1" ht="19.7" customHeight="1" x14ac:dyDescent="0.2">
      <c r="B4717" s="142">
        <v>8801</v>
      </c>
      <c r="C4717" s="143" t="s">
        <v>185</v>
      </c>
      <c r="D4717" s="142">
        <v>20366</v>
      </c>
      <c r="E4717" s="143" t="s">
        <v>9828</v>
      </c>
      <c r="F4717" s="143" t="s">
        <v>723</v>
      </c>
      <c r="G4717" s="143" t="s">
        <v>724</v>
      </c>
      <c r="H4717" s="144">
        <v>-30000</v>
      </c>
      <c r="I4717" s="143"/>
    </row>
    <row r="4718" spans="2:9" s="140" customFormat="1" ht="19.7" customHeight="1" x14ac:dyDescent="0.2">
      <c r="B4718" s="142">
        <v>8801</v>
      </c>
      <c r="C4718" s="143" t="s">
        <v>185</v>
      </c>
      <c r="D4718" s="142">
        <v>42347</v>
      </c>
      <c r="E4718" s="143" t="s">
        <v>3896</v>
      </c>
      <c r="F4718" s="143" t="s">
        <v>700</v>
      </c>
      <c r="G4718" s="143" t="s">
        <v>701</v>
      </c>
      <c r="H4718" s="144">
        <v>6600</v>
      </c>
      <c r="I4718" s="143"/>
    </row>
    <row r="4719" spans="2:9" s="140" customFormat="1" ht="19.7" customHeight="1" x14ac:dyDescent="0.2">
      <c r="B4719" s="142">
        <v>8801</v>
      </c>
      <c r="C4719" s="143" t="s">
        <v>185</v>
      </c>
      <c r="D4719" s="142">
        <v>42347</v>
      </c>
      <c r="E4719" s="143" t="s">
        <v>3896</v>
      </c>
      <c r="F4719" s="143" t="s">
        <v>700</v>
      </c>
      <c r="G4719" s="143" t="s">
        <v>701</v>
      </c>
      <c r="H4719" s="144">
        <v>600</v>
      </c>
      <c r="I4719" s="143"/>
    </row>
    <row r="4720" spans="2:9" s="140" customFormat="1" ht="19.7" customHeight="1" x14ac:dyDescent="0.2">
      <c r="B4720" s="142">
        <v>8801</v>
      </c>
      <c r="C4720" s="143" t="s">
        <v>185</v>
      </c>
      <c r="D4720" s="142">
        <v>79062</v>
      </c>
      <c r="E4720" s="143" t="s">
        <v>3897</v>
      </c>
      <c r="F4720" s="143" t="s">
        <v>697</v>
      </c>
      <c r="G4720" s="143" t="s">
        <v>698</v>
      </c>
      <c r="H4720" s="144">
        <v>60000</v>
      </c>
      <c r="I4720" s="143"/>
    </row>
    <row r="4721" spans="2:9" s="140" customFormat="1" ht="19.7" customHeight="1" x14ac:dyDescent="0.2">
      <c r="B4721" s="142">
        <v>8801</v>
      </c>
      <c r="C4721" s="143" t="s">
        <v>185</v>
      </c>
      <c r="D4721" s="142">
        <v>98403</v>
      </c>
      <c r="E4721" s="143" t="s">
        <v>3898</v>
      </c>
      <c r="F4721" s="143" t="s">
        <v>713</v>
      </c>
      <c r="G4721" s="143" t="s">
        <v>714</v>
      </c>
      <c r="H4721" s="144">
        <v>172000</v>
      </c>
      <c r="I4721" s="143"/>
    </row>
    <row r="4722" spans="2:9" s="140" customFormat="1" ht="19.7" customHeight="1" x14ac:dyDescent="0.2">
      <c r="B4722" s="142">
        <v>8801</v>
      </c>
      <c r="C4722" s="143" t="s">
        <v>185</v>
      </c>
      <c r="D4722" s="142">
        <v>98403</v>
      </c>
      <c r="E4722" s="143" t="s">
        <v>3899</v>
      </c>
      <c r="F4722" s="143" t="s">
        <v>700</v>
      </c>
      <c r="G4722" s="143" t="s">
        <v>701</v>
      </c>
      <c r="H4722" s="144">
        <v>360</v>
      </c>
      <c r="I4722" s="143"/>
    </row>
    <row r="4723" spans="2:9" s="140" customFormat="1" ht="19.7" customHeight="1" x14ac:dyDescent="0.2">
      <c r="B4723" s="142">
        <v>8801</v>
      </c>
      <c r="C4723" s="143" t="s">
        <v>185</v>
      </c>
      <c r="D4723" s="142">
        <v>137631</v>
      </c>
      <c r="E4723" s="143" t="s">
        <v>3944</v>
      </c>
      <c r="F4723" s="143" t="s">
        <v>713</v>
      </c>
      <c r="G4723" s="143" t="s">
        <v>714</v>
      </c>
      <c r="H4723" s="144">
        <v>200000</v>
      </c>
      <c r="I4723" s="143"/>
    </row>
    <row r="4724" spans="2:9" s="140" customFormat="1" ht="19.7" customHeight="1" x14ac:dyDescent="0.2">
      <c r="B4724" s="142">
        <v>8801</v>
      </c>
      <c r="C4724" s="143" t="s">
        <v>185</v>
      </c>
      <c r="D4724" s="142">
        <v>178174</v>
      </c>
      <c r="E4724" s="143" t="s">
        <v>9829</v>
      </c>
      <c r="F4724" s="143" t="s">
        <v>700</v>
      </c>
      <c r="G4724" s="143" t="s">
        <v>701</v>
      </c>
      <c r="H4724" s="144">
        <v>1825</v>
      </c>
      <c r="I4724" s="143"/>
    </row>
    <row r="4725" spans="2:9" s="140" customFormat="1" ht="19.7" customHeight="1" x14ac:dyDescent="0.2">
      <c r="B4725" s="142">
        <v>8801</v>
      </c>
      <c r="C4725" s="143" t="s">
        <v>185</v>
      </c>
      <c r="D4725" s="142">
        <v>216134</v>
      </c>
      <c r="E4725" s="143" t="s">
        <v>3900</v>
      </c>
      <c r="F4725" s="143" t="s">
        <v>700</v>
      </c>
      <c r="G4725" s="143" t="s">
        <v>701</v>
      </c>
      <c r="H4725" s="144">
        <v>-23738.240000000002</v>
      </c>
      <c r="I4725" s="143"/>
    </row>
    <row r="4726" spans="2:9" s="140" customFormat="1" ht="19.7" customHeight="1" x14ac:dyDescent="0.2">
      <c r="B4726" s="142">
        <v>8801</v>
      </c>
      <c r="C4726" s="143" t="s">
        <v>185</v>
      </c>
      <c r="D4726" s="142">
        <v>216134</v>
      </c>
      <c r="E4726" s="143" t="s">
        <v>3901</v>
      </c>
      <c r="F4726" s="143" t="s">
        <v>700</v>
      </c>
      <c r="G4726" s="143" t="s">
        <v>701</v>
      </c>
      <c r="H4726" s="144">
        <v>-31456.84</v>
      </c>
      <c r="I4726" s="143"/>
    </row>
    <row r="4727" spans="2:9" s="140" customFormat="1" ht="19.7" customHeight="1" x14ac:dyDescent="0.2">
      <c r="B4727" s="142">
        <v>8801</v>
      </c>
      <c r="C4727" s="143" t="s">
        <v>185</v>
      </c>
      <c r="D4727" s="142">
        <v>219898</v>
      </c>
      <c r="E4727" s="143" t="s">
        <v>3902</v>
      </c>
      <c r="F4727" s="143" t="s">
        <v>700</v>
      </c>
      <c r="G4727" s="143" t="s">
        <v>701</v>
      </c>
      <c r="H4727" s="144">
        <v>274.38</v>
      </c>
      <c r="I4727" s="143"/>
    </row>
    <row r="4728" spans="2:9" s="140" customFormat="1" ht="19.7" customHeight="1" x14ac:dyDescent="0.2">
      <c r="B4728" s="142">
        <v>8801</v>
      </c>
      <c r="C4728" s="143" t="s">
        <v>185</v>
      </c>
      <c r="D4728" s="142">
        <v>219898</v>
      </c>
      <c r="E4728" s="143" t="s">
        <v>3902</v>
      </c>
      <c r="F4728" s="143" t="s">
        <v>700</v>
      </c>
      <c r="G4728" s="143" t="s">
        <v>701</v>
      </c>
      <c r="H4728" s="144">
        <v>45.73</v>
      </c>
      <c r="I4728" s="143"/>
    </row>
    <row r="4729" spans="2:9" s="140" customFormat="1" ht="19.7" customHeight="1" x14ac:dyDescent="0.2">
      <c r="B4729" s="142">
        <v>8801</v>
      </c>
      <c r="C4729" s="143" t="s">
        <v>185</v>
      </c>
      <c r="D4729" s="142">
        <v>219898</v>
      </c>
      <c r="E4729" s="143" t="s">
        <v>3902</v>
      </c>
      <c r="F4729" s="143" t="s">
        <v>700</v>
      </c>
      <c r="G4729" s="143" t="s">
        <v>701</v>
      </c>
      <c r="H4729" s="144">
        <v>182.92</v>
      </c>
      <c r="I4729" s="143"/>
    </row>
    <row r="4730" spans="2:9" s="140" customFormat="1" ht="19.7" customHeight="1" x14ac:dyDescent="0.2">
      <c r="B4730" s="142">
        <v>8801</v>
      </c>
      <c r="C4730" s="143" t="s">
        <v>185</v>
      </c>
      <c r="D4730" s="142">
        <v>227252</v>
      </c>
      <c r="E4730" s="143" t="s">
        <v>3903</v>
      </c>
      <c r="F4730" s="143" t="s">
        <v>706</v>
      </c>
      <c r="G4730" s="143" t="s">
        <v>707</v>
      </c>
      <c r="H4730" s="144">
        <v>704.11</v>
      </c>
      <c r="I4730" s="143"/>
    </row>
    <row r="4731" spans="2:9" s="140" customFormat="1" ht="19.7" customHeight="1" x14ac:dyDescent="0.2">
      <c r="B4731" s="142">
        <v>8801</v>
      </c>
      <c r="C4731" s="143" t="s">
        <v>185</v>
      </c>
      <c r="D4731" s="142">
        <v>227252</v>
      </c>
      <c r="E4731" s="143" t="s">
        <v>3904</v>
      </c>
      <c r="F4731" s="143" t="s">
        <v>1675</v>
      </c>
      <c r="G4731" s="143" t="s">
        <v>1676</v>
      </c>
      <c r="H4731" s="144">
        <v>254.42</v>
      </c>
      <c r="I4731" s="143"/>
    </row>
    <row r="4732" spans="2:9" s="140" customFormat="1" ht="19.7" customHeight="1" x14ac:dyDescent="0.2">
      <c r="B4732" s="142">
        <v>8801</v>
      </c>
      <c r="C4732" s="143" t="s">
        <v>185</v>
      </c>
      <c r="D4732" s="142">
        <v>227252</v>
      </c>
      <c r="E4732" s="143" t="s">
        <v>3905</v>
      </c>
      <c r="F4732" s="143" t="s">
        <v>700</v>
      </c>
      <c r="G4732" s="143" t="s">
        <v>701</v>
      </c>
      <c r="H4732" s="144">
        <v>8000</v>
      </c>
      <c r="I4732" s="143"/>
    </row>
    <row r="4733" spans="2:9" s="140" customFormat="1" ht="19.7" customHeight="1" x14ac:dyDescent="0.2">
      <c r="B4733" s="142">
        <v>8801</v>
      </c>
      <c r="C4733" s="143" t="s">
        <v>185</v>
      </c>
      <c r="D4733" s="142">
        <v>235198</v>
      </c>
      <c r="E4733" s="143" t="s">
        <v>3906</v>
      </c>
      <c r="F4733" s="143" t="s">
        <v>700</v>
      </c>
      <c r="G4733" s="143" t="s">
        <v>701</v>
      </c>
      <c r="H4733" s="144">
        <v>250</v>
      </c>
      <c r="I4733" s="143"/>
    </row>
    <row r="4734" spans="2:9" s="140" customFormat="1" ht="19.7" customHeight="1" x14ac:dyDescent="0.2">
      <c r="B4734" s="142">
        <v>8801</v>
      </c>
      <c r="C4734" s="143" t="s">
        <v>185</v>
      </c>
      <c r="D4734" s="142">
        <v>235198</v>
      </c>
      <c r="E4734" s="143" t="s">
        <v>3907</v>
      </c>
      <c r="F4734" s="143" t="s">
        <v>700</v>
      </c>
      <c r="G4734" s="143" t="s">
        <v>701</v>
      </c>
      <c r="H4734" s="144">
        <v>500</v>
      </c>
      <c r="I4734" s="143"/>
    </row>
    <row r="4735" spans="2:9" s="140" customFormat="1" ht="19.7" customHeight="1" x14ac:dyDescent="0.2">
      <c r="B4735" s="142">
        <v>8801</v>
      </c>
      <c r="C4735" s="143" t="s">
        <v>185</v>
      </c>
      <c r="D4735" s="142">
        <v>307496</v>
      </c>
      <c r="E4735" s="143" t="s">
        <v>9830</v>
      </c>
      <c r="F4735" s="143" t="s">
        <v>700</v>
      </c>
      <c r="G4735" s="143" t="s">
        <v>701</v>
      </c>
      <c r="H4735" s="144">
        <v>72000</v>
      </c>
      <c r="I4735" s="143"/>
    </row>
    <row r="4736" spans="2:9" s="140" customFormat="1" ht="19.7" customHeight="1" x14ac:dyDescent="0.2">
      <c r="B4736" s="142">
        <v>8801</v>
      </c>
      <c r="C4736" s="143" t="s">
        <v>185</v>
      </c>
      <c r="D4736" s="142">
        <v>329165</v>
      </c>
      <c r="E4736" s="143" t="s">
        <v>3908</v>
      </c>
      <c r="F4736" s="143" t="s">
        <v>700</v>
      </c>
      <c r="G4736" s="143" t="s">
        <v>701</v>
      </c>
      <c r="H4736" s="144">
        <v>49007.01</v>
      </c>
      <c r="I4736" s="143"/>
    </row>
    <row r="4737" spans="2:9" s="140" customFormat="1" ht="19.7" customHeight="1" x14ac:dyDescent="0.2">
      <c r="B4737" s="142">
        <v>8801</v>
      </c>
      <c r="C4737" s="143" t="s">
        <v>185</v>
      </c>
      <c r="D4737" s="142">
        <v>329165</v>
      </c>
      <c r="E4737" s="143" t="s">
        <v>3909</v>
      </c>
      <c r="F4737" s="143" t="s">
        <v>723</v>
      </c>
      <c r="G4737" s="143" t="s">
        <v>724</v>
      </c>
      <c r="H4737" s="144">
        <v>-49007.01</v>
      </c>
      <c r="I4737" s="143"/>
    </row>
    <row r="4738" spans="2:9" s="140" customFormat="1" ht="19.7" customHeight="1" x14ac:dyDescent="0.2">
      <c r="B4738" s="142">
        <v>8801</v>
      </c>
      <c r="C4738" s="143" t="s">
        <v>185</v>
      </c>
      <c r="D4738" s="142">
        <v>329165</v>
      </c>
      <c r="E4738" s="143" t="s">
        <v>3910</v>
      </c>
      <c r="F4738" s="143" t="s">
        <v>697</v>
      </c>
      <c r="G4738" s="143" t="s">
        <v>698</v>
      </c>
      <c r="H4738" s="144">
        <v>45000</v>
      </c>
      <c r="I4738" s="143"/>
    </row>
    <row r="4739" spans="2:9" s="140" customFormat="1" ht="19.7" customHeight="1" x14ac:dyDescent="0.2">
      <c r="B4739" s="142">
        <v>8801</v>
      </c>
      <c r="C4739" s="143" t="s">
        <v>185</v>
      </c>
      <c r="D4739" s="142">
        <v>349766</v>
      </c>
      <c r="E4739" s="143" t="s">
        <v>3912</v>
      </c>
      <c r="F4739" s="143" t="s">
        <v>700</v>
      </c>
      <c r="G4739" s="143" t="s">
        <v>701</v>
      </c>
      <c r="H4739" s="144">
        <v>50</v>
      </c>
      <c r="I4739" s="143"/>
    </row>
    <row r="4740" spans="2:9" s="140" customFormat="1" ht="19.7" customHeight="1" x14ac:dyDescent="0.2">
      <c r="B4740" s="142">
        <v>8801</v>
      </c>
      <c r="C4740" s="143" t="s">
        <v>185</v>
      </c>
      <c r="D4740" s="142">
        <v>349766</v>
      </c>
      <c r="E4740" s="143" t="s">
        <v>3912</v>
      </c>
      <c r="F4740" s="143" t="s">
        <v>700</v>
      </c>
      <c r="G4740" s="143" t="s">
        <v>701</v>
      </c>
      <c r="H4740" s="144">
        <v>450</v>
      </c>
      <c r="I4740" s="143"/>
    </row>
    <row r="4741" spans="2:9" s="140" customFormat="1" ht="19.7" customHeight="1" x14ac:dyDescent="0.2">
      <c r="B4741" s="142">
        <v>8801</v>
      </c>
      <c r="C4741" s="143" t="s">
        <v>185</v>
      </c>
      <c r="D4741" s="142">
        <v>349766</v>
      </c>
      <c r="E4741" s="143" t="s">
        <v>3912</v>
      </c>
      <c r="F4741" s="143" t="s">
        <v>700</v>
      </c>
      <c r="G4741" s="143" t="s">
        <v>701</v>
      </c>
      <c r="H4741" s="144">
        <v>50</v>
      </c>
      <c r="I4741" s="143"/>
    </row>
    <row r="4742" spans="2:9" s="140" customFormat="1" ht="19.7" customHeight="1" x14ac:dyDescent="0.2">
      <c r="B4742" s="142">
        <v>8801</v>
      </c>
      <c r="C4742" s="143" t="s">
        <v>185</v>
      </c>
      <c r="D4742" s="142">
        <v>349766</v>
      </c>
      <c r="E4742" s="143" t="s">
        <v>3912</v>
      </c>
      <c r="F4742" s="143" t="s">
        <v>700</v>
      </c>
      <c r="G4742" s="143" t="s">
        <v>701</v>
      </c>
      <c r="H4742" s="144">
        <v>50</v>
      </c>
      <c r="I4742" s="143"/>
    </row>
    <row r="4743" spans="2:9" s="140" customFormat="1" ht="19.7" customHeight="1" x14ac:dyDescent="0.2">
      <c r="B4743" s="142">
        <v>8801</v>
      </c>
      <c r="C4743" s="143" t="s">
        <v>185</v>
      </c>
      <c r="D4743" s="142">
        <v>355416</v>
      </c>
      <c r="E4743" s="143" t="s">
        <v>3913</v>
      </c>
      <c r="F4743" s="143" t="s">
        <v>700</v>
      </c>
      <c r="G4743" s="143" t="s">
        <v>701</v>
      </c>
      <c r="H4743" s="144">
        <v>-20973.599999999999</v>
      </c>
      <c r="I4743" s="143"/>
    </row>
    <row r="4744" spans="2:9" s="140" customFormat="1" ht="19.7" customHeight="1" x14ac:dyDescent="0.2">
      <c r="B4744" s="142">
        <v>8801</v>
      </c>
      <c r="C4744" s="143" t="s">
        <v>185</v>
      </c>
      <c r="D4744" s="142">
        <v>355416</v>
      </c>
      <c r="E4744" s="143" t="s">
        <v>3914</v>
      </c>
      <c r="F4744" s="143" t="s">
        <v>700</v>
      </c>
      <c r="G4744" s="143" t="s">
        <v>701</v>
      </c>
      <c r="H4744" s="144">
        <v>-11603.69</v>
      </c>
      <c r="I4744" s="143"/>
    </row>
    <row r="4745" spans="2:9" s="140" customFormat="1" ht="19.7" customHeight="1" x14ac:dyDescent="0.2">
      <c r="B4745" s="142">
        <v>8801</v>
      </c>
      <c r="C4745" s="143" t="s">
        <v>185</v>
      </c>
      <c r="D4745" s="142">
        <v>355416</v>
      </c>
      <c r="E4745" s="143" t="s">
        <v>3915</v>
      </c>
      <c r="F4745" s="143" t="s">
        <v>700</v>
      </c>
      <c r="G4745" s="143" t="s">
        <v>701</v>
      </c>
      <c r="H4745" s="144">
        <v>-9159.48</v>
      </c>
      <c r="I4745" s="143"/>
    </row>
    <row r="4746" spans="2:9" s="140" customFormat="1" ht="19.7" customHeight="1" x14ac:dyDescent="0.2">
      <c r="B4746" s="142">
        <v>8801</v>
      </c>
      <c r="C4746" s="143" t="s">
        <v>185</v>
      </c>
      <c r="D4746" s="142">
        <v>361102</v>
      </c>
      <c r="E4746" s="143" t="s">
        <v>3916</v>
      </c>
      <c r="F4746" s="143" t="s">
        <v>697</v>
      </c>
      <c r="G4746" s="143" t="s">
        <v>698</v>
      </c>
      <c r="H4746" s="144">
        <v>17500</v>
      </c>
      <c r="I4746" s="143"/>
    </row>
    <row r="4747" spans="2:9" s="140" customFormat="1" ht="19.7" customHeight="1" x14ac:dyDescent="0.2">
      <c r="B4747" s="142">
        <v>8801</v>
      </c>
      <c r="C4747" s="143" t="s">
        <v>185</v>
      </c>
      <c r="D4747" s="142">
        <v>361102</v>
      </c>
      <c r="E4747" s="143" t="s">
        <v>3916</v>
      </c>
      <c r="F4747" s="143" t="s">
        <v>697</v>
      </c>
      <c r="G4747" s="143" t="s">
        <v>698</v>
      </c>
      <c r="H4747" s="144">
        <v>500</v>
      </c>
      <c r="I4747" s="143"/>
    </row>
    <row r="4748" spans="2:9" s="140" customFormat="1" ht="19.7" customHeight="1" x14ac:dyDescent="0.2">
      <c r="B4748" s="142">
        <v>8801</v>
      </c>
      <c r="C4748" s="143" t="s">
        <v>185</v>
      </c>
      <c r="D4748" s="142">
        <v>361102</v>
      </c>
      <c r="E4748" s="143" t="s">
        <v>3917</v>
      </c>
      <c r="F4748" s="143" t="s">
        <v>700</v>
      </c>
      <c r="G4748" s="143" t="s">
        <v>701</v>
      </c>
      <c r="H4748" s="144">
        <v>3500</v>
      </c>
      <c r="I4748" s="143"/>
    </row>
    <row r="4749" spans="2:9" s="140" customFormat="1" ht="19.7" customHeight="1" x14ac:dyDescent="0.2">
      <c r="B4749" s="142">
        <v>8801</v>
      </c>
      <c r="C4749" s="143" t="s">
        <v>185</v>
      </c>
      <c r="D4749" s="142">
        <v>378645</v>
      </c>
      <c r="E4749" s="143" t="s">
        <v>3918</v>
      </c>
      <c r="F4749" s="143" t="s">
        <v>737</v>
      </c>
      <c r="G4749" s="143" t="s">
        <v>738</v>
      </c>
      <c r="H4749" s="144">
        <v>612</v>
      </c>
      <c r="I4749" s="143"/>
    </row>
    <row r="4750" spans="2:9" s="140" customFormat="1" ht="19.7" customHeight="1" x14ac:dyDescent="0.2">
      <c r="B4750" s="142">
        <v>8801</v>
      </c>
      <c r="C4750" s="143" t="s">
        <v>185</v>
      </c>
      <c r="D4750" s="142">
        <v>378645</v>
      </c>
      <c r="E4750" s="143" t="s">
        <v>3919</v>
      </c>
      <c r="F4750" s="143" t="s">
        <v>778</v>
      </c>
      <c r="G4750" s="143" t="s">
        <v>779</v>
      </c>
      <c r="H4750" s="144">
        <v>393.6</v>
      </c>
      <c r="I4750" s="143"/>
    </row>
    <row r="4751" spans="2:9" s="140" customFormat="1" ht="19.7" customHeight="1" x14ac:dyDescent="0.2">
      <c r="B4751" s="142">
        <v>8801</v>
      </c>
      <c r="C4751" s="143" t="s">
        <v>185</v>
      </c>
      <c r="D4751" s="142">
        <v>440014</v>
      </c>
      <c r="E4751" s="143" t="s">
        <v>3920</v>
      </c>
      <c r="F4751" s="143" t="s">
        <v>706</v>
      </c>
      <c r="G4751" s="143" t="s">
        <v>707</v>
      </c>
      <c r="H4751" s="144">
        <v>480.2</v>
      </c>
      <c r="I4751" s="143"/>
    </row>
    <row r="4752" spans="2:9" s="140" customFormat="1" ht="19.7" customHeight="1" x14ac:dyDescent="0.2">
      <c r="B4752" s="142">
        <v>8801</v>
      </c>
      <c r="C4752" s="143" t="s">
        <v>185</v>
      </c>
      <c r="D4752" s="142">
        <v>440014</v>
      </c>
      <c r="E4752" s="143" t="s">
        <v>3920</v>
      </c>
      <c r="F4752" s="143" t="s">
        <v>706</v>
      </c>
      <c r="G4752" s="143" t="s">
        <v>707</v>
      </c>
      <c r="H4752" s="144">
        <v>48.02</v>
      </c>
      <c r="I4752" s="143"/>
    </row>
    <row r="4753" spans="2:9" s="140" customFormat="1" ht="19.7" customHeight="1" x14ac:dyDescent="0.2">
      <c r="B4753" s="142">
        <v>8801</v>
      </c>
      <c r="C4753" s="143" t="s">
        <v>185</v>
      </c>
      <c r="D4753" s="142">
        <v>452564</v>
      </c>
      <c r="E4753" s="143" t="s">
        <v>3921</v>
      </c>
      <c r="F4753" s="143" t="s">
        <v>713</v>
      </c>
      <c r="G4753" s="143" t="s">
        <v>714</v>
      </c>
      <c r="H4753" s="144">
        <v>30000</v>
      </c>
      <c r="I4753" s="143"/>
    </row>
    <row r="4754" spans="2:9" s="140" customFormat="1" ht="19.7" customHeight="1" x14ac:dyDescent="0.2">
      <c r="B4754" s="142">
        <v>8801</v>
      </c>
      <c r="C4754" s="143" t="s">
        <v>185</v>
      </c>
      <c r="D4754" s="142">
        <v>454122</v>
      </c>
      <c r="E4754" s="143" t="s">
        <v>3922</v>
      </c>
      <c r="F4754" s="143" t="s">
        <v>697</v>
      </c>
      <c r="G4754" s="143" t="s">
        <v>698</v>
      </c>
      <c r="H4754" s="144">
        <v>90000</v>
      </c>
      <c r="I4754" s="143"/>
    </row>
    <row r="4755" spans="2:9" s="140" customFormat="1" ht="19.7" customHeight="1" x14ac:dyDescent="0.2">
      <c r="B4755" s="142">
        <v>8801</v>
      </c>
      <c r="C4755" s="143" t="s">
        <v>185</v>
      </c>
      <c r="D4755" s="142">
        <v>474681</v>
      </c>
      <c r="E4755" s="143" t="s">
        <v>3923</v>
      </c>
      <c r="F4755" s="143" t="s">
        <v>723</v>
      </c>
      <c r="G4755" s="143" t="s">
        <v>724</v>
      </c>
      <c r="H4755" s="144">
        <v>-50503.55</v>
      </c>
      <c r="I4755" s="143"/>
    </row>
    <row r="4756" spans="2:9" s="140" customFormat="1" ht="19.7" customHeight="1" x14ac:dyDescent="0.2">
      <c r="B4756" s="142">
        <v>8801</v>
      </c>
      <c r="C4756" s="143" t="s">
        <v>185</v>
      </c>
      <c r="D4756" s="142">
        <v>474681</v>
      </c>
      <c r="E4756" s="143" t="s">
        <v>3924</v>
      </c>
      <c r="F4756" s="143" t="s">
        <v>700</v>
      </c>
      <c r="G4756" s="143" t="s">
        <v>701</v>
      </c>
      <c r="H4756" s="144">
        <v>50503.55</v>
      </c>
      <c r="I4756" s="143"/>
    </row>
    <row r="4757" spans="2:9" s="140" customFormat="1" ht="19.7" customHeight="1" x14ac:dyDescent="0.2">
      <c r="B4757" s="142">
        <v>8801</v>
      </c>
      <c r="C4757" s="143" t="s">
        <v>185</v>
      </c>
      <c r="D4757" s="142">
        <v>489156</v>
      </c>
      <c r="E4757" s="143" t="s">
        <v>3925</v>
      </c>
      <c r="F4757" s="143" t="s">
        <v>700</v>
      </c>
      <c r="G4757" s="143" t="s">
        <v>701</v>
      </c>
      <c r="H4757" s="144">
        <v>35000</v>
      </c>
      <c r="I4757" s="143"/>
    </row>
    <row r="4758" spans="2:9" s="140" customFormat="1" ht="19.7" customHeight="1" x14ac:dyDescent="0.2">
      <c r="B4758" s="142">
        <v>8801</v>
      </c>
      <c r="C4758" s="143" t="s">
        <v>185</v>
      </c>
      <c r="D4758" s="142">
        <v>496709</v>
      </c>
      <c r="E4758" s="143" t="s">
        <v>3926</v>
      </c>
      <c r="F4758" s="143" t="s">
        <v>700</v>
      </c>
      <c r="G4758" s="143" t="s">
        <v>701</v>
      </c>
      <c r="H4758" s="144">
        <v>330</v>
      </c>
      <c r="I4758" s="143"/>
    </row>
    <row r="4759" spans="2:9" s="140" customFormat="1" ht="19.7" customHeight="1" x14ac:dyDescent="0.2">
      <c r="B4759" s="142">
        <v>8801</v>
      </c>
      <c r="C4759" s="143" t="s">
        <v>185</v>
      </c>
      <c r="D4759" s="142">
        <v>496709</v>
      </c>
      <c r="E4759" s="143" t="s">
        <v>3926</v>
      </c>
      <c r="F4759" s="143" t="s">
        <v>700</v>
      </c>
      <c r="G4759" s="143" t="s">
        <v>701</v>
      </c>
      <c r="H4759" s="144">
        <v>30</v>
      </c>
      <c r="I4759" s="143"/>
    </row>
    <row r="4760" spans="2:9" s="140" customFormat="1" ht="19.7" customHeight="1" x14ac:dyDescent="0.2">
      <c r="B4760" s="142">
        <v>8801</v>
      </c>
      <c r="C4760" s="143" t="s">
        <v>185</v>
      </c>
      <c r="D4760" s="142">
        <v>503864</v>
      </c>
      <c r="E4760" s="143" t="s">
        <v>3927</v>
      </c>
      <c r="F4760" s="143" t="s">
        <v>713</v>
      </c>
      <c r="G4760" s="143" t="s">
        <v>714</v>
      </c>
      <c r="H4760" s="144">
        <v>107000</v>
      </c>
      <c r="I4760" s="143"/>
    </row>
    <row r="4761" spans="2:9" s="140" customFormat="1" ht="19.7" customHeight="1" x14ac:dyDescent="0.2">
      <c r="B4761" s="142">
        <v>8801</v>
      </c>
      <c r="C4761" s="143" t="s">
        <v>185</v>
      </c>
      <c r="D4761" s="142">
        <v>509695</v>
      </c>
      <c r="E4761" s="143" t="s">
        <v>3928</v>
      </c>
      <c r="F4761" s="143" t="s">
        <v>713</v>
      </c>
      <c r="G4761" s="143" t="s">
        <v>714</v>
      </c>
      <c r="H4761" s="144">
        <v>200000</v>
      </c>
      <c r="I4761" s="143"/>
    </row>
    <row r="4762" spans="2:9" s="140" customFormat="1" ht="19.7" customHeight="1" x14ac:dyDescent="0.2">
      <c r="B4762" s="142">
        <v>8801</v>
      </c>
      <c r="C4762" s="143" t="s">
        <v>185</v>
      </c>
      <c r="D4762" s="142">
        <v>531742</v>
      </c>
      <c r="E4762" s="143" t="s">
        <v>9831</v>
      </c>
      <c r="F4762" s="143" t="s">
        <v>697</v>
      </c>
      <c r="G4762" s="143" t="s">
        <v>698</v>
      </c>
      <c r="H4762" s="144">
        <v>55450</v>
      </c>
      <c r="I4762" s="143"/>
    </row>
    <row r="4763" spans="2:9" s="140" customFormat="1" ht="19.7" customHeight="1" x14ac:dyDescent="0.2">
      <c r="B4763" s="142">
        <v>8801</v>
      </c>
      <c r="C4763" s="143" t="s">
        <v>185</v>
      </c>
      <c r="D4763" s="142">
        <v>531742</v>
      </c>
      <c r="E4763" s="143" t="s">
        <v>9832</v>
      </c>
      <c r="F4763" s="143" t="s">
        <v>700</v>
      </c>
      <c r="G4763" s="143" t="s">
        <v>701</v>
      </c>
      <c r="H4763" s="144">
        <v>-53650</v>
      </c>
      <c r="I4763" s="143"/>
    </row>
    <row r="4764" spans="2:9" s="140" customFormat="1" ht="19.7" customHeight="1" x14ac:dyDescent="0.2">
      <c r="B4764" s="142">
        <v>8801</v>
      </c>
      <c r="C4764" s="143" t="s">
        <v>185</v>
      </c>
      <c r="D4764" s="142">
        <v>532497</v>
      </c>
      <c r="E4764" s="143" t="s">
        <v>3929</v>
      </c>
      <c r="F4764" s="143" t="s">
        <v>697</v>
      </c>
      <c r="G4764" s="143" t="s">
        <v>698</v>
      </c>
      <c r="H4764" s="144">
        <v>40000</v>
      </c>
      <c r="I4764" s="143"/>
    </row>
    <row r="4765" spans="2:9" s="140" customFormat="1" ht="19.7" customHeight="1" x14ac:dyDescent="0.2">
      <c r="B4765" s="142">
        <v>8801</v>
      </c>
      <c r="C4765" s="143" t="s">
        <v>185</v>
      </c>
      <c r="D4765" s="142">
        <v>633310</v>
      </c>
      <c r="E4765" s="143" t="s">
        <v>3932</v>
      </c>
      <c r="F4765" s="143" t="s">
        <v>700</v>
      </c>
      <c r="G4765" s="143" t="s">
        <v>701</v>
      </c>
      <c r="H4765" s="144">
        <v>-40144.129999999997</v>
      </c>
      <c r="I4765" s="143"/>
    </row>
    <row r="4766" spans="2:9" s="140" customFormat="1" ht="19.7" customHeight="1" x14ac:dyDescent="0.2">
      <c r="B4766" s="142">
        <v>8801</v>
      </c>
      <c r="C4766" s="143" t="s">
        <v>185</v>
      </c>
      <c r="D4766" s="142">
        <v>633310</v>
      </c>
      <c r="E4766" s="143" t="s">
        <v>3932</v>
      </c>
      <c r="F4766" s="143" t="s">
        <v>700</v>
      </c>
      <c r="G4766" s="143" t="s">
        <v>701</v>
      </c>
      <c r="H4766" s="144">
        <v>-5097.59</v>
      </c>
      <c r="I4766" s="143"/>
    </row>
    <row r="4767" spans="2:9" s="140" customFormat="1" ht="19.7" customHeight="1" x14ac:dyDescent="0.2">
      <c r="B4767" s="142">
        <v>8801</v>
      </c>
      <c r="C4767" s="143" t="s">
        <v>185</v>
      </c>
      <c r="D4767" s="142">
        <v>665540</v>
      </c>
      <c r="E4767" s="143" t="s">
        <v>3933</v>
      </c>
      <c r="F4767" s="143" t="s">
        <v>700</v>
      </c>
      <c r="G4767" s="143" t="s">
        <v>701</v>
      </c>
      <c r="H4767" s="144">
        <v>185000</v>
      </c>
      <c r="I4767" s="143"/>
    </row>
    <row r="4768" spans="2:9" s="140" customFormat="1" ht="19.7" customHeight="1" x14ac:dyDescent="0.2">
      <c r="B4768" s="142">
        <v>8801</v>
      </c>
      <c r="C4768" s="143" t="s">
        <v>185</v>
      </c>
      <c r="D4768" s="142">
        <v>672639</v>
      </c>
      <c r="E4768" s="143" t="s">
        <v>3934</v>
      </c>
      <c r="F4768" s="143" t="s">
        <v>700</v>
      </c>
      <c r="G4768" s="143" t="s">
        <v>701</v>
      </c>
      <c r="H4768" s="144">
        <v>330</v>
      </c>
      <c r="I4768" s="143"/>
    </row>
    <row r="4769" spans="2:9" s="140" customFormat="1" ht="19.7" customHeight="1" x14ac:dyDescent="0.2">
      <c r="B4769" s="142">
        <v>8801</v>
      </c>
      <c r="C4769" s="143" t="s">
        <v>185</v>
      </c>
      <c r="D4769" s="142">
        <v>672639</v>
      </c>
      <c r="E4769" s="143" t="s">
        <v>3934</v>
      </c>
      <c r="F4769" s="143" t="s">
        <v>700</v>
      </c>
      <c r="G4769" s="143" t="s">
        <v>701</v>
      </c>
      <c r="H4769" s="144">
        <v>30</v>
      </c>
      <c r="I4769" s="143"/>
    </row>
    <row r="4770" spans="2:9" s="140" customFormat="1" ht="19.7" customHeight="1" x14ac:dyDescent="0.2">
      <c r="B4770" s="142">
        <v>8801</v>
      </c>
      <c r="C4770" s="143" t="s">
        <v>185</v>
      </c>
      <c r="D4770" s="142">
        <v>693308</v>
      </c>
      <c r="E4770" s="143" t="s">
        <v>8763</v>
      </c>
      <c r="F4770" s="143" t="s">
        <v>697</v>
      </c>
      <c r="G4770" s="143" t="s">
        <v>698</v>
      </c>
      <c r="H4770" s="144">
        <v>8000</v>
      </c>
      <c r="I4770" s="143"/>
    </row>
    <row r="4771" spans="2:9" s="140" customFormat="1" ht="19.7" customHeight="1" x14ac:dyDescent="0.2">
      <c r="B4771" s="142">
        <v>8801</v>
      </c>
      <c r="C4771" s="143" t="s">
        <v>185</v>
      </c>
      <c r="D4771" s="142">
        <v>714906</v>
      </c>
      <c r="E4771" s="143" t="s">
        <v>3935</v>
      </c>
      <c r="F4771" s="143" t="s">
        <v>700</v>
      </c>
      <c r="G4771" s="143" t="s">
        <v>701</v>
      </c>
      <c r="H4771" s="144">
        <v>372</v>
      </c>
      <c r="I4771" s="143"/>
    </row>
    <row r="4772" spans="2:9" s="140" customFormat="1" ht="19.7" customHeight="1" x14ac:dyDescent="0.2">
      <c r="B4772" s="142">
        <v>8801</v>
      </c>
      <c r="C4772" s="143" t="s">
        <v>185</v>
      </c>
      <c r="D4772" s="142">
        <v>714906</v>
      </c>
      <c r="E4772" s="143" t="s">
        <v>3936</v>
      </c>
      <c r="F4772" s="143" t="s">
        <v>713</v>
      </c>
      <c r="G4772" s="143" t="s">
        <v>714</v>
      </c>
      <c r="H4772" s="144">
        <v>182000</v>
      </c>
      <c r="I4772" s="143"/>
    </row>
    <row r="4773" spans="2:9" s="140" customFormat="1" ht="19.7" customHeight="1" x14ac:dyDescent="0.2">
      <c r="B4773" s="142">
        <v>8801</v>
      </c>
      <c r="C4773" s="143" t="s">
        <v>185</v>
      </c>
      <c r="D4773" s="142">
        <v>753168</v>
      </c>
      <c r="E4773" s="143" t="s">
        <v>3937</v>
      </c>
      <c r="F4773" s="143" t="s">
        <v>1675</v>
      </c>
      <c r="G4773" s="143" t="s">
        <v>1676</v>
      </c>
      <c r="H4773" s="144">
        <v>465</v>
      </c>
      <c r="I4773" s="143"/>
    </row>
    <row r="4774" spans="2:9" s="140" customFormat="1" ht="19.7" customHeight="1" x14ac:dyDescent="0.2">
      <c r="B4774" s="142">
        <v>8801</v>
      </c>
      <c r="C4774" s="143" t="s">
        <v>185</v>
      </c>
      <c r="D4774" s="142">
        <v>753168</v>
      </c>
      <c r="E4774" s="143" t="s">
        <v>3938</v>
      </c>
      <c r="F4774" s="143" t="s">
        <v>899</v>
      </c>
      <c r="G4774" s="143" t="s">
        <v>900</v>
      </c>
      <c r="H4774" s="144">
        <v>922.35</v>
      </c>
      <c r="I4774" s="143"/>
    </row>
    <row r="4775" spans="2:9" s="140" customFormat="1" ht="19.7" customHeight="1" x14ac:dyDescent="0.2">
      <c r="B4775" s="142">
        <v>8801</v>
      </c>
      <c r="C4775" s="143" t="s">
        <v>185</v>
      </c>
      <c r="D4775" s="142">
        <v>766872</v>
      </c>
      <c r="E4775" s="143" t="s">
        <v>3939</v>
      </c>
      <c r="F4775" s="143" t="s">
        <v>778</v>
      </c>
      <c r="G4775" s="143" t="s">
        <v>779</v>
      </c>
      <c r="H4775" s="144">
        <v>-4105.8500000000004</v>
      </c>
      <c r="I4775" s="143"/>
    </row>
    <row r="4776" spans="2:9" s="140" customFormat="1" ht="19.7" customHeight="1" x14ac:dyDescent="0.2">
      <c r="B4776" s="142">
        <v>8801</v>
      </c>
      <c r="C4776" s="143" t="s">
        <v>185</v>
      </c>
      <c r="D4776" s="142">
        <v>779637</v>
      </c>
      <c r="E4776" s="143" t="s">
        <v>3940</v>
      </c>
      <c r="F4776" s="143" t="s">
        <v>700</v>
      </c>
      <c r="G4776" s="143" t="s">
        <v>701</v>
      </c>
      <c r="H4776" s="144">
        <v>1200</v>
      </c>
      <c r="I4776" s="143"/>
    </row>
    <row r="4777" spans="2:9" s="140" customFormat="1" ht="19.7" customHeight="1" x14ac:dyDescent="0.2">
      <c r="B4777" s="142">
        <v>8801</v>
      </c>
      <c r="C4777" s="143" t="s">
        <v>185</v>
      </c>
      <c r="D4777" s="142">
        <v>830402</v>
      </c>
      <c r="E4777" s="143" t="s">
        <v>9833</v>
      </c>
      <c r="F4777" s="143" t="s">
        <v>729</v>
      </c>
      <c r="G4777" s="143" t="s">
        <v>730</v>
      </c>
      <c r="H4777" s="144">
        <v>1000</v>
      </c>
      <c r="I4777" s="143"/>
    </row>
    <row r="4778" spans="2:9" s="140" customFormat="1" ht="19.7" customHeight="1" x14ac:dyDescent="0.2">
      <c r="B4778" s="142">
        <v>8801</v>
      </c>
      <c r="C4778" s="143" t="s">
        <v>185</v>
      </c>
      <c r="D4778" s="142">
        <v>830402</v>
      </c>
      <c r="E4778" s="143" t="s">
        <v>9833</v>
      </c>
      <c r="F4778" s="143" t="s">
        <v>729</v>
      </c>
      <c r="G4778" s="143" t="s">
        <v>730</v>
      </c>
      <c r="H4778" s="144">
        <v>6000</v>
      </c>
      <c r="I4778" s="143"/>
    </row>
    <row r="4779" spans="2:9" s="140" customFormat="1" ht="19.7" customHeight="1" x14ac:dyDescent="0.2">
      <c r="B4779" s="142">
        <v>8801</v>
      </c>
      <c r="C4779" s="143" t="s">
        <v>185</v>
      </c>
      <c r="D4779" s="142">
        <v>830402</v>
      </c>
      <c r="E4779" s="143" t="s">
        <v>9834</v>
      </c>
      <c r="F4779" s="143" t="s">
        <v>697</v>
      </c>
      <c r="G4779" s="143" t="s">
        <v>698</v>
      </c>
      <c r="H4779" s="144">
        <v>49000</v>
      </c>
      <c r="I4779" s="143"/>
    </row>
    <row r="4780" spans="2:9" s="140" customFormat="1" ht="19.7" customHeight="1" x14ac:dyDescent="0.2">
      <c r="B4780" s="142">
        <v>8801</v>
      </c>
      <c r="C4780" s="143" t="s">
        <v>185</v>
      </c>
      <c r="D4780" s="142">
        <v>5305484</v>
      </c>
      <c r="E4780" s="143" t="s">
        <v>3941</v>
      </c>
      <c r="F4780" s="143" t="s">
        <v>713</v>
      </c>
      <c r="G4780" s="143" t="s">
        <v>714</v>
      </c>
      <c r="H4780" s="144">
        <v>0</v>
      </c>
      <c r="I4780" s="143"/>
    </row>
    <row r="4781" spans="2:9" s="140" customFormat="1" ht="19.7" customHeight="1" x14ac:dyDescent="0.2">
      <c r="B4781" s="142">
        <v>8801</v>
      </c>
      <c r="C4781" s="143" t="s">
        <v>185</v>
      </c>
      <c r="D4781" s="142">
        <v>5407161</v>
      </c>
      <c r="E4781" s="143" t="s">
        <v>3942</v>
      </c>
      <c r="F4781" s="143" t="s">
        <v>700</v>
      </c>
      <c r="G4781" s="143" t="s">
        <v>701</v>
      </c>
      <c r="H4781" s="144">
        <v>1650</v>
      </c>
      <c r="I4781" s="143"/>
    </row>
    <row r="4782" spans="2:9" s="140" customFormat="1" ht="19.7" customHeight="1" x14ac:dyDescent="0.2">
      <c r="B4782" s="142">
        <v>8801</v>
      </c>
      <c r="C4782" s="143" t="s">
        <v>185</v>
      </c>
      <c r="D4782" s="142">
        <v>5407161</v>
      </c>
      <c r="E4782" s="143" t="s">
        <v>3942</v>
      </c>
      <c r="F4782" s="143" t="s">
        <v>700</v>
      </c>
      <c r="G4782" s="143" t="s">
        <v>701</v>
      </c>
      <c r="H4782" s="144">
        <v>150</v>
      </c>
      <c r="I4782" s="143"/>
    </row>
    <row r="4783" spans="2:9" s="140" customFormat="1" ht="19.7" customHeight="1" x14ac:dyDescent="0.2">
      <c r="B4783" s="142">
        <v>8801</v>
      </c>
      <c r="C4783" s="143" t="s">
        <v>185</v>
      </c>
      <c r="D4783" s="142">
        <v>5649454</v>
      </c>
      <c r="E4783" s="143" t="s">
        <v>3943</v>
      </c>
      <c r="F4783" s="143" t="s">
        <v>700</v>
      </c>
      <c r="G4783" s="143" t="s">
        <v>701</v>
      </c>
      <c r="H4783" s="144">
        <v>1650</v>
      </c>
      <c r="I4783" s="143"/>
    </row>
    <row r="4784" spans="2:9" s="140" customFormat="1" ht="19.7" customHeight="1" x14ac:dyDescent="0.2">
      <c r="B4784" s="142">
        <v>8801</v>
      </c>
      <c r="C4784" s="143" t="s">
        <v>185</v>
      </c>
      <c r="D4784" s="142">
        <v>5861265</v>
      </c>
      <c r="E4784" s="143" t="s">
        <v>3911</v>
      </c>
      <c r="F4784" s="143" t="s">
        <v>713</v>
      </c>
      <c r="G4784" s="143" t="s">
        <v>714</v>
      </c>
      <c r="H4784" s="144">
        <v>100000</v>
      </c>
      <c r="I4784" s="143"/>
    </row>
    <row r="4785" spans="2:9" s="140" customFormat="1" ht="19.7" customHeight="1" x14ac:dyDescent="0.2">
      <c r="B4785" s="142">
        <v>8801</v>
      </c>
      <c r="C4785" s="143" t="s">
        <v>185</v>
      </c>
      <c r="D4785" s="142">
        <v>6252807</v>
      </c>
      <c r="E4785" s="143" t="s">
        <v>3930</v>
      </c>
      <c r="F4785" s="143" t="s">
        <v>700</v>
      </c>
      <c r="G4785" s="143" t="s">
        <v>701</v>
      </c>
      <c r="H4785" s="144">
        <v>-52170</v>
      </c>
      <c r="I4785" s="143"/>
    </row>
    <row r="4786" spans="2:9" s="140" customFormat="1" ht="19.7" customHeight="1" x14ac:dyDescent="0.2">
      <c r="B4786" s="142">
        <v>8801</v>
      </c>
      <c r="C4786" s="143" t="s">
        <v>185</v>
      </c>
      <c r="D4786" s="142">
        <v>6252807</v>
      </c>
      <c r="E4786" s="143" t="s">
        <v>3931</v>
      </c>
      <c r="F4786" s="143" t="s">
        <v>700</v>
      </c>
      <c r="G4786" s="143" t="s">
        <v>701</v>
      </c>
      <c r="H4786" s="144">
        <v>-86000</v>
      </c>
      <c r="I4786" s="143"/>
    </row>
    <row r="4787" spans="2:9" s="140" customFormat="1" ht="19.7" customHeight="1" x14ac:dyDescent="0.2">
      <c r="B4787" s="142">
        <v>8801</v>
      </c>
      <c r="C4787" s="143" t="s">
        <v>185</v>
      </c>
      <c r="D4787" s="142">
        <v>6516546</v>
      </c>
      <c r="E4787" s="143" t="s">
        <v>3945</v>
      </c>
      <c r="F4787" s="143" t="s">
        <v>713</v>
      </c>
      <c r="G4787" s="143" t="s">
        <v>714</v>
      </c>
      <c r="H4787" s="144">
        <v>0</v>
      </c>
      <c r="I4787" s="143"/>
    </row>
    <row r="4788" spans="2:9" s="140" customFormat="1" ht="19.7" customHeight="1" x14ac:dyDescent="0.2">
      <c r="B4788" s="142">
        <v>8801</v>
      </c>
      <c r="C4788" s="143" t="s">
        <v>185</v>
      </c>
      <c r="D4788" s="142">
        <v>6710876</v>
      </c>
      <c r="E4788" s="143" t="s">
        <v>3946</v>
      </c>
      <c r="F4788" s="143" t="s">
        <v>697</v>
      </c>
      <c r="G4788" s="143" t="s">
        <v>698</v>
      </c>
      <c r="H4788" s="144">
        <v>25000</v>
      </c>
      <c r="I4788" s="143"/>
    </row>
    <row r="4789" spans="2:9" s="140" customFormat="1" ht="19.7" customHeight="1" x14ac:dyDescent="0.2">
      <c r="B4789" s="142">
        <v>8801</v>
      </c>
      <c r="C4789" s="143" t="s">
        <v>185</v>
      </c>
      <c r="D4789" s="142">
        <v>10668971</v>
      </c>
      <c r="E4789" s="143" t="s">
        <v>8764</v>
      </c>
      <c r="F4789" s="143" t="s">
        <v>697</v>
      </c>
      <c r="G4789" s="143" t="s">
        <v>698</v>
      </c>
      <c r="H4789" s="144">
        <v>60000</v>
      </c>
      <c r="I4789" s="143"/>
    </row>
    <row r="4790" spans="2:9" s="140" customFormat="1" ht="19.7" customHeight="1" x14ac:dyDescent="0.2">
      <c r="B4790" s="142">
        <v>8801</v>
      </c>
      <c r="C4790" s="143" t="s">
        <v>185</v>
      </c>
      <c r="D4790" s="142">
        <v>10818620</v>
      </c>
      <c r="E4790" s="143" t="s">
        <v>3947</v>
      </c>
      <c r="F4790" s="143" t="s">
        <v>700</v>
      </c>
      <c r="G4790" s="143" t="s">
        <v>701</v>
      </c>
      <c r="H4790" s="144">
        <v>-184087.51</v>
      </c>
      <c r="I4790" s="143"/>
    </row>
    <row r="4791" spans="2:9" s="140" customFormat="1" ht="19.7" customHeight="1" x14ac:dyDescent="0.2">
      <c r="B4791" s="142">
        <v>8802</v>
      </c>
      <c r="C4791" s="143" t="s">
        <v>187</v>
      </c>
      <c r="D4791" s="142">
        <v>33028</v>
      </c>
      <c r="E4791" s="143" t="s">
        <v>3948</v>
      </c>
      <c r="F4791" s="143" t="s">
        <v>700</v>
      </c>
      <c r="G4791" s="143" t="s">
        <v>701</v>
      </c>
      <c r="H4791" s="144">
        <v>600</v>
      </c>
      <c r="I4791" s="143"/>
    </row>
    <row r="4792" spans="2:9" s="140" customFormat="1" ht="19.7" customHeight="1" x14ac:dyDescent="0.2">
      <c r="B4792" s="142">
        <v>8802</v>
      </c>
      <c r="C4792" s="143" t="s">
        <v>187</v>
      </c>
      <c r="D4792" s="142">
        <v>379808</v>
      </c>
      <c r="E4792" s="143" t="s">
        <v>3949</v>
      </c>
      <c r="F4792" s="143" t="s">
        <v>697</v>
      </c>
      <c r="G4792" s="143" t="s">
        <v>698</v>
      </c>
      <c r="H4792" s="144">
        <v>-29765.4</v>
      </c>
      <c r="I4792" s="143"/>
    </row>
    <row r="4793" spans="2:9" s="140" customFormat="1" ht="19.7" customHeight="1" x14ac:dyDescent="0.2">
      <c r="B4793" s="142">
        <v>8802</v>
      </c>
      <c r="C4793" s="143" t="s">
        <v>187</v>
      </c>
      <c r="D4793" s="142">
        <v>739784</v>
      </c>
      <c r="E4793" s="143" t="s">
        <v>3950</v>
      </c>
      <c r="F4793" s="143" t="s">
        <v>706</v>
      </c>
      <c r="G4793" s="143" t="s">
        <v>707</v>
      </c>
      <c r="H4793" s="144">
        <v>2515.37</v>
      </c>
      <c r="I4793" s="143"/>
    </row>
    <row r="4794" spans="2:9" s="140" customFormat="1" ht="19.7" customHeight="1" x14ac:dyDescent="0.2">
      <c r="B4794" s="142">
        <v>8806</v>
      </c>
      <c r="C4794" s="143" t="s">
        <v>396</v>
      </c>
      <c r="D4794" s="142">
        <v>12422</v>
      </c>
      <c r="E4794" s="143" t="s">
        <v>9835</v>
      </c>
      <c r="F4794" s="143" t="s">
        <v>713</v>
      </c>
      <c r="G4794" s="143" t="s">
        <v>714</v>
      </c>
      <c r="H4794" s="144">
        <v>200000</v>
      </c>
      <c r="I4794" s="143"/>
    </row>
    <row r="4795" spans="2:9" s="140" customFormat="1" ht="19.7" customHeight="1" x14ac:dyDescent="0.2">
      <c r="B4795" s="142">
        <v>8806</v>
      </c>
      <c r="C4795" s="143" t="s">
        <v>396</v>
      </c>
      <c r="D4795" s="142">
        <v>16123</v>
      </c>
      <c r="E4795" s="143" t="s">
        <v>3951</v>
      </c>
      <c r="F4795" s="143" t="s">
        <v>697</v>
      </c>
      <c r="G4795" s="143" t="s">
        <v>698</v>
      </c>
      <c r="H4795" s="144">
        <v>1350</v>
      </c>
      <c r="I4795" s="143"/>
    </row>
    <row r="4796" spans="2:9" s="140" customFormat="1" ht="19.7" customHeight="1" x14ac:dyDescent="0.2">
      <c r="B4796" s="142">
        <v>8806</v>
      </c>
      <c r="C4796" s="143" t="s">
        <v>396</v>
      </c>
      <c r="D4796" s="142">
        <v>16123</v>
      </c>
      <c r="E4796" s="143" t="s">
        <v>3951</v>
      </c>
      <c r="F4796" s="143" t="s">
        <v>697</v>
      </c>
      <c r="G4796" s="143" t="s">
        <v>698</v>
      </c>
      <c r="H4796" s="144">
        <v>300</v>
      </c>
      <c r="I4796" s="143"/>
    </row>
    <row r="4797" spans="2:9" s="140" customFormat="1" ht="19.7" customHeight="1" x14ac:dyDescent="0.2">
      <c r="B4797" s="142">
        <v>8806</v>
      </c>
      <c r="C4797" s="143" t="s">
        <v>396</v>
      </c>
      <c r="D4797" s="142">
        <v>16123</v>
      </c>
      <c r="E4797" s="143" t="s">
        <v>3952</v>
      </c>
      <c r="F4797" s="143" t="s">
        <v>697</v>
      </c>
      <c r="G4797" s="143" t="s">
        <v>698</v>
      </c>
      <c r="H4797" s="144">
        <v>20000</v>
      </c>
      <c r="I4797" s="143"/>
    </row>
    <row r="4798" spans="2:9" s="140" customFormat="1" ht="19.7" customHeight="1" x14ac:dyDescent="0.2">
      <c r="B4798" s="142">
        <v>8806</v>
      </c>
      <c r="C4798" s="143" t="s">
        <v>396</v>
      </c>
      <c r="D4798" s="142">
        <v>42065</v>
      </c>
      <c r="E4798" s="143" t="s">
        <v>3953</v>
      </c>
      <c r="F4798" s="143" t="s">
        <v>700</v>
      </c>
      <c r="G4798" s="143" t="s">
        <v>701</v>
      </c>
      <c r="H4798" s="144">
        <v>-68757.919999999998</v>
      </c>
      <c r="I4798" s="143"/>
    </row>
    <row r="4799" spans="2:9" s="140" customFormat="1" ht="19.7" customHeight="1" x14ac:dyDescent="0.2">
      <c r="B4799" s="142">
        <v>8806</v>
      </c>
      <c r="C4799" s="143" t="s">
        <v>396</v>
      </c>
      <c r="D4799" s="142">
        <v>42065</v>
      </c>
      <c r="E4799" s="143" t="s">
        <v>3954</v>
      </c>
      <c r="F4799" s="143" t="s">
        <v>700</v>
      </c>
      <c r="G4799" s="143" t="s">
        <v>701</v>
      </c>
      <c r="H4799" s="144">
        <v>-16283.4</v>
      </c>
      <c r="I4799" s="143"/>
    </row>
    <row r="4800" spans="2:9" s="140" customFormat="1" ht="19.7" customHeight="1" x14ac:dyDescent="0.2">
      <c r="B4800" s="142">
        <v>8806</v>
      </c>
      <c r="C4800" s="143" t="s">
        <v>396</v>
      </c>
      <c r="D4800" s="142">
        <v>95088</v>
      </c>
      <c r="E4800" s="143" t="s">
        <v>3955</v>
      </c>
      <c r="F4800" s="143" t="s">
        <v>700</v>
      </c>
      <c r="G4800" s="143" t="s">
        <v>701</v>
      </c>
      <c r="H4800" s="144">
        <v>270</v>
      </c>
      <c r="I4800" s="143"/>
    </row>
    <row r="4801" spans="2:9" s="140" customFormat="1" ht="19.7" customHeight="1" x14ac:dyDescent="0.2">
      <c r="B4801" s="142">
        <v>8806</v>
      </c>
      <c r="C4801" s="143" t="s">
        <v>396</v>
      </c>
      <c r="D4801" s="142">
        <v>95088</v>
      </c>
      <c r="E4801" s="143" t="s">
        <v>3955</v>
      </c>
      <c r="F4801" s="143" t="s">
        <v>700</v>
      </c>
      <c r="G4801" s="143" t="s">
        <v>701</v>
      </c>
      <c r="H4801" s="144">
        <v>90</v>
      </c>
      <c r="I4801" s="143"/>
    </row>
    <row r="4802" spans="2:9" s="140" customFormat="1" ht="19.7" customHeight="1" x14ac:dyDescent="0.2">
      <c r="B4802" s="142">
        <v>8806</v>
      </c>
      <c r="C4802" s="143" t="s">
        <v>396</v>
      </c>
      <c r="D4802" s="142">
        <v>172619</v>
      </c>
      <c r="E4802" s="143" t="s">
        <v>3956</v>
      </c>
      <c r="F4802" s="143" t="s">
        <v>723</v>
      </c>
      <c r="G4802" s="143" t="s">
        <v>724</v>
      </c>
      <c r="H4802" s="144">
        <v>-1350</v>
      </c>
      <c r="I4802" s="143"/>
    </row>
    <row r="4803" spans="2:9" s="140" customFormat="1" ht="19.7" customHeight="1" x14ac:dyDescent="0.2">
      <c r="B4803" s="142">
        <v>8806</v>
      </c>
      <c r="C4803" s="143" t="s">
        <v>396</v>
      </c>
      <c r="D4803" s="142">
        <v>172619</v>
      </c>
      <c r="E4803" s="143" t="s">
        <v>3956</v>
      </c>
      <c r="F4803" s="143" t="s">
        <v>723</v>
      </c>
      <c r="G4803" s="143" t="s">
        <v>724</v>
      </c>
      <c r="H4803" s="144">
        <v>-450</v>
      </c>
      <c r="I4803" s="143"/>
    </row>
    <row r="4804" spans="2:9" s="140" customFormat="1" ht="19.7" customHeight="1" x14ac:dyDescent="0.2">
      <c r="B4804" s="142">
        <v>8806</v>
      </c>
      <c r="C4804" s="143" t="s">
        <v>396</v>
      </c>
      <c r="D4804" s="142">
        <v>242306</v>
      </c>
      <c r="E4804" s="143" t="s">
        <v>3957</v>
      </c>
      <c r="F4804" s="143" t="s">
        <v>700</v>
      </c>
      <c r="G4804" s="143" t="s">
        <v>701</v>
      </c>
      <c r="H4804" s="144">
        <v>-23806.69</v>
      </c>
      <c r="I4804" s="143"/>
    </row>
    <row r="4805" spans="2:9" s="140" customFormat="1" ht="19.7" customHeight="1" x14ac:dyDescent="0.2">
      <c r="B4805" s="142">
        <v>8806</v>
      </c>
      <c r="C4805" s="143" t="s">
        <v>396</v>
      </c>
      <c r="D4805" s="142">
        <v>242306</v>
      </c>
      <c r="E4805" s="143" t="s">
        <v>3957</v>
      </c>
      <c r="F4805" s="143" t="s">
        <v>700</v>
      </c>
      <c r="G4805" s="143" t="s">
        <v>701</v>
      </c>
      <c r="H4805" s="144">
        <v>450</v>
      </c>
      <c r="I4805" s="143"/>
    </row>
    <row r="4806" spans="2:9" s="140" customFormat="1" ht="19.7" customHeight="1" x14ac:dyDescent="0.2">
      <c r="B4806" s="142">
        <v>8806</v>
      </c>
      <c r="C4806" s="143" t="s">
        <v>396</v>
      </c>
      <c r="D4806" s="142">
        <v>436185</v>
      </c>
      <c r="E4806" s="143" t="s">
        <v>3958</v>
      </c>
      <c r="F4806" s="143" t="s">
        <v>697</v>
      </c>
      <c r="G4806" s="143" t="s">
        <v>698</v>
      </c>
      <c r="H4806" s="144">
        <v>45000</v>
      </c>
      <c r="I4806" s="143"/>
    </row>
    <row r="4807" spans="2:9" s="140" customFormat="1" ht="19.7" customHeight="1" x14ac:dyDescent="0.2">
      <c r="B4807" s="142">
        <v>8806</v>
      </c>
      <c r="C4807" s="143" t="s">
        <v>396</v>
      </c>
      <c r="D4807" s="142">
        <v>499488</v>
      </c>
      <c r="E4807" s="143" t="s">
        <v>8765</v>
      </c>
      <c r="F4807" s="143" t="s">
        <v>998</v>
      </c>
      <c r="G4807" s="143" t="s">
        <v>999</v>
      </c>
      <c r="H4807" s="144">
        <v>5000</v>
      </c>
      <c r="I4807" s="143"/>
    </row>
    <row r="4808" spans="2:9" s="140" customFormat="1" ht="19.7" customHeight="1" x14ac:dyDescent="0.2">
      <c r="B4808" s="142">
        <v>8806</v>
      </c>
      <c r="C4808" s="143" t="s">
        <v>396</v>
      </c>
      <c r="D4808" s="142">
        <v>499488</v>
      </c>
      <c r="E4808" s="143" t="s">
        <v>8766</v>
      </c>
      <c r="F4808" s="143" t="s">
        <v>700</v>
      </c>
      <c r="G4808" s="143" t="s">
        <v>701</v>
      </c>
      <c r="H4808" s="144">
        <v>5000</v>
      </c>
      <c r="I4808" s="143"/>
    </row>
    <row r="4809" spans="2:9" s="140" customFormat="1" ht="19.7" customHeight="1" x14ac:dyDescent="0.2">
      <c r="B4809" s="142">
        <v>8806</v>
      </c>
      <c r="C4809" s="143" t="s">
        <v>396</v>
      </c>
      <c r="D4809" s="142">
        <v>573638</v>
      </c>
      <c r="E4809" s="143" t="s">
        <v>3959</v>
      </c>
      <c r="F4809" s="143" t="s">
        <v>706</v>
      </c>
      <c r="G4809" s="143" t="s">
        <v>707</v>
      </c>
      <c r="H4809" s="144">
        <v>480.21</v>
      </c>
      <c r="I4809" s="143"/>
    </row>
    <row r="4810" spans="2:9" s="140" customFormat="1" ht="19.7" customHeight="1" x14ac:dyDescent="0.2">
      <c r="B4810" s="142">
        <v>8806</v>
      </c>
      <c r="C4810" s="143" t="s">
        <v>396</v>
      </c>
      <c r="D4810" s="142">
        <v>590518</v>
      </c>
      <c r="E4810" s="143" t="s">
        <v>3960</v>
      </c>
      <c r="F4810" s="143" t="s">
        <v>899</v>
      </c>
      <c r="G4810" s="143" t="s">
        <v>900</v>
      </c>
      <c r="H4810" s="144">
        <v>180</v>
      </c>
      <c r="I4810" s="143"/>
    </row>
    <row r="4811" spans="2:9" s="140" customFormat="1" ht="19.7" customHeight="1" x14ac:dyDescent="0.2">
      <c r="B4811" s="142">
        <v>8806</v>
      </c>
      <c r="C4811" s="143" t="s">
        <v>396</v>
      </c>
      <c r="D4811" s="142">
        <v>590518</v>
      </c>
      <c r="E4811" s="143" t="s">
        <v>3960</v>
      </c>
      <c r="F4811" s="143" t="s">
        <v>899</v>
      </c>
      <c r="G4811" s="143" t="s">
        <v>900</v>
      </c>
      <c r="H4811" s="144">
        <v>270</v>
      </c>
      <c r="I4811" s="143"/>
    </row>
    <row r="4812" spans="2:9" s="140" customFormat="1" ht="19.7" customHeight="1" x14ac:dyDescent="0.2">
      <c r="B4812" s="142">
        <v>8806</v>
      </c>
      <c r="C4812" s="143" t="s">
        <v>396</v>
      </c>
      <c r="D4812" s="142">
        <v>590518</v>
      </c>
      <c r="E4812" s="143" t="s">
        <v>3960</v>
      </c>
      <c r="F4812" s="143" t="s">
        <v>899</v>
      </c>
      <c r="G4812" s="143" t="s">
        <v>900</v>
      </c>
      <c r="H4812" s="144">
        <v>45</v>
      </c>
      <c r="I4812" s="143"/>
    </row>
    <row r="4813" spans="2:9" s="140" customFormat="1" ht="19.7" customHeight="1" x14ac:dyDescent="0.2">
      <c r="B4813" s="142">
        <v>8806</v>
      </c>
      <c r="C4813" s="143" t="s">
        <v>396</v>
      </c>
      <c r="D4813" s="142">
        <v>600862</v>
      </c>
      <c r="E4813" s="143" t="s">
        <v>3961</v>
      </c>
      <c r="F4813" s="143" t="s">
        <v>716</v>
      </c>
      <c r="G4813" s="143" t="s">
        <v>717</v>
      </c>
      <c r="H4813" s="144">
        <v>6000</v>
      </c>
      <c r="I4813" s="143"/>
    </row>
    <row r="4814" spans="2:9" s="140" customFormat="1" ht="19.7" customHeight="1" x14ac:dyDescent="0.2">
      <c r="B4814" s="142">
        <v>8806</v>
      </c>
      <c r="C4814" s="143" t="s">
        <v>396</v>
      </c>
      <c r="D4814" s="142">
        <v>617335</v>
      </c>
      <c r="E4814" s="143" t="s">
        <v>9836</v>
      </c>
      <c r="F4814" s="143" t="s">
        <v>716</v>
      </c>
      <c r="G4814" s="143" t="s">
        <v>717</v>
      </c>
      <c r="H4814" s="144">
        <v>25000</v>
      </c>
      <c r="I4814" s="143"/>
    </row>
    <row r="4815" spans="2:9" s="140" customFormat="1" ht="19.7" customHeight="1" x14ac:dyDescent="0.2">
      <c r="B4815" s="142">
        <v>8806</v>
      </c>
      <c r="C4815" s="143" t="s">
        <v>396</v>
      </c>
      <c r="D4815" s="142">
        <v>712810</v>
      </c>
      <c r="E4815" s="143" t="s">
        <v>3962</v>
      </c>
      <c r="F4815" s="143" t="s">
        <v>700</v>
      </c>
      <c r="G4815" s="143" t="s">
        <v>701</v>
      </c>
      <c r="H4815" s="144">
        <v>350</v>
      </c>
      <c r="I4815" s="143"/>
    </row>
    <row r="4816" spans="2:9" s="140" customFormat="1" ht="19.7" customHeight="1" x14ac:dyDescent="0.2">
      <c r="B4816" s="142">
        <v>8806</v>
      </c>
      <c r="C4816" s="143" t="s">
        <v>396</v>
      </c>
      <c r="D4816" s="142">
        <v>712810</v>
      </c>
      <c r="E4816" s="143" t="s">
        <v>3962</v>
      </c>
      <c r="F4816" s="143" t="s">
        <v>700</v>
      </c>
      <c r="G4816" s="143" t="s">
        <v>701</v>
      </c>
      <c r="H4816" s="144">
        <v>150</v>
      </c>
      <c r="I4816" s="143"/>
    </row>
    <row r="4817" spans="2:9" s="140" customFormat="1" ht="19.7" customHeight="1" x14ac:dyDescent="0.2">
      <c r="B4817" s="142">
        <v>8806</v>
      </c>
      <c r="C4817" s="143" t="s">
        <v>396</v>
      </c>
      <c r="D4817" s="142">
        <v>801299</v>
      </c>
      <c r="E4817" s="143" t="s">
        <v>3963</v>
      </c>
      <c r="F4817" s="143" t="s">
        <v>697</v>
      </c>
      <c r="G4817" s="143" t="s">
        <v>698</v>
      </c>
      <c r="H4817" s="144">
        <v>10000</v>
      </c>
      <c r="I4817" s="143"/>
    </row>
    <row r="4818" spans="2:9" s="140" customFormat="1" ht="19.7" customHeight="1" x14ac:dyDescent="0.2">
      <c r="B4818" s="142">
        <v>8806</v>
      </c>
      <c r="C4818" s="143" t="s">
        <v>396</v>
      </c>
      <c r="D4818" s="142">
        <v>801300</v>
      </c>
      <c r="E4818" s="143" t="s">
        <v>3963</v>
      </c>
      <c r="F4818" s="143" t="s">
        <v>697</v>
      </c>
      <c r="G4818" s="143" t="s">
        <v>698</v>
      </c>
      <c r="H4818" s="144">
        <v>7600</v>
      </c>
      <c r="I4818" s="143"/>
    </row>
    <row r="4819" spans="2:9" s="140" customFormat="1" ht="19.7" customHeight="1" x14ac:dyDescent="0.2">
      <c r="B4819" s="142">
        <v>8806</v>
      </c>
      <c r="C4819" s="143" t="s">
        <v>396</v>
      </c>
      <c r="D4819" s="142">
        <v>817239</v>
      </c>
      <c r="E4819" s="143" t="s">
        <v>3964</v>
      </c>
      <c r="F4819" s="143" t="s">
        <v>899</v>
      </c>
      <c r="G4819" s="143" t="s">
        <v>900</v>
      </c>
      <c r="H4819" s="144">
        <v>685.98</v>
      </c>
      <c r="I4819" s="143"/>
    </row>
    <row r="4820" spans="2:9" s="140" customFormat="1" ht="19.7" customHeight="1" x14ac:dyDescent="0.2">
      <c r="B4820" s="142">
        <v>8806</v>
      </c>
      <c r="C4820" s="143" t="s">
        <v>396</v>
      </c>
      <c r="D4820" s="142">
        <v>817239</v>
      </c>
      <c r="E4820" s="143" t="s">
        <v>3964</v>
      </c>
      <c r="F4820" s="143" t="s">
        <v>899</v>
      </c>
      <c r="G4820" s="143" t="s">
        <v>900</v>
      </c>
      <c r="H4820" s="144">
        <v>152.44</v>
      </c>
      <c r="I4820" s="143"/>
    </row>
    <row r="4821" spans="2:9" s="140" customFormat="1" ht="19.7" customHeight="1" x14ac:dyDescent="0.2">
      <c r="B4821" s="142">
        <v>8806</v>
      </c>
      <c r="C4821" s="143" t="s">
        <v>396</v>
      </c>
      <c r="D4821" s="142">
        <v>6472492</v>
      </c>
      <c r="E4821" s="143" t="s">
        <v>3966</v>
      </c>
      <c r="F4821" s="143" t="s">
        <v>787</v>
      </c>
      <c r="G4821" s="143" t="s">
        <v>788</v>
      </c>
      <c r="H4821" s="144">
        <v>550</v>
      </c>
      <c r="I4821" s="143"/>
    </row>
    <row r="4822" spans="2:9" s="140" customFormat="1" ht="19.7" customHeight="1" x14ac:dyDescent="0.2">
      <c r="B4822" s="142">
        <v>8806</v>
      </c>
      <c r="C4822" s="143" t="s">
        <v>396</v>
      </c>
      <c r="D4822" s="142">
        <v>6725403</v>
      </c>
      <c r="E4822" s="143" t="s">
        <v>3967</v>
      </c>
      <c r="F4822" s="143" t="s">
        <v>713</v>
      </c>
      <c r="G4822" s="143" t="s">
        <v>714</v>
      </c>
      <c r="H4822" s="144">
        <v>450000</v>
      </c>
      <c r="I4822" s="143"/>
    </row>
    <row r="4823" spans="2:9" s="140" customFormat="1" ht="19.7" customHeight="1" x14ac:dyDescent="0.2">
      <c r="B4823" s="142">
        <v>8806</v>
      </c>
      <c r="C4823" s="143" t="s">
        <v>396</v>
      </c>
      <c r="D4823" s="142">
        <v>10702996</v>
      </c>
      <c r="E4823" s="143" t="s">
        <v>3965</v>
      </c>
      <c r="F4823" s="143" t="s">
        <v>716</v>
      </c>
      <c r="G4823" s="143" t="s">
        <v>717</v>
      </c>
      <c r="H4823" s="144">
        <v>-10000</v>
      </c>
      <c r="I4823" s="143"/>
    </row>
    <row r="4824" spans="2:9" s="140" customFormat="1" ht="19.7" customHeight="1" x14ac:dyDescent="0.2">
      <c r="B4824" s="142">
        <v>8806</v>
      </c>
      <c r="C4824" s="143" t="s">
        <v>396</v>
      </c>
      <c r="D4824" s="142">
        <v>100597745</v>
      </c>
      <c r="E4824" s="143" t="s">
        <v>3968</v>
      </c>
      <c r="F4824" s="143" t="s">
        <v>697</v>
      </c>
      <c r="G4824" s="143" t="s">
        <v>698</v>
      </c>
      <c r="H4824" s="144">
        <v>150</v>
      </c>
      <c r="I4824" s="143"/>
    </row>
    <row r="4825" spans="2:9" s="140" customFormat="1" ht="19.7" customHeight="1" x14ac:dyDescent="0.2">
      <c r="B4825" s="142">
        <v>8806</v>
      </c>
      <c r="C4825" s="143" t="s">
        <v>396</v>
      </c>
      <c r="D4825" s="142">
        <v>100597745</v>
      </c>
      <c r="E4825" s="143" t="s">
        <v>3968</v>
      </c>
      <c r="F4825" s="143" t="s">
        <v>697</v>
      </c>
      <c r="G4825" s="143" t="s">
        <v>698</v>
      </c>
      <c r="H4825" s="144">
        <v>1200</v>
      </c>
      <c r="I4825" s="143"/>
    </row>
    <row r="4826" spans="2:9" s="140" customFormat="1" ht="19.7" customHeight="1" x14ac:dyDescent="0.2">
      <c r="B4826" s="142">
        <v>8806</v>
      </c>
      <c r="C4826" s="143" t="s">
        <v>396</v>
      </c>
      <c r="D4826" s="142">
        <v>100597745</v>
      </c>
      <c r="E4826" s="143" t="s">
        <v>3968</v>
      </c>
      <c r="F4826" s="143" t="s">
        <v>697</v>
      </c>
      <c r="G4826" s="143" t="s">
        <v>698</v>
      </c>
      <c r="H4826" s="144">
        <v>450</v>
      </c>
      <c r="I4826" s="143"/>
    </row>
    <row r="4827" spans="2:9" s="140" customFormat="1" ht="19.7" customHeight="1" x14ac:dyDescent="0.2">
      <c r="B4827" s="142">
        <v>8814</v>
      </c>
      <c r="C4827" s="143" t="s">
        <v>196</v>
      </c>
      <c r="D4827" s="142">
        <v>73745</v>
      </c>
      <c r="E4827" s="143" t="s">
        <v>3969</v>
      </c>
      <c r="F4827" s="143" t="s">
        <v>697</v>
      </c>
      <c r="G4827" s="143" t="s">
        <v>698</v>
      </c>
      <c r="H4827" s="144">
        <v>750</v>
      </c>
      <c r="I4827" s="143"/>
    </row>
    <row r="4828" spans="2:9" s="140" customFormat="1" ht="19.7" customHeight="1" x14ac:dyDescent="0.2">
      <c r="B4828" s="142">
        <v>8814</v>
      </c>
      <c r="C4828" s="143" t="s">
        <v>196</v>
      </c>
      <c r="D4828" s="142">
        <v>73745</v>
      </c>
      <c r="E4828" s="143" t="s">
        <v>3969</v>
      </c>
      <c r="F4828" s="143" t="s">
        <v>697</v>
      </c>
      <c r="G4828" s="143" t="s">
        <v>698</v>
      </c>
      <c r="H4828" s="144">
        <v>900</v>
      </c>
      <c r="I4828" s="143"/>
    </row>
    <row r="4829" spans="2:9" s="140" customFormat="1" ht="19.7" customHeight="1" x14ac:dyDescent="0.2">
      <c r="B4829" s="142">
        <v>8814</v>
      </c>
      <c r="C4829" s="143" t="s">
        <v>196</v>
      </c>
      <c r="D4829" s="142">
        <v>73745</v>
      </c>
      <c r="E4829" s="143" t="s">
        <v>3969</v>
      </c>
      <c r="F4829" s="143" t="s">
        <v>697</v>
      </c>
      <c r="G4829" s="143" t="s">
        <v>698</v>
      </c>
      <c r="H4829" s="144">
        <v>150</v>
      </c>
      <c r="I4829" s="143"/>
    </row>
    <row r="4830" spans="2:9" s="140" customFormat="1" ht="19.7" customHeight="1" x14ac:dyDescent="0.2">
      <c r="B4830" s="142">
        <v>8814</v>
      </c>
      <c r="C4830" s="143" t="s">
        <v>196</v>
      </c>
      <c r="D4830" s="142">
        <v>73796</v>
      </c>
      <c r="E4830" s="143" t="s">
        <v>3970</v>
      </c>
      <c r="F4830" s="143" t="s">
        <v>899</v>
      </c>
      <c r="G4830" s="143" t="s">
        <v>900</v>
      </c>
      <c r="H4830" s="144">
        <v>304.88</v>
      </c>
      <c r="I4830" s="143"/>
    </row>
    <row r="4831" spans="2:9" s="140" customFormat="1" ht="19.7" customHeight="1" x14ac:dyDescent="0.2">
      <c r="B4831" s="142">
        <v>8814</v>
      </c>
      <c r="C4831" s="143" t="s">
        <v>196</v>
      </c>
      <c r="D4831" s="142">
        <v>73796</v>
      </c>
      <c r="E4831" s="143" t="s">
        <v>3970</v>
      </c>
      <c r="F4831" s="143" t="s">
        <v>899</v>
      </c>
      <c r="G4831" s="143" t="s">
        <v>900</v>
      </c>
      <c r="H4831" s="144">
        <v>457.32</v>
      </c>
      <c r="I4831" s="143"/>
    </row>
    <row r="4832" spans="2:9" s="140" customFormat="1" ht="19.7" customHeight="1" x14ac:dyDescent="0.2">
      <c r="B4832" s="142">
        <v>8814</v>
      </c>
      <c r="C4832" s="143" t="s">
        <v>196</v>
      </c>
      <c r="D4832" s="142">
        <v>73796</v>
      </c>
      <c r="E4832" s="143" t="s">
        <v>3970</v>
      </c>
      <c r="F4832" s="143" t="s">
        <v>899</v>
      </c>
      <c r="G4832" s="143" t="s">
        <v>900</v>
      </c>
      <c r="H4832" s="144">
        <v>76.22</v>
      </c>
      <c r="I4832" s="143"/>
    </row>
    <row r="4833" spans="2:9" s="140" customFormat="1" ht="19.7" customHeight="1" x14ac:dyDescent="0.2">
      <c r="B4833" s="142">
        <v>8814</v>
      </c>
      <c r="C4833" s="143" t="s">
        <v>196</v>
      </c>
      <c r="D4833" s="142">
        <v>73796</v>
      </c>
      <c r="E4833" s="143" t="s">
        <v>3971</v>
      </c>
      <c r="F4833" s="143" t="s">
        <v>769</v>
      </c>
      <c r="G4833" s="143" t="s">
        <v>770</v>
      </c>
      <c r="H4833" s="144">
        <v>-10000</v>
      </c>
      <c r="I4833" s="143"/>
    </row>
    <row r="4834" spans="2:9" s="140" customFormat="1" ht="19.7" customHeight="1" x14ac:dyDescent="0.2">
      <c r="B4834" s="142">
        <v>8814</v>
      </c>
      <c r="C4834" s="143" t="s">
        <v>196</v>
      </c>
      <c r="D4834" s="142">
        <v>73796</v>
      </c>
      <c r="E4834" s="143" t="s">
        <v>3972</v>
      </c>
      <c r="F4834" s="143" t="s">
        <v>700</v>
      </c>
      <c r="G4834" s="143" t="s">
        <v>701</v>
      </c>
      <c r="H4834" s="144">
        <v>-48000</v>
      </c>
      <c r="I4834" s="143"/>
    </row>
    <row r="4835" spans="2:9" s="140" customFormat="1" ht="19.7" customHeight="1" x14ac:dyDescent="0.2">
      <c r="B4835" s="142">
        <v>8814</v>
      </c>
      <c r="C4835" s="143" t="s">
        <v>196</v>
      </c>
      <c r="D4835" s="142">
        <v>90689647</v>
      </c>
      <c r="E4835" s="143" t="s">
        <v>1026</v>
      </c>
      <c r="F4835" s="143" t="s">
        <v>737</v>
      </c>
      <c r="G4835" s="143" t="s">
        <v>738</v>
      </c>
      <c r="H4835" s="144">
        <v>30</v>
      </c>
      <c r="I4835" s="143"/>
    </row>
    <row r="4836" spans="2:9" s="140" customFormat="1" ht="19.7" customHeight="1" x14ac:dyDescent="0.2">
      <c r="B4836" s="142">
        <v>8815</v>
      </c>
      <c r="C4836" s="143" t="s">
        <v>184</v>
      </c>
      <c r="D4836" s="142">
        <v>211814</v>
      </c>
      <c r="E4836" s="143" t="s">
        <v>3973</v>
      </c>
      <c r="F4836" s="143" t="s">
        <v>700</v>
      </c>
      <c r="G4836" s="143" t="s">
        <v>701</v>
      </c>
      <c r="H4836" s="144">
        <v>2400</v>
      </c>
      <c r="I4836" s="143"/>
    </row>
    <row r="4837" spans="2:9" s="140" customFormat="1" ht="19.7" customHeight="1" x14ac:dyDescent="0.2">
      <c r="B4837" s="142">
        <v>8815</v>
      </c>
      <c r="C4837" s="143" t="s">
        <v>184</v>
      </c>
      <c r="D4837" s="142">
        <v>225956</v>
      </c>
      <c r="E4837" s="143" t="s">
        <v>3974</v>
      </c>
      <c r="F4837" s="143" t="s">
        <v>700</v>
      </c>
      <c r="G4837" s="143" t="s">
        <v>701</v>
      </c>
      <c r="H4837" s="144">
        <v>10000</v>
      </c>
      <c r="I4837" s="143"/>
    </row>
    <row r="4838" spans="2:9" s="140" customFormat="1" ht="19.7" customHeight="1" x14ac:dyDescent="0.2">
      <c r="B4838" s="142">
        <v>8815</v>
      </c>
      <c r="C4838" s="143" t="s">
        <v>184</v>
      </c>
      <c r="D4838" s="142">
        <v>225956</v>
      </c>
      <c r="E4838" s="143" t="s">
        <v>3975</v>
      </c>
      <c r="F4838" s="143" t="s">
        <v>700</v>
      </c>
      <c r="G4838" s="143" t="s">
        <v>701</v>
      </c>
      <c r="H4838" s="144">
        <v>360</v>
      </c>
      <c r="I4838" s="143"/>
    </row>
    <row r="4839" spans="2:9" s="140" customFormat="1" ht="19.7" customHeight="1" x14ac:dyDescent="0.2">
      <c r="B4839" s="142">
        <v>8815</v>
      </c>
      <c r="C4839" s="143" t="s">
        <v>184</v>
      </c>
      <c r="D4839" s="142">
        <v>10475830</v>
      </c>
      <c r="E4839" s="143" t="s">
        <v>3976</v>
      </c>
      <c r="F4839" s="143" t="s">
        <v>697</v>
      </c>
      <c r="G4839" s="143" t="s">
        <v>698</v>
      </c>
      <c r="H4839" s="144">
        <v>50000</v>
      </c>
      <c r="I4839" s="143"/>
    </row>
    <row r="4840" spans="2:9" s="140" customFormat="1" ht="19.7" customHeight="1" x14ac:dyDescent="0.2">
      <c r="B4840" s="142">
        <v>8815</v>
      </c>
      <c r="C4840" s="143" t="s">
        <v>184</v>
      </c>
      <c r="D4840" s="142">
        <v>10475852</v>
      </c>
      <c r="E4840" s="143" t="s">
        <v>3977</v>
      </c>
      <c r="F4840" s="143" t="s">
        <v>697</v>
      </c>
      <c r="G4840" s="143" t="s">
        <v>698</v>
      </c>
      <c r="H4840" s="144">
        <v>50000</v>
      </c>
      <c r="I4840" s="143"/>
    </row>
    <row r="4841" spans="2:9" s="140" customFormat="1" ht="19.7" customHeight="1" x14ac:dyDescent="0.2">
      <c r="B4841" s="142">
        <v>8817</v>
      </c>
      <c r="C4841" s="143" t="s">
        <v>186</v>
      </c>
      <c r="D4841" s="142">
        <v>216088</v>
      </c>
      <c r="E4841" s="143" t="s">
        <v>3978</v>
      </c>
      <c r="F4841" s="143" t="s">
        <v>1675</v>
      </c>
      <c r="G4841" s="143" t="s">
        <v>1676</v>
      </c>
      <c r="H4841" s="144">
        <v>252.9</v>
      </c>
      <c r="I4841" s="143"/>
    </row>
    <row r="4842" spans="2:9" s="140" customFormat="1" ht="19.7" customHeight="1" x14ac:dyDescent="0.2">
      <c r="B4842" s="142">
        <v>8817</v>
      </c>
      <c r="C4842" s="143" t="s">
        <v>186</v>
      </c>
      <c r="D4842" s="142">
        <v>216088</v>
      </c>
      <c r="E4842" s="143" t="s">
        <v>3979</v>
      </c>
      <c r="F4842" s="143" t="s">
        <v>700</v>
      </c>
      <c r="G4842" s="143" t="s">
        <v>701</v>
      </c>
      <c r="H4842" s="144">
        <v>360</v>
      </c>
      <c r="I4842" s="143"/>
    </row>
    <row r="4843" spans="2:9" s="140" customFormat="1" ht="19.7" customHeight="1" x14ac:dyDescent="0.2">
      <c r="B4843" s="142">
        <v>8817</v>
      </c>
      <c r="C4843" s="143" t="s">
        <v>186</v>
      </c>
      <c r="D4843" s="142">
        <v>306718</v>
      </c>
      <c r="E4843" s="143" t="s">
        <v>3980</v>
      </c>
      <c r="F4843" s="143" t="s">
        <v>700</v>
      </c>
      <c r="G4843" s="143" t="s">
        <v>701</v>
      </c>
      <c r="H4843" s="144">
        <v>612</v>
      </c>
      <c r="I4843" s="143"/>
    </row>
    <row r="4844" spans="2:9" s="140" customFormat="1" ht="19.7" customHeight="1" x14ac:dyDescent="0.2">
      <c r="B4844" s="142">
        <v>8817</v>
      </c>
      <c r="C4844" s="143" t="s">
        <v>186</v>
      </c>
      <c r="D4844" s="142">
        <v>492262</v>
      </c>
      <c r="E4844" s="143" t="s">
        <v>3981</v>
      </c>
      <c r="F4844" s="143" t="s">
        <v>700</v>
      </c>
      <c r="G4844" s="143" t="s">
        <v>701</v>
      </c>
      <c r="H4844" s="144">
        <v>600</v>
      </c>
      <c r="I4844" s="143"/>
    </row>
    <row r="4845" spans="2:9" s="140" customFormat="1" ht="19.7" customHeight="1" x14ac:dyDescent="0.2">
      <c r="B4845" s="142">
        <v>8817</v>
      </c>
      <c r="C4845" s="143" t="s">
        <v>186</v>
      </c>
      <c r="D4845" s="142">
        <v>582984</v>
      </c>
      <c r="E4845" s="143" t="s">
        <v>9120</v>
      </c>
      <c r="F4845" s="143" t="s">
        <v>700</v>
      </c>
      <c r="G4845" s="143" t="s">
        <v>701</v>
      </c>
      <c r="H4845" s="144">
        <v>-23297.99</v>
      </c>
      <c r="I4845" s="143"/>
    </row>
    <row r="4846" spans="2:9" s="140" customFormat="1" ht="19.7" customHeight="1" x14ac:dyDescent="0.2">
      <c r="B4846" s="142">
        <v>8817</v>
      </c>
      <c r="C4846" s="143" t="s">
        <v>186</v>
      </c>
      <c r="D4846" s="142">
        <v>582984</v>
      </c>
      <c r="E4846" s="143" t="s">
        <v>9121</v>
      </c>
      <c r="F4846" s="143" t="s">
        <v>700</v>
      </c>
      <c r="G4846" s="143" t="s">
        <v>701</v>
      </c>
      <c r="H4846" s="144">
        <v>-14964.07</v>
      </c>
      <c r="I4846" s="143"/>
    </row>
    <row r="4847" spans="2:9" s="140" customFormat="1" ht="19.7" customHeight="1" x14ac:dyDescent="0.2">
      <c r="B4847" s="142">
        <v>8817</v>
      </c>
      <c r="C4847" s="143" t="s">
        <v>186</v>
      </c>
      <c r="D4847" s="142">
        <v>582984</v>
      </c>
      <c r="E4847" s="143" t="s">
        <v>9122</v>
      </c>
      <c r="F4847" s="143" t="s">
        <v>700</v>
      </c>
      <c r="G4847" s="143" t="s">
        <v>701</v>
      </c>
      <c r="H4847" s="144">
        <v>-18593.45</v>
      </c>
      <c r="I4847" s="143"/>
    </row>
    <row r="4848" spans="2:9" s="140" customFormat="1" ht="19.7" customHeight="1" x14ac:dyDescent="0.2">
      <c r="B4848" s="142">
        <v>8817</v>
      </c>
      <c r="C4848" s="143" t="s">
        <v>186</v>
      </c>
      <c r="D4848" s="142">
        <v>654322</v>
      </c>
      <c r="E4848" s="143" t="s">
        <v>3982</v>
      </c>
      <c r="F4848" s="143" t="s">
        <v>700</v>
      </c>
      <c r="G4848" s="143" t="s">
        <v>701</v>
      </c>
      <c r="H4848" s="144">
        <v>-6000</v>
      </c>
      <c r="I4848" s="143"/>
    </row>
    <row r="4849" spans="2:9" s="140" customFormat="1" ht="19.7" customHeight="1" x14ac:dyDescent="0.2">
      <c r="B4849" s="142">
        <v>8817</v>
      </c>
      <c r="C4849" s="143" t="s">
        <v>186</v>
      </c>
      <c r="D4849" s="142">
        <v>733873</v>
      </c>
      <c r="E4849" s="143" t="s">
        <v>3983</v>
      </c>
      <c r="F4849" s="143" t="s">
        <v>697</v>
      </c>
      <c r="G4849" s="143" t="s">
        <v>698</v>
      </c>
      <c r="H4849" s="144">
        <v>155000</v>
      </c>
      <c r="I4849" s="143"/>
    </row>
    <row r="4850" spans="2:9" s="140" customFormat="1" ht="19.7" customHeight="1" x14ac:dyDescent="0.2">
      <c r="B4850" s="142">
        <v>8819</v>
      </c>
      <c r="C4850" s="143" t="s">
        <v>189</v>
      </c>
      <c r="D4850" s="142">
        <v>485077</v>
      </c>
      <c r="E4850" s="143" t="s">
        <v>9837</v>
      </c>
      <c r="F4850" s="143" t="s">
        <v>697</v>
      </c>
      <c r="G4850" s="143" t="s">
        <v>698</v>
      </c>
      <c r="H4850" s="144">
        <v>40000</v>
      </c>
      <c r="I4850" s="143"/>
    </row>
    <row r="4851" spans="2:9" s="140" customFormat="1" ht="19.7" customHeight="1" x14ac:dyDescent="0.2">
      <c r="B4851" s="142">
        <v>8819</v>
      </c>
      <c r="C4851" s="143" t="s">
        <v>189</v>
      </c>
      <c r="D4851" s="142">
        <v>539723</v>
      </c>
      <c r="E4851" s="143" t="s">
        <v>3984</v>
      </c>
      <c r="F4851" s="143" t="s">
        <v>700</v>
      </c>
      <c r="G4851" s="143" t="s">
        <v>701</v>
      </c>
      <c r="H4851" s="144">
        <v>0</v>
      </c>
      <c r="I4851" s="143"/>
    </row>
    <row r="4852" spans="2:9" s="140" customFormat="1" ht="19.7" customHeight="1" x14ac:dyDescent="0.2">
      <c r="B4852" s="142">
        <v>8819</v>
      </c>
      <c r="C4852" s="143" t="s">
        <v>189</v>
      </c>
      <c r="D4852" s="142">
        <v>826201</v>
      </c>
      <c r="E4852" s="143" t="s">
        <v>3985</v>
      </c>
      <c r="F4852" s="143" t="s">
        <v>899</v>
      </c>
      <c r="G4852" s="143" t="s">
        <v>900</v>
      </c>
      <c r="H4852" s="144">
        <v>762.25</v>
      </c>
      <c r="I4852" s="143"/>
    </row>
    <row r="4853" spans="2:9" s="140" customFormat="1" ht="19.7" customHeight="1" x14ac:dyDescent="0.2">
      <c r="B4853" s="142">
        <v>8819</v>
      </c>
      <c r="C4853" s="143" t="s">
        <v>189</v>
      </c>
      <c r="D4853" s="142">
        <v>101455896</v>
      </c>
      <c r="E4853" s="143" t="s">
        <v>3986</v>
      </c>
      <c r="F4853" s="143" t="s">
        <v>697</v>
      </c>
      <c r="G4853" s="143" t="s">
        <v>698</v>
      </c>
      <c r="H4853" s="144">
        <v>90000</v>
      </c>
      <c r="I4853" s="143"/>
    </row>
    <row r="4854" spans="2:9" s="140" customFormat="1" ht="19.7" customHeight="1" x14ac:dyDescent="0.2">
      <c r="B4854" s="142">
        <v>8820</v>
      </c>
      <c r="C4854" s="143" t="s">
        <v>195</v>
      </c>
      <c r="D4854" s="142">
        <v>20833</v>
      </c>
      <c r="E4854" s="143" t="s">
        <v>3987</v>
      </c>
      <c r="F4854" s="143" t="s">
        <v>713</v>
      </c>
      <c r="G4854" s="143" t="s">
        <v>714</v>
      </c>
      <c r="H4854" s="144">
        <v>110000</v>
      </c>
      <c r="I4854" s="143"/>
    </row>
    <row r="4855" spans="2:9" s="140" customFormat="1" ht="19.7" customHeight="1" x14ac:dyDescent="0.2">
      <c r="B4855" s="142">
        <v>8820</v>
      </c>
      <c r="C4855" s="143" t="s">
        <v>195</v>
      </c>
      <c r="D4855" s="142">
        <v>120937</v>
      </c>
      <c r="E4855" s="143" t="s">
        <v>3988</v>
      </c>
      <c r="F4855" s="143" t="s">
        <v>697</v>
      </c>
      <c r="G4855" s="143" t="s">
        <v>698</v>
      </c>
      <c r="H4855" s="144">
        <v>23000</v>
      </c>
      <c r="I4855" s="143"/>
    </row>
    <row r="4856" spans="2:9" s="140" customFormat="1" ht="19.7" customHeight="1" x14ac:dyDescent="0.2">
      <c r="B4856" s="142">
        <v>8820</v>
      </c>
      <c r="C4856" s="143" t="s">
        <v>195</v>
      </c>
      <c r="D4856" s="142">
        <v>120937</v>
      </c>
      <c r="E4856" s="143" t="s">
        <v>3989</v>
      </c>
      <c r="F4856" s="143" t="s">
        <v>737</v>
      </c>
      <c r="G4856" s="143" t="s">
        <v>738</v>
      </c>
      <c r="H4856" s="144">
        <v>100</v>
      </c>
      <c r="I4856" s="143"/>
    </row>
    <row r="4857" spans="2:9" s="140" customFormat="1" ht="19.7" customHeight="1" x14ac:dyDescent="0.2">
      <c r="B4857" s="142">
        <v>8820</v>
      </c>
      <c r="C4857" s="143" t="s">
        <v>195</v>
      </c>
      <c r="D4857" s="142">
        <v>120937</v>
      </c>
      <c r="E4857" s="143" t="s">
        <v>3989</v>
      </c>
      <c r="F4857" s="143" t="s">
        <v>737</v>
      </c>
      <c r="G4857" s="143" t="s">
        <v>738</v>
      </c>
      <c r="H4857" s="144">
        <v>50</v>
      </c>
      <c r="I4857" s="143"/>
    </row>
    <row r="4858" spans="2:9" s="140" customFormat="1" ht="19.7" customHeight="1" x14ac:dyDescent="0.2">
      <c r="B4858" s="142">
        <v>8820</v>
      </c>
      <c r="C4858" s="143" t="s">
        <v>195</v>
      </c>
      <c r="D4858" s="142">
        <v>147136</v>
      </c>
      <c r="E4858" s="143" t="s">
        <v>3990</v>
      </c>
      <c r="F4858" s="143" t="s">
        <v>723</v>
      </c>
      <c r="G4858" s="143" t="s">
        <v>724</v>
      </c>
      <c r="H4858" s="144">
        <v>-29694.06</v>
      </c>
      <c r="I4858" s="143"/>
    </row>
    <row r="4859" spans="2:9" s="140" customFormat="1" ht="19.7" customHeight="1" x14ac:dyDescent="0.2">
      <c r="B4859" s="142">
        <v>8820</v>
      </c>
      <c r="C4859" s="143" t="s">
        <v>195</v>
      </c>
      <c r="D4859" s="142">
        <v>343295</v>
      </c>
      <c r="E4859" s="143" t="s">
        <v>9123</v>
      </c>
      <c r="F4859" s="143" t="s">
        <v>716</v>
      </c>
      <c r="G4859" s="143" t="s">
        <v>717</v>
      </c>
      <c r="H4859" s="144">
        <v>100000</v>
      </c>
      <c r="I4859" s="143"/>
    </row>
    <row r="4860" spans="2:9" s="140" customFormat="1" ht="19.7" customHeight="1" x14ac:dyDescent="0.2">
      <c r="B4860" s="142">
        <v>8820</v>
      </c>
      <c r="C4860" s="143" t="s">
        <v>195</v>
      </c>
      <c r="D4860" s="142">
        <v>343295</v>
      </c>
      <c r="E4860" s="143" t="s">
        <v>3992</v>
      </c>
      <c r="F4860" s="143" t="s">
        <v>700</v>
      </c>
      <c r="G4860" s="143" t="s">
        <v>701</v>
      </c>
      <c r="H4860" s="144">
        <v>3000</v>
      </c>
      <c r="I4860" s="143"/>
    </row>
    <row r="4861" spans="2:9" s="140" customFormat="1" ht="19.7" customHeight="1" x14ac:dyDescent="0.2">
      <c r="B4861" s="142">
        <v>8820</v>
      </c>
      <c r="C4861" s="143" t="s">
        <v>195</v>
      </c>
      <c r="D4861" s="142">
        <v>343295</v>
      </c>
      <c r="E4861" s="143" t="s">
        <v>3992</v>
      </c>
      <c r="F4861" s="143" t="s">
        <v>700</v>
      </c>
      <c r="G4861" s="143" t="s">
        <v>701</v>
      </c>
      <c r="H4861" s="144">
        <v>600</v>
      </c>
      <c r="I4861" s="143"/>
    </row>
    <row r="4862" spans="2:9" s="140" customFormat="1" ht="19.7" customHeight="1" x14ac:dyDescent="0.2">
      <c r="B4862" s="142">
        <v>8820</v>
      </c>
      <c r="C4862" s="143" t="s">
        <v>195</v>
      </c>
      <c r="D4862" s="142">
        <v>415460</v>
      </c>
      <c r="E4862" s="143" t="s">
        <v>9838</v>
      </c>
      <c r="F4862" s="143" t="s">
        <v>737</v>
      </c>
      <c r="G4862" s="143" t="s">
        <v>738</v>
      </c>
      <c r="H4862" s="144">
        <v>10000</v>
      </c>
      <c r="I4862" s="143"/>
    </row>
    <row r="4863" spans="2:9" s="140" customFormat="1" ht="19.7" customHeight="1" x14ac:dyDescent="0.2">
      <c r="B4863" s="142">
        <v>8820</v>
      </c>
      <c r="C4863" s="143" t="s">
        <v>195</v>
      </c>
      <c r="D4863" s="142">
        <v>415460</v>
      </c>
      <c r="E4863" s="143" t="s">
        <v>3993</v>
      </c>
      <c r="F4863" s="143" t="s">
        <v>706</v>
      </c>
      <c r="G4863" s="143" t="s">
        <v>707</v>
      </c>
      <c r="H4863" s="144">
        <v>1200</v>
      </c>
      <c r="I4863" s="143"/>
    </row>
    <row r="4864" spans="2:9" s="140" customFormat="1" ht="19.7" customHeight="1" x14ac:dyDescent="0.2">
      <c r="B4864" s="142">
        <v>8820</v>
      </c>
      <c r="C4864" s="143" t="s">
        <v>195</v>
      </c>
      <c r="D4864" s="142">
        <v>415460</v>
      </c>
      <c r="E4864" s="143" t="s">
        <v>3993</v>
      </c>
      <c r="F4864" s="143" t="s">
        <v>706</v>
      </c>
      <c r="G4864" s="143" t="s">
        <v>707</v>
      </c>
      <c r="H4864" s="144">
        <v>450</v>
      </c>
      <c r="I4864" s="143"/>
    </row>
    <row r="4865" spans="2:9" s="140" customFormat="1" ht="19.7" customHeight="1" x14ac:dyDescent="0.2">
      <c r="B4865" s="142">
        <v>8820</v>
      </c>
      <c r="C4865" s="143" t="s">
        <v>195</v>
      </c>
      <c r="D4865" s="142">
        <v>415460</v>
      </c>
      <c r="E4865" s="143" t="s">
        <v>3994</v>
      </c>
      <c r="F4865" s="143" t="s">
        <v>697</v>
      </c>
      <c r="G4865" s="143" t="s">
        <v>698</v>
      </c>
      <c r="H4865" s="144">
        <v>10000</v>
      </c>
      <c r="I4865" s="143"/>
    </row>
    <row r="4866" spans="2:9" s="140" customFormat="1" ht="19.7" customHeight="1" x14ac:dyDescent="0.2">
      <c r="B4866" s="142">
        <v>8820</v>
      </c>
      <c r="C4866" s="143" t="s">
        <v>195</v>
      </c>
      <c r="D4866" s="142">
        <v>427170</v>
      </c>
      <c r="E4866" s="143" t="s">
        <v>3995</v>
      </c>
      <c r="F4866" s="143" t="s">
        <v>700</v>
      </c>
      <c r="G4866" s="143" t="s">
        <v>701</v>
      </c>
      <c r="H4866" s="144">
        <v>50000</v>
      </c>
      <c r="I4866" s="143"/>
    </row>
    <row r="4867" spans="2:9" s="140" customFormat="1" ht="19.7" customHeight="1" x14ac:dyDescent="0.2">
      <c r="B4867" s="142">
        <v>8820</v>
      </c>
      <c r="C4867" s="143" t="s">
        <v>195</v>
      </c>
      <c r="D4867" s="142">
        <v>455258</v>
      </c>
      <c r="E4867" s="143" t="s">
        <v>3996</v>
      </c>
      <c r="F4867" s="143" t="s">
        <v>697</v>
      </c>
      <c r="G4867" s="143" t="s">
        <v>698</v>
      </c>
      <c r="H4867" s="144">
        <v>20000</v>
      </c>
      <c r="I4867" s="143"/>
    </row>
    <row r="4868" spans="2:9" s="140" customFormat="1" ht="19.7" customHeight="1" x14ac:dyDescent="0.2">
      <c r="B4868" s="142">
        <v>8820</v>
      </c>
      <c r="C4868" s="143" t="s">
        <v>195</v>
      </c>
      <c r="D4868" s="142">
        <v>654257</v>
      </c>
      <c r="E4868" s="143" t="s">
        <v>9839</v>
      </c>
      <c r="F4868" s="143" t="s">
        <v>697</v>
      </c>
      <c r="G4868" s="143" t="s">
        <v>698</v>
      </c>
      <c r="H4868" s="144">
        <v>21760</v>
      </c>
      <c r="I4868" s="143"/>
    </row>
    <row r="4869" spans="2:9" s="140" customFormat="1" ht="19.7" customHeight="1" x14ac:dyDescent="0.2">
      <c r="B4869" s="142">
        <v>8820</v>
      </c>
      <c r="C4869" s="143" t="s">
        <v>195</v>
      </c>
      <c r="D4869" s="142">
        <v>654412</v>
      </c>
      <c r="E4869" s="143" t="s">
        <v>3997</v>
      </c>
      <c r="F4869" s="143" t="s">
        <v>737</v>
      </c>
      <c r="G4869" s="143" t="s">
        <v>738</v>
      </c>
      <c r="H4869" s="144">
        <v>900</v>
      </c>
      <c r="I4869" s="143"/>
    </row>
    <row r="4870" spans="2:9" s="140" customFormat="1" ht="19.7" customHeight="1" x14ac:dyDescent="0.2">
      <c r="B4870" s="142">
        <v>8820</v>
      </c>
      <c r="C4870" s="143" t="s">
        <v>195</v>
      </c>
      <c r="D4870" s="142">
        <v>654412</v>
      </c>
      <c r="E4870" s="143" t="s">
        <v>3997</v>
      </c>
      <c r="F4870" s="143" t="s">
        <v>737</v>
      </c>
      <c r="G4870" s="143" t="s">
        <v>738</v>
      </c>
      <c r="H4870" s="144">
        <v>300</v>
      </c>
      <c r="I4870" s="143"/>
    </row>
    <row r="4871" spans="2:9" s="140" customFormat="1" ht="19.7" customHeight="1" x14ac:dyDescent="0.2">
      <c r="B4871" s="142">
        <v>8820</v>
      </c>
      <c r="C4871" s="143" t="s">
        <v>195</v>
      </c>
      <c r="D4871" s="142">
        <v>654412</v>
      </c>
      <c r="E4871" s="143" t="s">
        <v>3998</v>
      </c>
      <c r="F4871" s="143" t="s">
        <v>737</v>
      </c>
      <c r="G4871" s="143" t="s">
        <v>738</v>
      </c>
      <c r="H4871" s="144">
        <v>270</v>
      </c>
      <c r="I4871" s="143"/>
    </row>
    <row r="4872" spans="2:9" s="140" customFormat="1" ht="19.7" customHeight="1" x14ac:dyDescent="0.2">
      <c r="B4872" s="142">
        <v>8820</v>
      </c>
      <c r="C4872" s="143" t="s">
        <v>195</v>
      </c>
      <c r="D4872" s="142">
        <v>654412</v>
      </c>
      <c r="E4872" s="143" t="s">
        <v>3998</v>
      </c>
      <c r="F4872" s="143" t="s">
        <v>737</v>
      </c>
      <c r="G4872" s="143" t="s">
        <v>738</v>
      </c>
      <c r="H4872" s="144">
        <v>90</v>
      </c>
      <c r="I4872" s="143"/>
    </row>
    <row r="4873" spans="2:9" s="140" customFormat="1" ht="19.7" customHeight="1" x14ac:dyDescent="0.2">
      <c r="B4873" s="142">
        <v>8820</v>
      </c>
      <c r="C4873" s="143" t="s">
        <v>195</v>
      </c>
      <c r="D4873" s="142">
        <v>5672253</v>
      </c>
      <c r="E4873" s="143" t="s">
        <v>3999</v>
      </c>
      <c r="F4873" s="143" t="s">
        <v>700</v>
      </c>
      <c r="G4873" s="143" t="s">
        <v>701</v>
      </c>
      <c r="H4873" s="144">
        <v>1350</v>
      </c>
      <c r="I4873" s="143"/>
    </row>
    <row r="4874" spans="2:9" s="140" customFormat="1" ht="19.7" customHeight="1" x14ac:dyDescent="0.2">
      <c r="B4874" s="142">
        <v>8820</v>
      </c>
      <c r="C4874" s="143" t="s">
        <v>195</v>
      </c>
      <c r="D4874" s="142">
        <v>5672253</v>
      </c>
      <c r="E4874" s="143" t="s">
        <v>3999</v>
      </c>
      <c r="F4874" s="143" t="s">
        <v>700</v>
      </c>
      <c r="G4874" s="143" t="s">
        <v>701</v>
      </c>
      <c r="H4874" s="144">
        <v>450</v>
      </c>
      <c r="I4874" s="143"/>
    </row>
    <row r="4875" spans="2:9" s="140" customFormat="1" ht="19.7" customHeight="1" x14ac:dyDescent="0.2">
      <c r="B4875" s="142">
        <v>8820</v>
      </c>
      <c r="C4875" s="143" t="s">
        <v>195</v>
      </c>
      <c r="D4875" s="142">
        <v>10470054</v>
      </c>
      <c r="E4875" s="143" t="s">
        <v>4000</v>
      </c>
      <c r="F4875" s="143" t="s">
        <v>700</v>
      </c>
      <c r="G4875" s="143" t="s">
        <v>701</v>
      </c>
      <c r="H4875" s="144">
        <v>450</v>
      </c>
      <c r="I4875" s="143"/>
    </row>
    <row r="4876" spans="2:9" s="140" customFormat="1" ht="19.7" customHeight="1" x14ac:dyDescent="0.2">
      <c r="B4876" s="142">
        <v>8820</v>
      </c>
      <c r="C4876" s="143" t="s">
        <v>195</v>
      </c>
      <c r="D4876" s="142">
        <v>10486916</v>
      </c>
      <c r="E4876" s="143" t="s">
        <v>4001</v>
      </c>
      <c r="F4876" s="143" t="s">
        <v>713</v>
      </c>
      <c r="G4876" s="143" t="s">
        <v>714</v>
      </c>
      <c r="H4876" s="144">
        <v>100000</v>
      </c>
      <c r="I4876" s="143"/>
    </row>
    <row r="4877" spans="2:9" s="140" customFormat="1" ht="19.7" customHeight="1" x14ac:dyDescent="0.2">
      <c r="B4877" s="142">
        <v>8820</v>
      </c>
      <c r="C4877" s="143" t="s">
        <v>195</v>
      </c>
      <c r="D4877" s="142">
        <v>60201769</v>
      </c>
      <c r="E4877" s="143" t="s">
        <v>3991</v>
      </c>
      <c r="F4877" s="143" t="s">
        <v>700</v>
      </c>
      <c r="G4877" s="143" t="s">
        <v>701</v>
      </c>
      <c r="H4877" s="144">
        <v>-15237.88</v>
      </c>
      <c r="I4877" s="143"/>
    </row>
    <row r="4878" spans="2:9" s="140" customFormat="1" ht="19.7" customHeight="1" x14ac:dyDescent="0.2">
      <c r="B4878" s="142">
        <v>8820</v>
      </c>
      <c r="C4878" s="143" t="s">
        <v>195</v>
      </c>
      <c r="D4878" s="142">
        <v>90894892</v>
      </c>
      <c r="E4878" s="143" t="s">
        <v>1345</v>
      </c>
      <c r="F4878" s="143" t="s">
        <v>697</v>
      </c>
      <c r="G4878" s="143" t="s">
        <v>698</v>
      </c>
      <c r="H4878" s="144">
        <v>0</v>
      </c>
      <c r="I4878" s="143"/>
    </row>
    <row r="4879" spans="2:9" s="140" customFormat="1" ht="19.7" customHeight="1" x14ac:dyDescent="0.2">
      <c r="B4879" s="142">
        <v>8820</v>
      </c>
      <c r="C4879" s="143" t="s">
        <v>195</v>
      </c>
      <c r="D4879" s="142">
        <v>91064648</v>
      </c>
      <c r="E4879" s="143" t="s">
        <v>1331</v>
      </c>
      <c r="F4879" s="143" t="s">
        <v>778</v>
      </c>
      <c r="G4879" s="143" t="s">
        <v>779</v>
      </c>
      <c r="H4879" s="144">
        <v>96.4</v>
      </c>
      <c r="I4879" s="143"/>
    </row>
    <row r="4880" spans="2:9" s="140" customFormat="1" ht="19.7" customHeight="1" x14ac:dyDescent="0.2">
      <c r="B4880" s="142">
        <v>8820</v>
      </c>
      <c r="C4880" s="143" t="s">
        <v>195</v>
      </c>
      <c r="D4880" s="142">
        <v>91064648</v>
      </c>
      <c r="E4880" s="143" t="s">
        <v>1344</v>
      </c>
      <c r="F4880" s="143" t="s">
        <v>697</v>
      </c>
      <c r="G4880" s="143" t="s">
        <v>698</v>
      </c>
      <c r="H4880" s="144">
        <v>0</v>
      </c>
      <c r="I4880" s="143"/>
    </row>
    <row r="4881" spans="2:9" s="140" customFormat="1" ht="19.7" customHeight="1" x14ac:dyDescent="0.2">
      <c r="B4881" s="142">
        <v>8820</v>
      </c>
      <c r="C4881" s="143" t="s">
        <v>195</v>
      </c>
      <c r="D4881" s="142">
        <v>101445956</v>
      </c>
      <c r="E4881" s="143" t="s">
        <v>1346</v>
      </c>
      <c r="F4881" s="143" t="s">
        <v>697</v>
      </c>
      <c r="G4881" s="143" t="s">
        <v>698</v>
      </c>
      <c r="H4881" s="144">
        <v>0</v>
      </c>
      <c r="I4881" s="143"/>
    </row>
    <row r="4882" spans="2:9" s="140" customFormat="1" ht="19.7" customHeight="1" x14ac:dyDescent="0.2">
      <c r="B4882" s="142">
        <v>8822</v>
      </c>
      <c r="C4882" s="143" t="s">
        <v>183</v>
      </c>
      <c r="D4882" s="142">
        <v>188947</v>
      </c>
      <c r="E4882" s="143" t="s">
        <v>4003</v>
      </c>
      <c r="F4882" s="143" t="s">
        <v>700</v>
      </c>
      <c r="G4882" s="143" t="s">
        <v>701</v>
      </c>
      <c r="H4882" s="144">
        <v>1100</v>
      </c>
      <c r="I4882" s="143"/>
    </row>
    <row r="4883" spans="2:9" s="140" customFormat="1" ht="19.7" customHeight="1" x14ac:dyDescent="0.2">
      <c r="B4883" s="142">
        <v>8822</v>
      </c>
      <c r="C4883" s="143" t="s">
        <v>183</v>
      </c>
      <c r="D4883" s="142">
        <v>188947</v>
      </c>
      <c r="E4883" s="143" t="s">
        <v>4003</v>
      </c>
      <c r="F4883" s="143" t="s">
        <v>700</v>
      </c>
      <c r="G4883" s="143" t="s">
        <v>701</v>
      </c>
      <c r="H4883" s="144">
        <v>8350</v>
      </c>
      <c r="I4883" s="143"/>
    </row>
    <row r="4884" spans="2:9" s="140" customFormat="1" ht="19.7" customHeight="1" x14ac:dyDescent="0.2">
      <c r="B4884" s="142">
        <v>8822</v>
      </c>
      <c r="C4884" s="143" t="s">
        <v>183</v>
      </c>
      <c r="D4884" s="142">
        <v>212538</v>
      </c>
      <c r="E4884" s="143" t="s">
        <v>4004</v>
      </c>
      <c r="F4884" s="143" t="s">
        <v>713</v>
      </c>
      <c r="G4884" s="143" t="s">
        <v>714</v>
      </c>
      <c r="H4884" s="144">
        <v>35000</v>
      </c>
      <c r="I4884" s="143"/>
    </row>
    <row r="4885" spans="2:9" s="140" customFormat="1" ht="19.7" customHeight="1" x14ac:dyDescent="0.2">
      <c r="B4885" s="142">
        <v>8822</v>
      </c>
      <c r="C4885" s="143" t="s">
        <v>183</v>
      </c>
      <c r="D4885" s="142">
        <v>257346</v>
      </c>
      <c r="E4885" s="143" t="s">
        <v>4005</v>
      </c>
      <c r="F4885" s="143" t="s">
        <v>700</v>
      </c>
      <c r="G4885" s="143" t="s">
        <v>701</v>
      </c>
      <c r="H4885" s="144">
        <v>26762.080000000002</v>
      </c>
      <c r="I4885" s="143"/>
    </row>
    <row r="4886" spans="2:9" s="140" customFormat="1" ht="19.7" customHeight="1" x14ac:dyDescent="0.2">
      <c r="B4886" s="142">
        <v>8822</v>
      </c>
      <c r="C4886" s="143" t="s">
        <v>183</v>
      </c>
      <c r="D4886" s="142">
        <v>257346</v>
      </c>
      <c r="E4886" s="143" t="s">
        <v>4006</v>
      </c>
      <c r="F4886" s="143" t="s">
        <v>723</v>
      </c>
      <c r="G4886" s="143" t="s">
        <v>724</v>
      </c>
      <c r="H4886" s="144">
        <v>-26762.080000000002</v>
      </c>
      <c r="I4886" s="143"/>
    </row>
    <row r="4887" spans="2:9" s="140" customFormat="1" ht="19.7" customHeight="1" x14ac:dyDescent="0.2">
      <c r="B4887" s="142">
        <v>8822</v>
      </c>
      <c r="C4887" s="143" t="s">
        <v>183</v>
      </c>
      <c r="D4887" s="142">
        <v>257346</v>
      </c>
      <c r="E4887" s="143" t="s">
        <v>4007</v>
      </c>
      <c r="F4887" s="143" t="s">
        <v>697</v>
      </c>
      <c r="G4887" s="143" t="s">
        <v>698</v>
      </c>
      <c r="H4887" s="144">
        <v>15000</v>
      </c>
      <c r="I4887" s="143"/>
    </row>
    <row r="4888" spans="2:9" s="140" customFormat="1" ht="19.7" customHeight="1" x14ac:dyDescent="0.2">
      <c r="B4888" s="142">
        <v>8822</v>
      </c>
      <c r="C4888" s="143" t="s">
        <v>183</v>
      </c>
      <c r="D4888" s="142">
        <v>482050</v>
      </c>
      <c r="E4888" s="143" t="s">
        <v>4008</v>
      </c>
      <c r="F4888" s="143" t="s">
        <v>700</v>
      </c>
      <c r="G4888" s="143" t="s">
        <v>701</v>
      </c>
      <c r="H4888" s="144">
        <v>600</v>
      </c>
      <c r="I4888" s="143"/>
    </row>
    <row r="4889" spans="2:9" s="140" customFormat="1" ht="19.7" customHeight="1" x14ac:dyDescent="0.2">
      <c r="B4889" s="142">
        <v>8822</v>
      </c>
      <c r="C4889" s="143" t="s">
        <v>183</v>
      </c>
      <c r="D4889" s="142">
        <v>486390</v>
      </c>
      <c r="E4889" s="143" t="s">
        <v>4009</v>
      </c>
      <c r="F4889" s="143" t="s">
        <v>792</v>
      </c>
      <c r="G4889" s="143" t="s">
        <v>793</v>
      </c>
      <c r="H4889" s="144">
        <v>1104.96</v>
      </c>
      <c r="I4889" s="143"/>
    </row>
    <row r="4890" spans="2:9" s="140" customFormat="1" ht="19.7" customHeight="1" x14ac:dyDescent="0.2">
      <c r="B4890" s="142">
        <v>8822</v>
      </c>
      <c r="C4890" s="143" t="s">
        <v>183</v>
      </c>
      <c r="D4890" s="142">
        <v>486392</v>
      </c>
      <c r="E4890" s="143" t="s">
        <v>4010</v>
      </c>
      <c r="F4890" s="143" t="s">
        <v>713</v>
      </c>
      <c r="G4890" s="143" t="s">
        <v>714</v>
      </c>
      <c r="H4890" s="144">
        <v>120000</v>
      </c>
      <c r="I4890" s="143"/>
    </row>
    <row r="4891" spans="2:9" s="140" customFormat="1" ht="19.7" customHeight="1" x14ac:dyDescent="0.2">
      <c r="B4891" s="142">
        <v>8822</v>
      </c>
      <c r="C4891" s="143" t="s">
        <v>183</v>
      </c>
      <c r="D4891" s="142">
        <v>674427</v>
      </c>
      <c r="E4891" s="143" t="s">
        <v>4011</v>
      </c>
      <c r="F4891" s="143" t="s">
        <v>723</v>
      </c>
      <c r="G4891" s="143" t="s">
        <v>724</v>
      </c>
      <c r="H4891" s="144">
        <v>-171807.61</v>
      </c>
      <c r="I4891" s="143"/>
    </row>
    <row r="4892" spans="2:9" s="140" customFormat="1" ht="19.7" customHeight="1" x14ac:dyDescent="0.2">
      <c r="B4892" s="142">
        <v>8822</v>
      </c>
      <c r="C4892" s="143" t="s">
        <v>183</v>
      </c>
      <c r="D4892" s="142">
        <v>674427</v>
      </c>
      <c r="E4892" s="143" t="s">
        <v>4012</v>
      </c>
      <c r="F4892" s="143" t="s">
        <v>713</v>
      </c>
      <c r="G4892" s="143" t="s">
        <v>714</v>
      </c>
      <c r="H4892" s="144">
        <v>200000</v>
      </c>
      <c r="I4892" s="143"/>
    </row>
    <row r="4893" spans="2:9" s="140" customFormat="1" ht="19.7" customHeight="1" x14ac:dyDescent="0.2">
      <c r="B4893" s="142">
        <v>8822</v>
      </c>
      <c r="C4893" s="143" t="s">
        <v>183</v>
      </c>
      <c r="D4893" s="142">
        <v>674427</v>
      </c>
      <c r="E4893" s="143" t="s">
        <v>4013</v>
      </c>
      <c r="F4893" s="143" t="s">
        <v>723</v>
      </c>
      <c r="G4893" s="143" t="s">
        <v>724</v>
      </c>
      <c r="H4893" s="144">
        <v>-223824.96</v>
      </c>
      <c r="I4893" s="143"/>
    </row>
    <row r="4894" spans="2:9" s="140" customFormat="1" ht="19.7" customHeight="1" x14ac:dyDescent="0.2">
      <c r="B4894" s="142">
        <v>8822</v>
      </c>
      <c r="C4894" s="143" t="s">
        <v>183</v>
      </c>
      <c r="D4894" s="142">
        <v>674427</v>
      </c>
      <c r="E4894" s="143" t="s">
        <v>4014</v>
      </c>
      <c r="F4894" s="143" t="s">
        <v>700</v>
      </c>
      <c r="G4894" s="143" t="s">
        <v>701</v>
      </c>
      <c r="H4894" s="144">
        <v>223824.96</v>
      </c>
      <c r="I4894" s="143"/>
    </row>
    <row r="4895" spans="2:9" s="140" customFormat="1" ht="19.7" customHeight="1" x14ac:dyDescent="0.2">
      <c r="B4895" s="142">
        <v>8822</v>
      </c>
      <c r="C4895" s="143" t="s">
        <v>183</v>
      </c>
      <c r="D4895" s="142">
        <v>674427</v>
      </c>
      <c r="E4895" s="143" t="s">
        <v>4015</v>
      </c>
      <c r="F4895" s="143" t="s">
        <v>700</v>
      </c>
      <c r="G4895" s="143" t="s">
        <v>701</v>
      </c>
      <c r="H4895" s="144">
        <v>171807.61</v>
      </c>
      <c r="I4895" s="143"/>
    </row>
    <row r="4896" spans="2:9" s="140" customFormat="1" ht="19.7" customHeight="1" x14ac:dyDescent="0.2">
      <c r="B4896" s="142">
        <v>8822</v>
      </c>
      <c r="C4896" s="143" t="s">
        <v>183</v>
      </c>
      <c r="D4896" s="142">
        <v>736898</v>
      </c>
      <c r="E4896" s="143" t="s">
        <v>9840</v>
      </c>
      <c r="F4896" s="143" t="s">
        <v>697</v>
      </c>
      <c r="G4896" s="143" t="s">
        <v>698</v>
      </c>
      <c r="H4896" s="144">
        <v>88900</v>
      </c>
      <c r="I4896" s="143"/>
    </row>
    <row r="4897" spans="2:9" s="140" customFormat="1" ht="19.7" customHeight="1" x14ac:dyDescent="0.2">
      <c r="B4897" s="142">
        <v>8822</v>
      </c>
      <c r="C4897" s="143" t="s">
        <v>183</v>
      </c>
      <c r="D4897" s="142">
        <v>829955</v>
      </c>
      <c r="E4897" s="143" t="s">
        <v>4016</v>
      </c>
      <c r="F4897" s="143" t="s">
        <v>700</v>
      </c>
      <c r="G4897" s="143" t="s">
        <v>701</v>
      </c>
      <c r="H4897" s="144">
        <v>18700</v>
      </c>
      <c r="I4897" s="143"/>
    </row>
    <row r="4898" spans="2:9" s="140" customFormat="1" ht="19.7" customHeight="1" x14ac:dyDescent="0.2">
      <c r="B4898" s="142">
        <v>8822</v>
      </c>
      <c r="C4898" s="143" t="s">
        <v>183</v>
      </c>
      <c r="D4898" s="142">
        <v>829955</v>
      </c>
      <c r="E4898" s="143" t="s">
        <v>4017</v>
      </c>
      <c r="F4898" s="143" t="s">
        <v>706</v>
      </c>
      <c r="G4898" s="143" t="s">
        <v>707</v>
      </c>
      <c r="H4898" s="144">
        <v>13825.72</v>
      </c>
      <c r="I4898" s="143"/>
    </row>
    <row r="4899" spans="2:9" s="140" customFormat="1" ht="19.7" customHeight="1" x14ac:dyDescent="0.2">
      <c r="B4899" s="142">
        <v>8822</v>
      </c>
      <c r="C4899" s="143" t="s">
        <v>183</v>
      </c>
      <c r="D4899" s="142">
        <v>829955</v>
      </c>
      <c r="E4899" s="143" t="s">
        <v>4017</v>
      </c>
      <c r="F4899" s="143" t="s">
        <v>706</v>
      </c>
      <c r="G4899" s="143" t="s">
        <v>707</v>
      </c>
      <c r="H4899" s="144">
        <v>720.09</v>
      </c>
      <c r="I4899" s="143"/>
    </row>
    <row r="4900" spans="2:9" s="140" customFormat="1" ht="19.7" customHeight="1" x14ac:dyDescent="0.2">
      <c r="B4900" s="142">
        <v>8822</v>
      </c>
      <c r="C4900" s="143" t="s">
        <v>183</v>
      </c>
      <c r="D4900" s="142">
        <v>5798481</v>
      </c>
      <c r="E4900" s="143" t="s">
        <v>4018</v>
      </c>
      <c r="F4900" s="143" t="s">
        <v>700</v>
      </c>
      <c r="G4900" s="143" t="s">
        <v>701</v>
      </c>
      <c r="H4900" s="144">
        <v>4200</v>
      </c>
      <c r="I4900" s="143"/>
    </row>
    <row r="4901" spans="2:9" s="140" customFormat="1" ht="19.7" customHeight="1" x14ac:dyDescent="0.2">
      <c r="B4901" s="142">
        <v>8822</v>
      </c>
      <c r="C4901" s="143" t="s">
        <v>183</v>
      </c>
      <c r="D4901" s="142">
        <v>5798481</v>
      </c>
      <c r="E4901" s="143" t="s">
        <v>4018</v>
      </c>
      <c r="F4901" s="143" t="s">
        <v>700</v>
      </c>
      <c r="G4901" s="143" t="s">
        <v>701</v>
      </c>
      <c r="H4901" s="144">
        <v>2100</v>
      </c>
      <c r="I4901" s="143"/>
    </row>
    <row r="4902" spans="2:9" s="140" customFormat="1" ht="19.7" customHeight="1" x14ac:dyDescent="0.2">
      <c r="B4902" s="142">
        <v>8822</v>
      </c>
      <c r="C4902" s="143" t="s">
        <v>183</v>
      </c>
      <c r="D4902" s="142">
        <v>5798481</v>
      </c>
      <c r="E4902" s="143" t="s">
        <v>4018</v>
      </c>
      <c r="F4902" s="143" t="s">
        <v>700</v>
      </c>
      <c r="G4902" s="143" t="s">
        <v>701</v>
      </c>
      <c r="H4902" s="144">
        <v>2100</v>
      </c>
      <c r="I4902" s="143"/>
    </row>
    <row r="4903" spans="2:9" s="140" customFormat="1" ht="19.7" customHeight="1" x14ac:dyDescent="0.2">
      <c r="B4903" s="142">
        <v>8822</v>
      </c>
      <c r="C4903" s="143" t="s">
        <v>183</v>
      </c>
      <c r="D4903" s="142">
        <v>6565197</v>
      </c>
      <c r="E4903" s="143" t="s">
        <v>4002</v>
      </c>
      <c r="F4903" s="143" t="s">
        <v>697</v>
      </c>
      <c r="G4903" s="143" t="s">
        <v>698</v>
      </c>
      <c r="H4903" s="144">
        <v>50000</v>
      </c>
      <c r="I4903" s="143"/>
    </row>
    <row r="4904" spans="2:9" s="140" customFormat="1" ht="19.7" customHeight="1" x14ac:dyDescent="0.2">
      <c r="B4904" s="142">
        <v>8822</v>
      </c>
      <c r="C4904" s="143" t="s">
        <v>183</v>
      </c>
      <c r="D4904" s="142">
        <v>10470054</v>
      </c>
      <c r="E4904" s="143" t="s">
        <v>4000</v>
      </c>
      <c r="F4904" s="143" t="s">
        <v>700</v>
      </c>
      <c r="G4904" s="143" t="s">
        <v>701</v>
      </c>
      <c r="H4904" s="144">
        <v>150</v>
      </c>
      <c r="I4904" s="143"/>
    </row>
    <row r="4905" spans="2:9" s="140" customFormat="1" ht="19.7" customHeight="1" x14ac:dyDescent="0.2">
      <c r="B4905" s="142">
        <v>8833</v>
      </c>
      <c r="C4905" s="143" t="s">
        <v>194</v>
      </c>
      <c r="D4905" s="142">
        <v>377173</v>
      </c>
      <c r="E4905" s="143" t="s">
        <v>4019</v>
      </c>
      <c r="F4905" s="143" t="s">
        <v>700</v>
      </c>
      <c r="G4905" s="143" t="s">
        <v>701</v>
      </c>
      <c r="H4905" s="144">
        <v>36000</v>
      </c>
      <c r="I4905" s="143"/>
    </row>
    <row r="4906" spans="2:9" s="140" customFormat="1" ht="19.7" customHeight="1" x14ac:dyDescent="0.2">
      <c r="B4906" s="142">
        <v>8833</v>
      </c>
      <c r="C4906" s="143" t="s">
        <v>194</v>
      </c>
      <c r="D4906" s="142">
        <v>806742</v>
      </c>
      <c r="E4906" s="143" t="s">
        <v>4020</v>
      </c>
      <c r="F4906" s="143" t="s">
        <v>697</v>
      </c>
      <c r="G4906" s="143" t="s">
        <v>698</v>
      </c>
      <c r="H4906" s="144">
        <v>47000</v>
      </c>
      <c r="I4906" s="143"/>
    </row>
    <row r="4907" spans="2:9" s="140" customFormat="1" ht="19.7" customHeight="1" x14ac:dyDescent="0.2">
      <c r="B4907" s="142">
        <v>8833</v>
      </c>
      <c r="C4907" s="143" t="s">
        <v>194</v>
      </c>
      <c r="D4907" s="142">
        <v>5818912</v>
      </c>
      <c r="E4907" s="143" t="s">
        <v>4022</v>
      </c>
      <c r="F4907" s="143" t="s">
        <v>713</v>
      </c>
      <c r="G4907" s="143" t="s">
        <v>714</v>
      </c>
      <c r="H4907" s="144">
        <v>12000</v>
      </c>
      <c r="I4907" s="143"/>
    </row>
    <row r="4908" spans="2:9" s="140" customFormat="1" ht="19.7" customHeight="1" x14ac:dyDescent="0.2">
      <c r="B4908" s="142">
        <v>8833</v>
      </c>
      <c r="C4908" s="143" t="s">
        <v>194</v>
      </c>
      <c r="D4908" s="142">
        <v>6444235</v>
      </c>
      <c r="E4908" s="143" t="s">
        <v>4021</v>
      </c>
      <c r="F4908" s="143" t="s">
        <v>700</v>
      </c>
      <c r="G4908" s="143" t="s">
        <v>701</v>
      </c>
      <c r="H4908" s="144">
        <v>600</v>
      </c>
      <c r="I4908" s="143"/>
    </row>
    <row r="4909" spans="2:9" s="140" customFormat="1" ht="19.7" customHeight="1" x14ac:dyDescent="0.2">
      <c r="B4909" s="142">
        <v>8839</v>
      </c>
      <c r="C4909" s="143" t="s">
        <v>188</v>
      </c>
      <c r="D4909" s="142">
        <v>29749</v>
      </c>
      <c r="E4909" s="143" t="s">
        <v>4023</v>
      </c>
      <c r="F4909" s="143" t="s">
        <v>700</v>
      </c>
      <c r="G4909" s="143" t="s">
        <v>701</v>
      </c>
      <c r="H4909" s="144">
        <v>3750</v>
      </c>
      <c r="I4909" s="143"/>
    </row>
    <row r="4910" spans="2:9" s="140" customFormat="1" ht="19.7" customHeight="1" x14ac:dyDescent="0.2">
      <c r="B4910" s="142">
        <v>8839</v>
      </c>
      <c r="C4910" s="143" t="s">
        <v>188</v>
      </c>
      <c r="D4910" s="142">
        <v>83593</v>
      </c>
      <c r="E4910" s="143" t="s">
        <v>4024</v>
      </c>
      <c r="F4910" s="143" t="s">
        <v>709</v>
      </c>
      <c r="G4910" s="143" t="s">
        <v>710</v>
      </c>
      <c r="H4910" s="144">
        <v>-42305.02</v>
      </c>
      <c r="I4910" s="143"/>
    </row>
    <row r="4911" spans="2:9" s="140" customFormat="1" ht="19.7" customHeight="1" x14ac:dyDescent="0.2">
      <c r="B4911" s="142">
        <v>8839</v>
      </c>
      <c r="C4911" s="143" t="s">
        <v>188</v>
      </c>
      <c r="D4911" s="142">
        <v>83593</v>
      </c>
      <c r="E4911" s="143" t="s">
        <v>4025</v>
      </c>
      <c r="F4911" s="143" t="s">
        <v>713</v>
      </c>
      <c r="G4911" s="143" t="s">
        <v>714</v>
      </c>
      <c r="H4911" s="144">
        <v>100000</v>
      </c>
      <c r="I4911" s="143"/>
    </row>
    <row r="4912" spans="2:9" s="140" customFormat="1" ht="19.7" customHeight="1" x14ac:dyDescent="0.2">
      <c r="B4912" s="142">
        <v>8839</v>
      </c>
      <c r="C4912" s="143" t="s">
        <v>188</v>
      </c>
      <c r="D4912" s="142">
        <v>239400</v>
      </c>
      <c r="E4912" s="143" t="s">
        <v>4026</v>
      </c>
      <c r="F4912" s="143" t="s">
        <v>706</v>
      </c>
      <c r="G4912" s="143" t="s">
        <v>707</v>
      </c>
      <c r="H4912" s="144">
        <v>480.2</v>
      </c>
      <c r="I4912" s="143"/>
    </row>
    <row r="4913" spans="2:9" s="140" customFormat="1" ht="19.7" customHeight="1" x14ac:dyDescent="0.2">
      <c r="B4913" s="142">
        <v>8839</v>
      </c>
      <c r="C4913" s="143" t="s">
        <v>188</v>
      </c>
      <c r="D4913" s="142">
        <v>239400</v>
      </c>
      <c r="E4913" s="143" t="s">
        <v>4026</v>
      </c>
      <c r="F4913" s="143" t="s">
        <v>706</v>
      </c>
      <c r="G4913" s="143" t="s">
        <v>707</v>
      </c>
      <c r="H4913" s="144">
        <v>48.02</v>
      </c>
      <c r="I4913" s="143"/>
    </row>
    <row r="4914" spans="2:9" s="140" customFormat="1" ht="19.7" customHeight="1" x14ac:dyDescent="0.2">
      <c r="B4914" s="142">
        <v>8839</v>
      </c>
      <c r="C4914" s="143" t="s">
        <v>188</v>
      </c>
      <c r="D4914" s="142">
        <v>239400</v>
      </c>
      <c r="E4914" s="143" t="s">
        <v>4027</v>
      </c>
      <c r="F4914" s="143" t="s">
        <v>1675</v>
      </c>
      <c r="G4914" s="143" t="s">
        <v>1676</v>
      </c>
      <c r="H4914" s="144">
        <v>1048</v>
      </c>
      <c r="I4914" s="143"/>
    </row>
    <row r="4915" spans="2:9" s="140" customFormat="1" ht="19.7" customHeight="1" x14ac:dyDescent="0.2">
      <c r="B4915" s="142">
        <v>8839</v>
      </c>
      <c r="C4915" s="143" t="s">
        <v>188</v>
      </c>
      <c r="D4915" s="142">
        <v>239400</v>
      </c>
      <c r="E4915" s="143" t="s">
        <v>4028</v>
      </c>
      <c r="F4915" s="143" t="s">
        <v>713</v>
      </c>
      <c r="G4915" s="143" t="s">
        <v>714</v>
      </c>
      <c r="H4915" s="144">
        <v>100000</v>
      </c>
      <c r="I4915" s="143"/>
    </row>
    <row r="4916" spans="2:9" s="140" customFormat="1" ht="19.7" customHeight="1" x14ac:dyDescent="0.2">
      <c r="B4916" s="142">
        <v>8839</v>
      </c>
      <c r="C4916" s="143" t="s">
        <v>188</v>
      </c>
      <c r="D4916" s="142">
        <v>239400</v>
      </c>
      <c r="E4916" s="143" t="s">
        <v>4029</v>
      </c>
      <c r="F4916" s="143" t="s">
        <v>737</v>
      </c>
      <c r="G4916" s="143" t="s">
        <v>738</v>
      </c>
      <c r="H4916" s="144">
        <v>240</v>
      </c>
      <c r="I4916" s="143"/>
    </row>
    <row r="4917" spans="2:9" s="140" customFormat="1" ht="19.7" customHeight="1" x14ac:dyDescent="0.2">
      <c r="B4917" s="142">
        <v>8839</v>
      </c>
      <c r="C4917" s="143" t="s">
        <v>188</v>
      </c>
      <c r="D4917" s="142">
        <v>544837</v>
      </c>
      <c r="E4917" s="143" t="s">
        <v>4035</v>
      </c>
      <c r="F4917" s="143" t="s">
        <v>716</v>
      </c>
      <c r="G4917" s="143" t="s">
        <v>717</v>
      </c>
      <c r="H4917" s="144">
        <v>-2571622.3199999998</v>
      </c>
      <c r="I4917" s="143"/>
    </row>
    <row r="4918" spans="2:9" s="140" customFormat="1" ht="19.7" customHeight="1" x14ac:dyDescent="0.2">
      <c r="B4918" s="142">
        <v>8839</v>
      </c>
      <c r="C4918" s="143" t="s">
        <v>188</v>
      </c>
      <c r="D4918" s="142">
        <v>544857</v>
      </c>
      <c r="E4918" s="143" t="s">
        <v>4030</v>
      </c>
      <c r="F4918" s="143" t="s">
        <v>700</v>
      </c>
      <c r="G4918" s="143" t="s">
        <v>701</v>
      </c>
      <c r="H4918" s="144">
        <v>10000</v>
      </c>
      <c r="I4918" s="143"/>
    </row>
    <row r="4919" spans="2:9" s="140" customFormat="1" ht="19.7" customHeight="1" x14ac:dyDescent="0.2">
      <c r="B4919" s="142">
        <v>8839</v>
      </c>
      <c r="C4919" s="143" t="s">
        <v>188</v>
      </c>
      <c r="D4919" s="142">
        <v>657340</v>
      </c>
      <c r="E4919" s="143" t="s">
        <v>4031</v>
      </c>
      <c r="F4919" s="143" t="s">
        <v>700</v>
      </c>
      <c r="G4919" s="143" t="s">
        <v>701</v>
      </c>
      <c r="H4919" s="144">
        <v>16000</v>
      </c>
      <c r="I4919" s="143"/>
    </row>
    <row r="4920" spans="2:9" s="140" customFormat="1" ht="19.7" customHeight="1" x14ac:dyDescent="0.2">
      <c r="B4920" s="142">
        <v>8839</v>
      </c>
      <c r="C4920" s="143" t="s">
        <v>188</v>
      </c>
      <c r="D4920" s="142">
        <v>657340</v>
      </c>
      <c r="E4920" s="143" t="s">
        <v>4032</v>
      </c>
      <c r="F4920" s="143" t="s">
        <v>700</v>
      </c>
      <c r="G4920" s="143" t="s">
        <v>701</v>
      </c>
      <c r="H4920" s="144">
        <v>17486.29</v>
      </c>
      <c r="I4920" s="143"/>
    </row>
    <row r="4921" spans="2:9" s="140" customFormat="1" ht="19.7" customHeight="1" x14ac:dyDescent="0.2">
      <c r="B4921" s="142">
        <v>8839</v>
      </c>
      <c r="C4921" s="143" t="s">
        <v>188</v>
      </c>
      <c r="D4921" s="142">
        <v>657340</v>
      </c>
      <c r="E4921" s="143" t="s">
        <v>4033</v>
      </c>
      <c r="F4921" s="143" t="s">
        <v>769</v>
      </c>
      <c r="G4921" s="143" t="s">
        <v>770</v>
      </c>
      <c r="H4921" s="144">
        <v>-17486.29</v>
      </c>
      <c r="I4921" s="143"/>
    </row>
    <row r="4922" spans="2:9" s="140" customFormat="1" ht="19.7" customHeight="1" x14ac:dyDescent="0.2">
      <c r="B4922" s="142">
        <v>8839</v>
      </c>
      <c r="C4922" s="143" t="s">
        <v>188</v>
      </c>
      <c r="D4922" s="142">
        <v>718017</v>
      </c>
      <c r="E4922" s="143" t="s">
        <v>4034</v>
      </c>
      <c r="F4922" s="143" t="s">
        <v>700</v>
      </c>
      <c r="G4922" s="143" t="s">
        <v>701</v>
      </c>
      <c r="H4922" s="144">
        <v>800</v>
      </c>
      <c r="I4922" s="143"/>
    </row>
    <row r="4923" spans="2:9" s="140" customFormat="1" ht="19.7" customHeight="1" x14ac:dyDescent="0.2">
      <c r="B4923" s="142">
        <v>8839</v>
      </c>
      <c r="C4923" s="143" t="s">
        <v>188</v>
      </c>
      <c r="D4923" s="142">
        <v>718017</v>
      </c>
      <c r="E4923" s="143" t="s">
        <v>4034</v>
      </c>
      <c r="F4923" s="143" t="s">
        <v>700</v>
      </c>
      <c r="G4923" s="143" t="s">
        <v>701</v>
      </c>
      <c r="H4923" s="144">
        <v>1400</v>
      </c>
      <c r="I4923" s="143"/>
    </row>
    <row r="4924" spans="2:9" s="140" customFormat="1" ht="19.7" customHeight="1" x14ac:dyDescent="0.2">
      <c r="B4924" s="142">
        <v>8839</v>
      </c>
      <c r="C4924" s="143" t="s">
        <v>188</v>
      </c>
      <c r="D4924" s="142">
        <v>718017</v>
      </c>
      <c r="E4924" s="143" t="s">
        <v>4034</v>
      </c>
      <c r="F4924" s="143" t="s">
        <v>700</v>
      </c>
      <c r="G4924" s="143" t="s">
        <v>701</v>
      </c>
      <c r="H4924" s="144">
        <v>200</v>
      </c>
      <c r="I4924" s="143"/>
    </row>
    <row r="4925" spans="2:9" s="140" customFormat="1" ht="19.7" customHeight="1" x14ac:dyDescent="0.2">
      <c r="B4925" s="142">
        <v>8839</v>
      </c>
      <c r="C4925" s="143" t="s">
        <v>188</v>
      </c>
      <c r="D4925" s="142">
        <v>6304700</v>
      </c>
      <c r="E4925" s="143" t="s">
        <v>4036</v>
      </c>
      <c r="F4925" s="143" t="s">
        <v>716</v>
      </c>
      <c r="G4925" s="143" t="s">
        <v>717</v>
      </c>
      <c r="H4925" s="144">
        <v>-167000</v>
      </c>
      <c r="I4925" s="143"/>
    </row>
    <row r="4926" spans="2:9" s="140" customFormat="1" ht="19.7" customHeight="1" x14ac:dyDescent="0.2">
      <c r="B4926" s="142">
        <v>8839</v>
      </c>
      <c r="C4926" s="143" t="s">
        <v>188</v>
      </c>
      <c r="D4926" s="142">
        <v>6304700</v>
      </c>
      <c r="E4926" s="143" t="s">
        <v>4037</v>
      </c>
      <c r="F4926" s="143" t="s">
        <v>1121</v>
      </c>
      <c r="G4926" s="143" t="s">
        <v>1122</v>
      </c>
      <c r="H4926" s="144">
        <v>-13495.55</v>
      </c>
      <c r="I4926" s="143"/>
    </row>
    <row r="4927" spans="2:9" s="140" customFormat="1" ht="19.7" customHeight="1" x14ac:dyDescent="0.2">
      <c r="B4927" s="142">
        <v>8839</v>
      </c>
      <c r="C4927" s="143" t="s">
        <v>188</v>
      </c>
      <c r="D4927" s="142">
        <v>9305941</v>
      </c>
      <c r="E4927" s="143" t="s">
        <v>4038</v>
      </c>
      <c r="F4927" s="143" t="s">
        <v>697</v>
      </c>
      <c r="G4927" s="143" t="s">
        <v>698</v>
      </c>
      <c r="H4927" s="144">
        <v>50000</v>
      </c>
      <c r="I4927" s="143"/>
    </row>
    <row r="4928" spans="2:9" s="140" customFormat="1" ht="19.7" customHeight="1" x14ac:dyDescent="0.2">
      <c r="B4928" s="142">
        <v>8839</v>
      </c>
      <c r="C4928" s="143" t="s">
        <v>188</v>
      </c>
      <c r="D4928" s="142">
        <v>10477385</v>
      </c>
      <c r="E4928" s="143" t="s">
        <v>4039</v>
      </c>
      <c r="F4928" s="143" t="s">
        <v>716</v>
      </c>
      <c r="G4928" s="143" t="s">
        <v>717</v>
      </c>
      <c r="H4928" s="144">
        <v>90000</v>
      </c>
      <c r="I4928" s="143"/>
    </row>
    <row r="4929" spans="2:9" s="140" customFormat="1" ht="19.7" customHeight="1" x14ac:dyDescent="0.2">
      <c r="B4929" s="142">
        <v>8840</v>
      </c>
      <c r="C4929" s="143" t="s">
        <v>190</v>
      </c>
      <c r="D4929" s="142">
        <v>82127</v>
      </c>
      <c r="E4929" s="143" t="s">
        <v>4040</v>
      </c>
      <c r="F4929" s="143" t="s">
        <v>697</v>
      </c>
      <c r="G4929" s="143" t="s">
        <v>698</v>
      </c>
      <c r="H4929" s="144">
        <v>1350</v>
      </c>
      <c r="I4929" s="143"/>
    </row>
    <row r="4930" spans="2:9" s="140" customFormat="1" ht="19.7" customHeight="1" x14ac:dyDescent="0.2">
      <c r="B4930" s="142">
        <v>8840</v>
      </c>
      <c r="C4930" s="143" t="s">
        <v>190</v>
      </c>
      <c r="D4930" s="142">
        <v>82127</v>
      </c>
      <c r="E4930" s="143" t="s">
        <v>4040</v>
      </c>
      <c r="F4930" s="143" t="s">
        <v>697</v>
      </c>
      <c r="G4930" s="143" t="s">
        <v>698</v>
      </c>
      <c r="H4930" s="144">
        <v>450</v>
      </c>
      <c r="I4930" s="143"/>
    </row>
    <row r="4931" spans="2:9" s="140" customFormat="1" ht="19.7" customHeight="1" x14ac:dyDescent="0.2">
      <c r="B4931" s="142">
        <v>8840</v>
      </c>
      <c r="C4931" s="143" t="s">
        <v>190</v>
      </c>
      <c r="D4931" s="142">
        <v>103643</v>
      </c>
      <c r="E4931" s="143" t="s">
        <v>4041</v>
      </c>
      <c r="F4931" s="143" t="s">
        <v>700</v>
      </c>
      <c r="G4931" s="143" t="s">
        <v>701</v>
      </c>
      <c r="H4931" s="144">
        <v>2286.75</v>
      </c>
      <c r="I4931" s="143"/>
    </row>
    <row r="4932" spans="2:9" s="140" customFormat="1" ht="19.7" customHeight="1" x14ac:dyDescent="0.2">
      <c r="B4932" s="142">
        <v>8840</v>
      </c>
      <c r="C4932" s="143" t="s">
        <v>190</v>
      </c>
      <c r="D4932" s="142">
        <v>103643</v>
      </c>
      <c r="E4932" s="143" t="s">
        <v>4041</v>
      </c>
      <c r="F4932" s="143" t="s">
        <v>700</v>
      </c>
      <c r="G4932" s="143" t="s">
        <v>701</v>
      </c>
      <c r="H4932" s="144">
        <v>762.25</v>
      </c>
      <c r="I4932" s="143"/>
    </row>
    <row r="4933" spans="2:9" s="140" customFormat="1" ht="19.7" customHeight="1" x14ac:dyDescent="0.2">
      <c r="B4933" s="142">
        <v>8840</v>
      </c>
      <c r="C4933" s="143" t="s">
        <v>190</v>
      </c>
      <c r="D4933" s="142">
        <v>103643</v>
      </c>
      <c r="E4933" s="143" t="s">
        <v>4042</v>
      </c>
      <c r="F4933" s="143" t="s">
        <v>713</v>
      </c>
      <c r="G4933" s="143" t="s">
        <v>714</v>
      </c>
      <c r="H4933" s="144">
        <v>80000</v>
      </c>
      <c r="I4933" s="143"/>
    </row>
    <row r="4934" spans="2:9" s="140" customFormat="1" ht="19.7" customHeight="1" x14ac:dyDescent="0.2">
      <c r="B4934" s="142">
        <v>8840</v>
      </c>
      <c r="C4934" s="143" t="s">
        <v>190</v>
      </c>
      <c r="D4934" s="142">
        <v>103702</v>
      </c>
      <c r="E4934" s="143" t="s">
        <v>4043</v>
      </c>
      <c r="F4934" s="143" t="s">
        <v>697</v>
      </c>
      <c r="G4934" s="143" t="s">
        <v>698</v>
      </c>
      <c r="H4934" s="144">
        <v>1350</v>
      </c>
      <c r="I4934" s="143"/>
    </row>
    <row r="4935" spans="2:9" s="140" customFormat="1" ht="19.7" customHeight="1" x14ac:dyDescent="0.2">
      <c r="B4935" s="142">
        <v>8840</v>
      </c>
      <c r="C4935" s="143" t="s">
        <v>190</v>
      </c>
      <c r="D4935" s="142">
        <v>103702</v>
      </c>
      <c r="E4935" s="143" t="s">
        <v>4043</v>
      </c>
      <c r="F4935" s="143" t="s">
        <v>697</v>
      </c>
      <c r="G4935" s="143" t="s">
        <v>698</v>
      </c>
      <c r="H4935" s="144">
        <v>450</v>
      </c>
      <c r="I4935" s="143"/>
    </row>
    <row r="4936" spans="2:9" s="140" customFormat="1" ht="19.7" customHeight="1" x14ac:dyDescent="0.2">
      <c r="B4936" s="142">
        <v>8840</v>
      </c>
      <c r="C4936" s="143" t="s">
        <v>190</v>
      </c>
      <c r="D4936" s="142">
        <v>142775</v>
      </c>
      <c r="E4936" s="143" t="s">
        <v>4044</v>
      </c>
      <c r="F4936" s="143" t="s">
        <v>697</v>
      </c>
      <c r="G4936" s="143" t="s">
        <v>698</v>
      </c>
      <c r="H4936" s="144">
        <v>10000</v>
      </c>
      <c r="I4936" s="143"/>
    </row>
    <row r="4937" spans="2:9" s="140" customFormat="1" ht="19.7" customHeight="1" x14ac:dyDescent="0.2">
      <c r="B4937" s="142">
        <v>8840</v>
      </c>
      <c r="C4937" s="143" t="s">
        <v>190</v>
      </c>
      <c r="D4937" s="142">
        <v>201067</v>
      </c>
      <c r="E4937" s="143" t="s">
        <v>8767</v>
      </c>
      <c r="F4937" s="143" t="s">
        <v>998</v>
      </c>
      <c r="G4937" s="143" t="s">
        <v>999</v>
      </c>
      <c r="H4937" s="144">
        <v>2350</v>
      </c>
      <c r="I4937" s="143"/>
    </row>
    <row r="4938" spans="2:9" s="140" customFormat="1" ht="19.7" customHeight="1" x14ac:dyDescent="0.2">
      <c r="B4938" s="142">
        <v>8840</v>
      </c>
      <c r="C4938" s="143" t="s">
        <v>190</v>
      </c>
      <c r="D4938" s="142">
        <v>367292</v>
      </c>
      <c r="E4938" s="143" t="s">
        <v>4045</v>
      </c>
      <c r="F4938" s="143" t="s">
        <v>706</v>
      </c>
      <c r="G4938" s="143" t="s">
        <v>707</v>
      </c>
      <c r="H4938" s="144">
        <v>336.03</v>
      </c>
      <c r="I4938" s="143"/>
    </row>
    <row r="4939" spans="2:9" s="140" customFormat="1" ht="19.7" customHeight="1" x14ac:dyDescent="0.2">
      <c r="B4939" s="142">
        <v>8840</v>
      </c>
      <c r="C4939" s="143" t="s">
        <v>190</v>
      </c>
      <c r="D4939" s="142">
        <v>367292</v>
      </c>
      <c r="E4939" s="143" t="s">
        <v>4045</v>
      </c>
      <c r="F4939" s="143" t="s">
        <v>706</v>
      </c>
      <c r="G4939" s="143" t="s">
        <v>707</v>
      </c>
      <c r="H4939" s="144">
        <v>1600.2</v>
      </c>
      <c r="I4939" s="143"/>
    </row>
    <row r="4940" spans="2:9" s="140" customFormat="1" ht="19.7" customHeight="1" x14ac:dyDescent="0.2">
      <c r="B4940" s="142">
        <v>8840</v>
      </c>
      <c r="C4940" s="143" t="s">
        <v>190</v>
      </c>
      <c r="D4940" s="142">
        <v>367292</v>
      </c>
      <c r="E4940" s="143" t="s">
        <v>4045</v>
      </c>
      <c r="F4940" s="143" t="s">
        <v>706</v>
      </c>
      <c r="G4940" s="143" t="s">
        <v>707</v>
      </c>
      <c r="H4940" s="144">
        <v>544.05999999999995</v>
      </c>
      <c r="I4940" s="143"/>
    </row>
    <row r="4941" spans="2:9" s="140" customFormat="1" ht="19.7" customHeight="1" x14ac:dyDescent="0.2">
      <c r="B4941" s="142">
        <v>8840</v>
      </c>
      <c r="C4941" s="143" t="s">
        <v>190</v>
      </c>
      <c r="D4941" s="142">
        <v>435618</v>
      </c>
      <c r="E4941" s="143" t="s">
        <v>4046</v>
      </c>
      <c r="F4941" s="143" t="s">
        <v>713</v>
      </c>
      <c r="G4941" s="143" t="s">
        <v>714</v>
      </c>
      <c r="H4941" s="144">
        <v>100000</v>
      </c>
      <c r="I4941" s="143"/>
    </row>
    <row r="4942" spans="2:9" s="140" customFormat="1" ht="19.7" customHeight="1" x14ac:dyDescent="0.2">
      <c r="B4942" s="142">
        <v>8840</v>
      </c>
      <c r="C4942" s="143" t="s">
        <v>190</v>
      </c>
      <c r="D4942" s="142">
        <v>488751</v>
      </c>
      <c r="E4942" s="143" t="s">
        <v>4047</v>
      </c>
      <c r="F4942" s="143" t="s">
        <v>737</v>
      </c>
      <c r="G4942" s="143" t="s">
        <v>738</v>
      </c>
      <c r="H4942" s="144">
        <v>480</v>
      </c>
      <c r="I4942" s="143"/>
    </row>
    <row r="4943" spans="2:9" s="140" customFormat="1" ht="19.7" customHeight="1" x14ac:dyDescent="0.2">
      <c r="B4943" s="142">
        <v>8840</v>
      </c>
      <c r="C4943" s="143" t="s">
        <v>190</v>
      </c>
      <c r="D4943" s="142">
        <v>488751</v>
      </c>
      <c r="E4943" s="143" t="s">
        <v>4047</v>
      </c>
      <c r="F4943" s="143" t="s">
        <v>737</v>
      </c>
      <c r="G4943" s="143" t="s">
        <v>738</v>
      </c>
      <c r="H4943" s="144">
        <v>240</v>
      </c>
      <c r="I4943" s="143"/>
    </row>
    <row r="4944" spans="2:9" s="140" customFormat="1" ht="19.7" customHeight="1" x14ac:dyDescent="0.2">
      <c r="B4944" s="142">
        <v>8840</v>
      </c>
      <c r="C4944" s="143" t="s">
        <v>190</v>
      </c>
      <c r="D4944" s="142">
        <v>575829</v>
      </c>
      <c r="E4944" s="143" t="s">
        <v>4048</v>
      </c>
      <c r="F4944" s="143" t="s">
        <v>792</v>
      </c>
      <c r="G4944" s="143" t="s">
        <v>793</v>
      </c>
      <c r="H4944" s="144">
        <v>0</v>
      </c>
      <c r="I4944" s="143"/>
    </row>
    <row r="4945" spans="2:9" s="140" customFormat="1" ht="19.7" customHeight="1" x14ac:dyDescent="0.2">
      <c r="B4945" s="142">
        <v>8840</v>
      </c>
      <c r="C4945" s="143" t="s">
        <v>190</v>
      </c>
      <c r="D4945" s="142">
        <v>575829</v>
      </c>
      <c r="E4945" s="143" t="s">
        <v>4049</v>
      </c>
      <c r="F4945" s="143" t="s">
        <v>737</v>
      </c>
      <c r="G4945" s="143" t="s">
        <v>738</v>
      </c>
      <c r="H4945" s="144">
        <v>3600</v>
      </c>
      <c r="I4945" s="143"/>
    </row>
    <row r="4946" spans="2:9" s="140" customFormat="1" ht="19.7" customHeight="1" x14ac:dyDescent="0.2">
      <c r="B4946" s="142">
        <v>8840</v>
      </c>
      <c r="C4946" s="143" t="s">
        <v>190</v>
      </c>
      <c r="D4946" s="142">
        <v>575829</v>
      </c>
      <c r="E4946" s="143" t="s">
        <v>4050</v>
      </c>
      <c r="F4946" s="143" t="s">
        <v>697</v>
      </c>
      <c r="G4946" s="143" t="s">
        <v>698</v>
      </c>
      <c r="H4946" s="144">
        <v>107000</v>
      </c>
      <c r="I4946" s="143"/>
    </row>
    <row r="4947" spans="2:9" s="140" customFormat="1" ht="19.7" customHeight="1" x14ac:dyDescent="0.2">
      <c r="B4947" s="142">
        <v>8840</v>
      </c>
      <c r="C4947" s="143" t="s">
        <v>190</v>
      </c>
      <c r="D4947" s="142">
        <v>575829</v>
      </c>
      <c r="E4947" s="143" t="s">
        <v>4051</v>
      </c>
      <c r="F4947" s="143" t="s">
        <v>706</v>
      </c>
      <c r="G4947" s="143" t="s">
        <v>707</v>
      </c>
      <c r="H4947" s="144">
        <v>880.44</v>
      </c>
      <c r="I4947" s="143"/>
    </row>
    <row r="4948" spans="2:9" s="140" customFormat="1" ht="19.7" customHeight="1" x14ac:dyDescent="0.2">
      <c r="B4948" s="142">
        <v>8840</v>
      </c>
      <c r="C4948" s="143" t="s">
        <v>190</v>
      </c>
      <c r="D4948" s="142">
        <v>586568</v>
      </c>
      <c r="E4948" s="143" t="s">
        <v>4052</v>
      </c>
      <c r="F4948" s="143" t="s">
        <v>700</v>
      </c>
      <c r="G4948" s="143" t="s">
        <v>701</v>
      </c>
      <c r="H4948" s="144">
        <v>400</v>
      </c>
      <c r="I4948" s="143"/>
    </row>
    <row r="4949" spans="2:9" s="140" customFormat="1" ht="19.7" customHeight="1" x14ac:dyDescent="0.2">
      <c r="B4949" s="142">
        <v>8840</v>
      </c>
      <c r="C4949" s="143" t="s">
        <v>190</v>
      </c>
      <c r="D4949" s="142">
        <v>586568</v>
      </c>
      <c r="E4949" s="143" t="s">
        <v>4052</v>
      </c>
      <c r="F4949" s="143" t="s">
        <v>700</v>
      </c>
      <c r="G4949" s="143" t="s">
        <v>701</v>
      </c>
      <c r="H4949" s="144">
        <v>200</v>
      </c>
      <c r="I4949" s="143"/>
    </row>
    <row r="4950" spans="2:9" s="140" customFormat="1" ht="19.7" customHeight="1" x14ac:dyDescent="0.2">
      <c r="B4950" s="142">
        <v>8840</v>
      </c>
      <c r="C4950" s="143" t="s">
        <v>190</v>
      </c>
      <c r="D4950" s="142">
        <v>586568</v>
      </c>
      <c r="E4950" s="143" t="s">
        <v>4053</v>
      </c>
      <c r="F4950" s="143" t="s">
        <v>737</v>
      </c>
      <c r="G4950" s="143" t="s">
        <v>738</v>
      </c>
      <c r="H4950" s="144">
        <v>400</v>
      </c>
      <c r="I4950" s="143"/>
    </row>
    <row r="4951" spans="2:9" s="140" customFormat="1" ht="19.7" customHeight="1" x14ac:dyDescent="0.2">
      <c r="B4951" s="142">
        <v>8840</v>
      </c>
      <c r="C4951" s="143" t="s">
        <v>190</v>
      </c>
      <c r="D4951" s="142">
        <v>586568</v>
      </c>
      <c r="E4951" s="143" t="s">
        <v>4053</v>
      </c>
      <c r="F4951" s="143" t="s">
        <v>737</v>
      </c>
      <c r="G4951" s="143" t="s">
        <v>738</v>
      </c>
      <c r="H4951" s="144">
        <v>16200</v>
      </c>
      <c r="I4951" s="143"/>
    </row>
    <row r="4952" spans="2:9" s="140" customFormat="1" ht="19.7" customHeight="1" x14ac:dyDescent="0.2">
      <c r="B4952" s="142">
        <v>8840</v>
      </c>
      <c r="C4952" s="143" t="s">
        <v>190</v>
      </c>
      <c r="D4952" s="142">
        <v>683603</v>
      </c>
      <c r="E4952" s="143" t="s">
        <v>4054</v>
      </c>
      <c r="F4952" s="143" t="s">
        <v>697</v>
      </c>
      <c r="G4952" s="143" t="s">
        <v>698</v>
      </c>
      <c r="H4952" s="144">
        <v>30000</v>
      </c>
      <c r="I4952" s="143"/>
    </row>
    <row r="4953" spans="2:9" s="140" customFormat="1" ht="19.7" customHeight="1" x14ac:dyDescent="0.2">
      <c r="B4953" s="142">
        <v>8840</v>
      </c>
      <c r="C4953" s="143" t="s">
        <v>190</v>
      </c>
      <c r="D4953" s="142">
        <v>683603</v>
      </c>
      <c r="E4953" s="143" t="s">
        <v>4055</v>
      </c>
      <c r="F4953" s="143" t="s">
        <v>737</v>
      </c>
      <c r="G4953" s="143" t="s">
        <v>738</v>
      </c>
      <c r="H4953" s="144">
        <v>2600</v>
      </c>
      <c r="I4953" s="143"/>
    </row>
    <row r="4954" spans="2:9" s="140" customFormat="1" ht="19.7" customHeight="1" x14ac:dyDescent="0.2">
      <c r="B4954" s="142">
        <v>8840</v>
      </c>
      <c r="C4954" s="143" t="s">
        <v>190</v>
      </c>
      <c r="D4954" s="142">
        <v>719052</v>
      </c>
      <c r="E4954" s="143" t="s">
        <v>4056</v>
      </c>
      <c r="F4954" s="143" t="s">
        <v>706</v>
      </c>
      <c r="G4954" s="143" t="s">
        <v>707</v>
      </c>
      <c r="H4954" s="144">
        <v>320.14</v>
      </c>
      <c r="I4954" s="143"/>
    </row>
    <row r="4955" spans="2:9" s="140" customFormat="1" ht="19.7" customHeight="1" x14ac:dyDescent="0.2">
      <c r="B4955" s="142">
        <v>8840</v>
      </c>
      <c r="C4955" s="143" t="s">
        <v>190</v>
      </c>
      <c r="D4955" s="142">
        <v>719052</v>
      </c>
      <c r="E4955" s="143" t="s">
        <v>4056</v>
      </c>
      <c r="F4955" s="143" t="s">
        <v>706</v>
      </c>
      <c r="G4955" s="143" t="s">
        <v>707</v>
      </c>
      <c r="H4955" s="144">
        <v>320.14</v>
      </c>
      <c r="I4955" s="143"/>
    </row>
    <row r="4956" spans="2:9" s="140" customFormat="1" ht="19.7" customHeight="1" x14ac:dyDescent="0.2">
      <c r="B4956" s="142">
        <v>8840</v>
      </c>
      <c r="C4956" s="143" t="s">
        <v>190</v>
      </c>
      <c r="D4956" s="142">
        <v>720968</v>
      </c>
      <c r="E4956" s="143" t="s">
        <v>4057</v>
      </c>
      <c r="F4956" s="143" t="s">
        <v>778</v>
      </c>
      <c r="G4956" s="143" t="s">
        <v>779</v>
      </c>
      <c r="H4956" s="144">
        <v>373.2</v>
      </c>
      <c r="I4956" s="143"/>
    </row>
    <row r="4957" spans="2:9" s="140" customFormat="1" ht="19.7" customHeight="1" x14ac:dyDescent="0.2">
      <c r="B4957" s="142">
        <v>8840</v>
      </c>
      <c r="C4957" s="143" t="s">
        <v>190</v>
      </c>
      <c r="D4957" s="142">
        <v>720968</v>
      </c>
      <c r="E4957" s="143" t="s">
        <v>4058</v>
      </c>
      <c r="F4957" s="143" t="s">
        <v>697</v>
      </c>
      <c r="G4957" s="143" t="s">
        <v>698</v>
      </c>
      <c r="H4957" s="144">
        <v>20000</v>
      </c>
      <c r="I4957" s="143"/>
    </row>
    <row r="4958" spans="2:9" s="140" customFormat="1" ht="19.7" customHeight="1" x14ac:dyDescent="0.2">
      <c r="B4958" s="142">
        <v>8840</v>
      </c>
      <c r="C4958" s="143" t="s">
        <v>190</v>
      </c>
      <c r="D4958" s="142">
        <v>720968</v>
      </c>
      <c r="E4958" s="143" t="s">
        <v>9841</v>
      </c>
      <c r="F4958" s="143" t="s">
        <v>700</v>
      </c>
      <c r="G4958" s="143" t="s">
        <v>701</v>
      </c>
      <c r="H4958" s="144">
        <v>5000</v>
      </c>
      <c r="I4958" s="143"/>
    </row>
    <row r="4959" spans="2:9" s="140" customFormat="1" ht="19.7" customHeight="1" x14ac:dyDescent="0.2">
      <c r="B4959" s="142">
        <v>8840</v>
      </c>
      <c r="C4959" s="143" t="s">
        <v>190</v>
      </c>
      <c r="D4959" s="142">
        <v>775298</v>
      </c>
      <c r="E4959" s="143" t="s">
        <v>4059</v>
      </c>
      <c r="F4959" s="143" t="s">
        <v>706</v>
      </c>
      <c r="G4959" s="143" t="s">
        <v>707</v>
      </c>
      <c r="H4959" s="144">
        <v>512.24</v>
      </c>
      <c r="I4959" s="143"/>
    </row>
    <row r="4960" spans="2:9" s="140" customFormat="1" ht="19.7" customHeight="1" x14ac:dyDescent="0.2">
      <c r="B4960" s="142">
        <v>8840</v>
      </c>
      <c r="C4960" s="143" t="s">
        <v>190</v>
      </c>
      <c r="D4960" s="142">
        <v>775298</v>
      </c>
      <c r="E4960" s="143" t="s">
        <v>4059</v>
      </c>
      <c r="F4960" s="143" t="s">
        <v>706</v>
      </c>
      <c r="G4960" s="143" t="s">
        <v>707</v>
      </c>
      <c r="H4960" s="144">
        <v>192.09</v>
      </c>
      <c r="I4960" s="143"/>
    </row>
    <row r="4961" spans="2:9" s="140" customFormat="1" ht="19.7" customHeight="1" x14ac:dyDescent="0.2">
      <c r="B4961" s="142">
        <v>8840</v>
      </c>
      <c r="C4961" s="143" t="s">
        <v>190</v>
      </c>
      <c r="D4961" s="142">
        <v>775298</v>
      </c>
      <c r="E4961" s="143" t="s">
        <v>4060</v>
      </c>
      <c r="F4961" s="143" t="s">
        <v>700</v>
      </c>
      <c r="G4961" s="143" t="s">
        <v>701</v>
      </c>
      <c r="H4961" s="144">
        <v>18000</v>
      </c>
      <c r="I4961" s="143"/>
    </row>
    <row r="4962" spans="2:9" s="140" customFormat="1" ht="19.7" customHeight="1" x14ac:dyDescent="0.2">
      <c r="B4962" s="142">
        <v>8840</v>
      </c>
      <c r="C4962" s="143" t="s">
        <v>190</v>
      </c>
      <c r="D4962" s="142">
        <v>5730476</v>
      </c>
      <c r="E4962" s="143" t="s">
        <v>4065</v>
      </c>
      <c r="F4962" s="143" t="s">
        <v>700</v>
      </c>
      <c r="G4962" s="143" t="s">
        <v>701</v>
      </c>
      <c r="H4962" s="144">
        <v>360</v>
      </c>
      <c r="I4962" s="143"/>
    </row>
    <row r="4963" spans="2:9" s="140" customFormat="1" ht="19.7" customHeight="1" x14ac:dyDescent="0.2">
      <c r="B4963" s="142">
        <v>8840</v>
      </c>
      <c r="C4963" s="143" t="s">
        <v>190</v>
      </c>
      <c r="D4963" s="142">
        <v>6595733</v>
      </c>
      <c r="E4963" s="143" t="s">
        <v>4061</v>
      </c>
      <c r="F4963" s="143" t="s">
        <v>700</v>
      </c>
      <c r="G4963" s="143" t="s">
        <v>701</v>
      </c>
      <c r="H4963" s="144">
        <v>-69545.61</v>
      </c>
      <c r="I4963" s="143"/>
    </row>
    <row r="4964" spans="2:9" s="140" customFormat="1" ht="19.7" customHeight="1" x14ac:dyDescent="0.2">
      <c r="B4964" s="142">
        <v>8840</v>
      </c>
      <c r="C4964" s="143" t="s">
        <v>190</v>
      </c>
      <c r="D4964" s="142">
        <v>6595733</v>
      </c>
      <c r="E4964" s="143" t="s">
        <v>4062</v>
      </c>
      <c r="F4964" s="143" t="s">
        <v>700</v>
      </c>
      <c r="G4964" s="143" t="s">
        <v>701</v>
      </c>
      <c r="H4964" s="144">
        <v>-34506.36</v>
      </c>
      <c r="I4964" s="143"/>
    </row>
    <row r="4965" spans="2:9" s="140" customFormat="1" ht="19.7" customHeight="1" x14ac:dyDescent="0.2">
      <c r="B4965" s="142">
        <v>8840</v>
      </c>
      <c r="C4965" s="143" t="s">
        <v>190</v>
      </c>
      <c r="D4965" s="142">
        <v>6595733</v>
      </c>
      <c r="E4965" s="143" t="s">
        <v>4063</v>
      </c>
      <c r="F4965" s="143" t="s">
        <v>700</v>
      </c>
      <c r="G4965" s="143" t="s">
        <v>701</v>
      </c>
      <c r="H4965" s="144">
        <v>-50612.31</v>
      </c>
      <c r="I4965" s="143"/>
    </row>
    <row r="4966" spans="2:9" s="140" customFormat="1" ht="19.7" customHeight="1" x14ac:dyDescent="0.2">
      <c r="B4966" s="142">
        <v>8840</v>
      </c>
      <c r="C4966" s="143" t="s">
        <v>190</v>
      </c>
      <c r="D4966" s="142">
        <v>6595733</v>
      </c>
      <c r="E4966" s="143" t="s">
        <v>4064</v>
      </c>
      <c r="F4966" s="143" t="s">
        <v>700</v>
      </c>
      <c r="G4966" s="143" t="s">
        <v>701</v>
      </c>
      <c r="H4966" s="144">
        <v>-58063.56</v>
      </c>
      <c r="I4966" s="143"/>
    </row>
    <row r="4967" spans="2:9" s="140" customFormat="1" ht="19.7" customHeight="1" x14ac:dyDescent="0.2">
      <c r="B4967" s="142">
        <v>8860</v>
      </c>
      <c r="C4967" s="143" t="s">
        <v>192</v>
      </c>
      <c r="D4967" s="142">
        <v>296552</v>
      </c>
      <c r="E4967" s="143" t="s">
        <v>4066</v>
      </c>
      <c r="F4967" s="143" t="s">
        <v>700</v>
      </c>
      <c r="G4967" s="143" t="s">
        <v>701</v>
      </c>
      <c r="H4967" s="144">
        <v>1080</v>
      </c>
      <c r="I4967" s="143"/>
    </row>
    <row r="4968" spans="2:9" s="140" customFormat="1" ht="19.7" customHeight="1" x14ac:dyDescent="0.2">
      <c r="B4968" s="142">
        <v>8860</v>
      </c>
      <c r="C4968" s="143" t="s">
        <v>192</v>
      </c>
      <c r="D4968" s="142">
        <v>371344</v>
      </c>
      <c r="E4968" s="143" t="s">
        <v>4067</v>
      </c>
      <c r="F4968" s="143" t="s">
        <v>706</v>
      </c>
      <c r="G4968" s="143" t="s">
        <v>707</v>
      </c>
      <c r="H4968" s="144">
        <v>960.4</v>
      </c>
      <c r="I4968" s="143"/>
    </row>
    <row r="4969" spans="2:9" s="140" customFormat="1" ht="19.7" customHeight="1" x14ac:dyDescent="0.2">
      <c r="B4969" s="142">
        <v>8860</v>
      </c>
      <c r="C4969" s="143" t="s">
        <v>192</v>
      </c>
      <c r="D4969" s="142">
        <v>495273</v>
      </c>
      <c r="E4969" s="143" t="s">
        <v>4068</v>
      </c>
      <c r="F4969" s="143" t="s">
        <v>706</v>
      </c>
      <c r="G4969" s="143" t="s">
        <v>707</v>
      </c>
      <c r="H4969" s="144">
        <v>528.22</v>
      </c>
      <c r="I4969" s="143"/>
    </row>
    <row r="4970" spans="2:9" s="140" customFormat="1" ht="19.7" customHeight="1" x14ac:dyDescent="0.2">
      <c r="B4970" s="142">
        <v>8860</v>
      </c>
      <c r="C4970" s="143" t="s">
        <v>192</v>
      </c>
      <c r="D4970" s="142">
        <v>495273</v>
      </c>
      <c r="E4970" s="143" t="s">
        <v>9842</v>
      </c>
      <c r="F4970" s="143" t="s">
        <v>1675</v>
      </c>
      <c r="G4970" s="143" t="s">
        <v>1676</v>
      </c>
      <c r="H4970" s="144">
        <v>1143</v>
      </c>
      <c r="I4970" s="143"/>
    </row>
    <row r="4971" spans="2:9" s="140" customFormat="1" ht="19.7" customHeight="1" x14ac:dyDescent="0.2">
      <c r="B4971" s="142">
        <v>8860</v>
      </c>
      <c r="C4971" s="143" t="s">
        <v>192</v>
      </c>
      <c r="D4971" s="142">
        <v>495273</v>
      </c>
      <c r="E4971" s="143" t="s">
        <v>4069</v>
      </c>
      <c r="F4971" s="143" t="s">
        <v>737</v>
      </c>
      <c r="G4971" s="143" t="s">
        <v>738</v>
      </c>
      <c r="H4971" s="144">
        <v>360</v>
      </c>
      <c r="I4971" s="143"/>
    </row>
    <row r="4972" spans="2:9" s="140" customFormat="1" ht="19.7" customHeight="1" x14ac:dyDescent="0.2">
      <c r="B4972" s="142">
        <v>8860</v>
      </c>
      <c r="C4972" s="143" t="s">
        <v>192</v>
      </c>
      <c r="D4972" s="142">
        <v>495273</v>
      </c>
      <c r="E4972" s="143" t="s">
        <v>4070</v>
      </c>
      <c r="F4972" s="143" t="s">
        <v>737</v>
      </c>
      <c r="G4972" s="143" t="s">
        <v>738</v>
      </c>
      <c r="H4972" s="144">
        <v>360</v>
      </c>
      <c r="I4972" s="143"/>
    </row>
    <row r="4973" spans="2:9" s="140" customFormat="1" ht="19.7" customHeight="1" x14ac:dyDescent="0.2">
      <c r="B4973" s="142">
        <v>8860</v>
      </c>
      <c r="C4973" s="143" t="s">
        <v>192</v>
      </c>
      <c r="D4973" s="142">
        <v>89952073</v>
      </c>
      <c r="E4973" s="143" t="s">
        <v>4071</v>
      </c>
      <c r="F4973" s="143" t="s">
        <v>713</v>
      </c>
      <c r="G4973" s="143" t="s">
        <v>714</v>
      </c>
      <c r="H4973" s="144">
        <v>183000</v>
      </c>
      <c r="I4973" s="143"/>
    </row>
    <row r="4974" spans="2:9" s="140" customFormat="1" ht="19.7" customHeight="1" x14ac:dyDescent="0.2">
      <c r="B4974" s="142">
        <v>8862</v>
      </c>
      <c r="C4974" s="143" t="s">
        <v>191</v>
      </c>
      <c r="D4974" s="142">
        <v>401188</v>
      </c>
      <c r="E4974" s="143" t="s">
        <v>4072</v>
      </c>
      <c r="F4974" s="143" t="s">
        <v>700</v>
      </c>
      <c r="G4974" s="143" t="s">
        <v>701</v>
      </c>
      <c r="H4974" s="144">
        <v>-1428.83</v>
      </c>
      <c r="I4974" s="143"/>
    </row>
    <row r="4975" spans="2:9" s="140" customFormat="1" ht="19.7" customHeight="1" x14ac:dyDescent="0.2">
      <c r="B4975" s="142">
        <v>8862</v>
      </c>
      <c r="C4975" s="143" t="s">
        <v>191</v>
      </c>
      <c r="D4975" s="142">
        <v>471925</v>
      </c>
      <c r="E4975" s="143" t="s">
        <v>4073</v>
      </c>
      <c r="F4975" s="143" t="s">
        <v>706</v>
      </c>
      <c r="G4975" s="143" t="s">
        <v>707</v>
      </c>
      <c r="H4975" s="144">
        <v>640.28</v>
      </c>
      <c r="I4975" s="143"/>
    </row>
    <row r="4976" spans="2:9" s="140" customFormat="1" ht="19.7" customHeight="1" x14ac:dyDescent="0.2">
      <c r="B4976" s="142">
        <v>8862</v>
      </c>
      <c r="C4976" s="143" t="s">
        <v>191</v>
      </c>
      <c r="D4976" s="142">
        <v>651365</v>
      </c>
      <c r="E4976" s="143" t="s">
        <v>4074</v>
      </c>
      <c r="F4976" s="143" t="s">
        <v>700</v>
      </c>
      <c r="G4976" s="143" t="s">
        <v>701</v>
      </c>
      <c r="H4976" s="144">
        <v>60000</v>
      </c>
      <c r="I4976" s="143"/>
    </row>
    <row r="4977" spans="2:9" s="140" customFormat="1" ht="19.7" customHeight="1" x14ac:dyDescent="0.2">
      <c r="B4977" s="142">
        <v>8862</v>
      </c>
      <c r="C4977" s="143" t="s">
        <v>191</v>
      </c>
      <c r="D4977" s="142">
        <v>684300</v>
      </c>
      <c r="E4977" s="143" t="s">
        <v>4075</v>
      </c>
      <c r="F4977" s="143" t="s">
        <v>729</v>
      </c>
      <c r="G4977" s="143" t="s">
        <v>730</v>
      </c>
      <c r="H4977" s="144">
        <v>330</v>
      </c>
      <c r="I4977" s="143"/>
    </row>
    <row r="4978" spans="2:9" s="140" customFormat="1" ht="19.7" customHeight="1" x14ac:dyDescent="0.2">
      <c r="B4978" s="142">
        <v>8862</v>
      </c>
      <c r="C4978" s="143" t="s">
        <v>191</v>
      </c>
      <c r="D4978" s="142">
        <v>684300</v>
      </c>
      <c r="E4978" s="143" t="s">
        <v>4076</v>
      </c>
      <c r="F4978" s="143" t="s">
        <v>706</v>
      </c>
      <c r="G4978" s="143" t="s">
        <v>707</v>
      </c>
      <c r="H4978" s="144">
        <v>704.11</v>
      </c>
      <c r="I4978" s="143"/>
    </row>
    <row r="4979" spans="2:9" s="140" customFormat="1" ht="19.7" customHeight="1" x14ac:dyDescent="0.2">
      <c r="B4979" s="142">
        <v>8862</v>
      </c>
      <c r="C4979" s="143" t="s">
        <v>191</v>
      </c>
      <c r="D4979" s="142">
        <v>816905</v>
      </c>
      <c r="E4979" s="143" t="s">
        <v>4077</v>
      </c>
      <c r="F4979" s="143" t="s">
        <v>700</v>
      </c>
      <c r="G4979" s="143" t="s">
        <v>701</v>
      </c>
      <c r="H4979" s="144">
        <v>60</v>
      </c>
      <c r="I4979" s="143"/>
    </row>
    <row r="4980" spans="2:9" s="140" customFormat="1" ht="19.7" customHeight="1" x14ac:dyDescent="0.2">
      <c r="B4980" s="142">
        <v>10510</v>
      </c>
      <c r="C4980" s="143" t="s">
        <v>42</v>
      </c>
      <c r="D4980" s="142">
        <v>15157</v>
      </c>
      <c r="E4980" s="143" t="s">
        <v>4078</v>
      </c>
      <c r="F4980" s="143" t="s">
        <v>713</v>
      </c>
      <c r="G4980" s="143" t="s">
        <v>714</v>
      </c>
      <c r="H4980" s="144">
        <v>100000</v>
      </c>
      <c r="I4980" s="143"/>
    </row>
    <row r="4981" spans="2:9" s="140" customFormat="1" ht="19.7" customHeight="1" x14ac:dyDescent="0.2">
      <c r="B4981" s="142">
        <v>10510</v>
      </c>
      <c r="C4981" s="143" t="s">
        <v>42</v>
      </c>
      <c r="D4981" s="142">
        <v>15157</v>
      </c>
      <c r="E4981" s="143" t="s">
        <v>4079</v>
      </c>
      <c r="F4981" s="143" t="s">
        <v>697</v>
      </c>
      <c r="G4981" s="143" t="s">
        <v>698</v>
      </c>
      <c r="H4981" s="144">
        <v>30000</v>
      </c>
      <c r="I4981" s="143"/>
    </row>
    <row r="4982" spans="2:9" s="140" customFormat="1" ht="19.7" customHeight="1" x14ac:dyDescent="0.2">
      <c r="B4982" s="142">
        <v>10510</v>
      </c>
      <c r="C4982" s="143" t="s">
        <v>42</v>
      </c>
      <c r="D4982" s="142">
        <v>15157</v>
      </c>
      <c r="E4982" s="143" t="s">
        <v>4080</v>
      </c>
      <c r="F4982" s="143" t="s">
        <v>697</v>
      </c>
      <c r="G4982" s="143" t="s">
        <v>698</v>
      </c>
      <c r="H4982" s="144">
        <v>30000</v>
      </c>
      <c r="I4982" s="143"/>
    </row>
    <row r="4983" spans="2:9" s="140" customFormat="1" ht="19.7" customHeight="1" x14ac:dyDescent="0.2">
      <c r="B4983" s="142">
        <v>10510</v>
      </c>
      <c r="C4983" s="143" t="s">
        <v>42</v>
      </c>
      <c r="D4983" s="142">
        <v>51160</v>
      </c>
      <c r="E4983" s="143" t="s">
        <v>4081</v>
      </c>
      <c r="F4983" s="143" t="s">
        <v>697</v>
      </c>
      <c r="G4983" s="143" t="s">
        <v>698</v>
      </c>
      <c r="H4983" s="144">
        <v>25000</v>
      </c>
      <c r="I4983" s="143"/>
    </row>
    <row r="4984" spans="2:9" s="140" customFormat="1" ht="19.7" customHeight="1" x14ac:dyDescent="0.2">
      <c r="B4984" s="142">
        <v>10510</v>
      </c>
      <c r="C4984" s="143" t="s">
        <v>42</v>
      </c>
      <c r="D4984" s="142">
        <v>51160</v>
      </c>
      <c r="E4984" s="143" t="s">
        <v>4082</v>
      </c>
      <c r="F4984" s="143" t="s">
        <v>697</v>
      </c>
      <c r="G4984" s="143" t="s">
        <v>698</v>
      </c>
      <c r="H4984" s="144">
        <v>25000</v>
      </c>
      <c r="I4984" s="143"/>
    </row>
    <row r="4985" spans="2:9" s="140" customFormat="1" ht="19.7" customHeight="1" x14ac:dyDescent="0.2">
      <c r="B4985" s="142">
        <v>10510</v>
      </c>
      <c r="C4985" s="143" t="s">
        <v>42</v>
      </c>
      <c r="D4985" s="142">
        <v>58257</v>
      </c>
      <c r="E4985" s="143" t="s">
        <v>4083</v>
      </c>
      <c r="F4985" s="143" t="s">
        <v>700</v>
      </c>
      <c r="G4985" s="143" t="s">
        <v>701</v>
      </c>
      <c r="H4985" s="144">
        <v>150</v>
      </c>
      <c r="I4985" s="143"/>
    </row>
    <row r="4986" spans="2:9" s="140" customFormat="1" ht="19.7" customHeight="1" x14ac:dyDescent="0.2">
      <c r="B4986" s="142">
        <v>10510</v>
      </c>
      <c r="C4986" s="143" t="s">
        <v>42</v>
      </c>
      <c r="D4986" s="142">
        <v>58257</v>
      </c>
      <c r="E4986" s="143" t="s">
        <v>4083</v>
      </c>
      <c r="F4986" s="143" t="s">
        <v>700</v>
      </c>
      <c r="G4986" s="143" t="s">
        <v>701</v>
      </c>
      <c r="H4986" s="144">
        <v>120</v>
      </c>
      <c r="I4986" s="143"/>
    </row>
    <row r="4987" spans="2:9" s="140" customFormat="1" ht="19.7" customHeight="1" x14ac:dyDescent="0.2">
      <c r="B4987" s="142">
        <v>10510</v>
      </c>
      <c r="C4987" s="143" t="s">
        <v>42</v>
      </c>
      <c r="D4987" s="142">
        <v>60109</v>
      </c>
      <c r="E4987" s="143" t="s">
        <v>4084</v>
      </c>
      <c r="F4987" s="143" t="s">
        <v>706</v>
      </c>
      <c r="G4987" s="143" t="s">
        <v>707</v>
      </c>
      <c r="H4987" s="144">
        <v>1008.09</v>
      </c>
      <c r="I4987" s="143"/>
    </row>
    <row r="4988" spans="2:9" s="140" customFormat="1" ht="19.7" customHeight="1" x14ac:dyDescent="0.2">
      <c r="B4988" s="142">
        <v>10510</v>
      </c>
      <c r="C4988" s="143" t="s">
        <v>42</v>
      </c>
      <c r="D4988" s="142">
        <v>60109</v>
      </c>
      <c r="E4988" s="143" t="s">
        <v>4084</v>
      </c>
      <c r="F4988" s="143" t="s">
        <v>706</v>
      </c>
      <c r="G4988" s="143" t="s">
        <v>707</v>
      </c>
      <c r="H4988" s="144">
        <v>224.02</v>
      </c>
      <c r="I4988" s="143"/>
    </row>
    <row r="4989" spans="2:9" s="140" customFormat="1" ht="19.7" customHeight="1" x14ac:dyDescent="0.2">
      <c r="B4989" s="142">
        <v>10510</v>
      </c>
      <c r="C4989" s="143" t="s">
        <v>42</v>
      </c>
      <c r="D4989" s="142">
        <v>60109</v>
      </c>
      <c r="E4989" s="143" t="s">
        <v>4085</v>
      </c>
      <c r="F4989" s="143" t="s">
        <v>706</v>
      </c>
      <c r="G4989" s="143" t="s">
        <v>707</v>
      </c>
      <c r="H4989" s="144">
        <v>1008.09</v>
      </c>
      <c r="I4989" s="143"/>
    </row>
    <row r="4990" spans="2:9" s="140" customFormat="1" ht="19.7" customHeight="1" x14ac:dyDescent="0.2">
      <c r="B4990" s="142">
        <v>10510</v>
      </c>
      <c r="C4990" s="143" t="s">
        <v>42</v>
      </c>
      <c r="D4990" s="142">
        <v>60109</v>
      </c>
      <c r="E4990" s="143" t="s">
        <v>4085</v>
      </c>
      <c r="F4990" s="143" t="s">
        <v>706</v>
      </c>
      <c r="G4990" s="143" t="s">
        <v>707</v>
      </c>
      <c r="H4990" s="144">
        <v>224.02</v>
      </c>
      <c r="I4990" s="143"/>
    </row>
    <row r="4991" spans="2:9" s="140" customFormat="1" ht="19.7" customHeight="1" x14ac:dyDescent="0.2">
      <c r="B4991" s="142">
        <v>10510</v>
      </c>
      <c r="C4991" s="143" t="s">
        <v>42</v>
      </c>
      <c r="D4991" s="142">
        <v>71163</v>
      </c>
      <c r="E4991" s="143" t="s">
        <v>4086</v>
      </c>
      <c r="F4991" s="143" t="s">
        <v>737</v>
      </c>
      <c r="G4991" s="143" t="s">
        <v>738</v>
      </c>
      <c r="H4991" s="144">
        <v>270</v>
      </c>
      <c r="I4991" s="143"/>
    </row>
    <row r="4992" spans="2:9" s="140" customFormat="1" ht="19.7" customHeight="1" x14ac:dyDescent="0.2">
      <c r="B4992" s="142">
        <v>10510</v>
      </c>
      <c r="C4992" s="143" t="s">
        <v>42</v>
      </c>
      <c r="D4992" s="142">
        <v>71163</v>
      </c>
      <c r="E4992" s="143" t="s">
        <v>4086</v>
      </c>
      <c r="F4992" s="143" t="s">
        <v>737</v>
      </c>
      <c r="G4992" s="143" t="s">
        <v>738</v>
      </c>
      <c r="H4992" s="144">
        <v>90</v>
      </c>
      <c r="I4992" s="143"/>
    </row>
    <row r="4993" spans="2:9" s="140" customFormat="1" ht="19.7" customHeight="1" x14ac:dyDescent="0.2">
      <c r="B4993" s="142">
        <v>10510</v>
      </c>
      <c r="C4993" s="143" t="s">
        <v>42</v>
      </c>
      <c r="D4993" s="142">
        <v>86372</v>
      </c>
      <c r="E4993" s="143" t="s">
        <v>4087</v>
      </c>
      <c r="F4993" s="143" t="s">
        <v>700</v>
      </c>
      <c r="G4993" s="143" t="s">
        <v>701</v>
      </c>
      <c r="H4993" s="144">
        <v>-36056.04</v>
      </c>
      <c r="I4993" s="143"/>
    </row>
    <row r="4994" spans="2:9" s="140" customFormat="1" ht="19.7" customHeight="1" x14ac:dyDescent="0.2">
      <c r="B4994" s="142">
        <v>10510</v>
      </c>
      <c r="C4994" s="143" t="s">
        <v>42</v>
      </c>
      <c r="D4994" s="142">
        <v>86372</v>
      </c>
      <c r="E4994" s="143" t="s">
        <v>4088</v>
      </c>
      <c r="F4994" s="143" t="s">
        <v>899</v>
      </c>
      <c r="G4994" s="143" t="s">
        <v>900</v>
      </c>
      <c r="H4994" s="144">
        <v>-10802.17</v>
      </c>
      <c r="I4994" s="143"/>
    </row>
    <row r="4995" spans="2:9" s="140" customFormat="1" ht="19.7" customHeight="1" x14ac:dyDescent="0.2">
      <c r="B4995" s="142">
        <v>10510</v>
      </c>
      <c r="C4995" s="143" t="s">
        <v>42</v>
      </c>
      <c r="D4995" s="142">
        <v>88670</v>
      </c>
      <c r="E4995" s="143" t="s">
        <v>4089</v>
      </c>
      <c r="F4995" s="143" t="s">
        <v>716</v>
      </c>
      <c r="G4995" s="143" t="s">
        <v>717</v>
      </c>
      <c r="H4995" s="144">
        <v>320000</v>
      </c>
      <c r="I4995" s="143"/>
    </row>
    <row r="4996" spans="2:9" s="140" customFormat="1" ht="19.7" customHeight="1" x14ac:dyDescent="0.2">
      <c r="B4996" s="142">
        <v>10510</v>
      </c>
      <c r="C4996" s="143" t="s">
        <v>42</v>
      </c>
      <c r="D4996" s="142">
        <v>108884</v>
      </c>
      <c r="E4996" s="143" t="s">
        <v>9843</v>
      </c>
      <c r="F4996" s="143" t="s">
        <v>700</v>
      </c>
      <c r="G4996" s="143" t="s">
        <v>701</v>
      </c>
      <c r="H4996" s="144">
        <v>-5000</v>
      </c>
      <c r="I4996" s="143"/>
    </row>
    <row r="4997" spans="2:9" s="140" customFormat="1" ht="19.7" customHeight="1" x14ac:dyDescent="0.2">
      <c r="B4997" s="142">
        <v>10510</v>
      </c>
      <c r="C4997" s="143" t="s">
        <v>42</v>
      </c>
      <c r="D4997" s="142">
        <v>111290</v>
      </c>
      <c r="E4997" s="143" t="s">
        <v>4090</v>
      </c>
      <c r="F4997" s="143" t="s">
        <v>723</v>
      </c>
      <c r="G4997" s="143" t="s">
        <v>724</v>
      </c>
      <c r="H4997" s="144">
        <v>-60082.41</v>
      </c>
      <c r="I4997" s="143"/>
    </row>
    <row r="4998" spans="2:9" s="140" customFormat="1" ht="19.7" customHeight="1" x14ac:dyDescent="0.2">
      <c r="B4998" s="142">
        <v>10510</v>
      </c>
      <c r="C4998" s="143" t="s">
        <v>42</v>
      </c>
      <c r="D4998" s="142">
        <v>111290</v>
      </c>
      <c r="E4998" s="143" t="s">
        <v>4091</v>
      </c>
      <c r="F4998" s="143" t="s">
        <v>700</v>
      </c>
      <c r="G4998" s="143" t="s">
        <v>701</v>
      </c>
      <c r="H4998" s="144">
        <v>126082.41</v>
      </c>
      <c r="I4998" s="143"/>
    </row>
    <row r="4999" spans="2:9" s="140" customFormat="1" ht="19.7" customHeight="1" x14ac:dyDescent="0.2">
      <c r="B4999" s="142">
        <v>10510</v>
      </c>
      <c r="C4999" s="143" t="s">
        <v>42</v>
      </c>
      <c r="D4999" s="142">
        <v>111675</v>
      </c>
      <c r="E4999" s="143" t="s">
        <v>4092</v>
      </c>
      <c r="F4999" s="143" t="s">
        <v>723</v>
      </c>
      <c r="G4999" s="143" t="s">
        <v>724</v>
      </c>
      <c r="H4999" s="144">
        <v>-85734.080000000002</v>
      </c>
      <c r="I4999" s="143"/>
    </row>
    <row r="5000" spans="2:9" s="140" customFormat="1" ht="19.7" customHeight="1" x14ac:dyDescent="0.2">
      <c r="B5000" s="142">
        <v>10510</v>
      </c>
      <c r="C5000" s="143" t="s">
        <v>42</v>
      </c>
      <c r="D5000" s="142">
        <v>111675</v>
      </c>
      <c r="E5000" s="143" t="s">
        <v>4093</v>
      </c>
      <c r="F5000" s="143" t="s">
        <v>700</v>
      </c>
      <c r="G5000" s="143" t="s">
        <v>701</v>
      </c>
      <c r="H5000" s="144">
        <v>135734.07999999999</v>
      </c>
      <c r="I5000" s="143"/>
    </row>
    <row r="5001" spans="2:9" s="140" customFormat="1" ht="19.7" customHeight="1" x14ac:dyDescent="0.2">
      <c r="B5001" s="142">
        <v>10510</v>
      </c>
      <c r="C5001" s="143" t="s">
        <v>42</v>
      </c>
      <c r="D5001" s="142">
        <v>125940</v>
      </c>
      <c r="E5001" s="143" t="s">
        <v>4094</v>
      </c>
      <c r="F5001" s="143" t="s">
        <v>706</v>
      </c>
      <c r="G5001" s="143" t="s">
        <v>707</v>
      </c>
      <c r="H5001" s="144">
        <v>4608.54</v>
      </c>
      <c r="I5001" s="143"/>
    </row>
    <row r="5002" spans="2:9" s="140" customFormat="1" ht="19.7" customHeight="1" x14ac:dyDescent="0.2">
      <c r="B5002" s="142">
        <v>10510</v>
      </c>
      <c r="C5002" s="143" t="s">
        <v>42</v>
      </c>
      <c r="D5002" s="142">
        <v>125940</v>
      </c>
      <c r="E5002" s="143" t="s">
        <v>4094</v>
      </c>
      <c r="F5002" s="143" t="s">
        <v>706</v>
      </c>
      <c r="G5002" s="143" t="s">
        <v>707</v>
      </c>
      <c r="H5002" s="144">
        <v>1024.1199999999999</v>
      </c>
      <c r="I5002" s="143"/>
    </row>
    <row r="5003" spans="2:9" s="140" customFormat="1" ht="19.7" customHeight="1" x14ac:dyDescent="0.2">
      <c r="B5003" s="142">
        <v>10510</v>
      </c>
      <c r="C5003" s="143" t="s">
        <v>42</v>
      </c>
      <c r="D5003" s="142">
        <v>125940</v>
      </c>
      <c r="E5003" s="143" t="s">
        <v>4095</v>
      </c>
      <c r="F5003" s="143" t="s">
        <v>697</v>
      </c>
      <c r="G5003" s="143" t="s">
        <v>698</v>
      </c>
      <c r="H5003" s="144">
        <v>15000</v>
      </c>
      <c r="I5003" s="143"/>
    </row>
    <row r="5004" spans="2:9" s="140" customFormat="1" ht="19.7" customHeight="1" x14ac:dyDescent="0.2">
      <c r="B5004" s="142">
        <v>10510</v>
      </c>
      <c r="C5004" s="143" t="s">
        <v>42</v>
      </c>
      <c r="D5004" s="142">
        <v>125940</v>
      </c>
      <c r="E5004" s="143" t="s">
        <v>4096</v>
      </c>
      <c r="F5004" s="143" t="s">
        <v>700</v>
      </c>
      <c r="G5004" s="143" t="s">
        <v>701</v>
      </c>
      <c r="H5004" s="144">
        <v>405</v>
      </c>
      <c r="I5004" s="143"/>
    </row>
    <row r="5005" spans="2:9" s="140" customFormat="1" ht="19.7" customHeight="1" x14ac:dyDescent="0.2">
      <c r="B5005" s="142">
        <v>10510</v>
      </c>
      <c r="C5005" s="143" t="s">
        <v>42</v>
      </c>
      <c r="D5005" s="142">
        <v>125940</v>
      </c>
      <c r="E5005" s="143" t="s">
        <v>4096</v>
      </c>
      <c r="F5005" s="143" t="s">
        <v>700</v>
      </c>
      <c r="G5005" s="143" t="s">
        <v>701</v>
      </c>
      <c r="H5005" s="144">
        <v>135</v>
      </c>
      <c r="I5005" s="143"/>
    </row>
    <row r="5006" spans="2:9" s="140" customFormat="1" ht="19.7" customHeight="1" x14ac:dyDescent="0.2">
      <c r="B5006" s="142">
        <v>10510</v>
      </c>
      <c r="C5006" s="143" t="s">
        <v>42</v>
      </c>
      <c r="D5006" s="142">
        <v>125940</v>
      </c>
      <c r="E5006" s="143" t="s">
        <v>4097</v>
      </c>
      <c r="F5006" s="143" t="s">
        <v>737</v>
      </c>
      <c r="G5006" s="143" t="s">
        <v>738</v>
      </c>
      <c r="H5006" s="144">
        <v>450</v>
      </c>
      <c r="I5006" s="143"/>
    </row>
    <row r="5007" spans="2:9" s="140" customFormat="1" ht="19.7" customHeight="1" x14ac:dyDescent="0.2">
      <c r="B5007" s="142">
        <v>10510</v>
      </c>
      <c r="C5007" s="143" t="s">
        <v>42</v>
      </c>
      <c r="D5007" s="142">
        <v>125940</v>
      </c>
      <c r="E5007" s="143" t="s">
        <v>4097</v>
      </c>
      <c r="F5007" s="143" t="s">
        <v>737</v>
      </c>
      <c r="G5007" s="143" t="s">
        <v>738</v>
      </c>
      <c r="H5007" s="144">
        <v>150</v>
      </c>
      <c r="I5007" s="143"/>
    </row>
    <row r="5008" spans="2:9" s="140" customFormat="1" ht="19.7" customHeight="1" x14ac:dyDescent="0.2">
      <c r="B5008" s="142">
        <v>10510</v>
      </c>
      <c r="C5008" s="143" t="s">
        <v>42</v>
      </c>
      <c r="D5008" s="142">
        <v>128882</v>
      </c>
      <c r="E5008" s="143" t="s">
        <v>9124</v>
      </c>
      <c r="F5008" s="143" t="s">
        <v>697</v>
      </c>
      <c r="G5008" s="143" t="s">
        <v>698</v>
      </c>
      <c r="H5008" s="144">
        <v>55500</v>
      </c>
      <c r="I5008" s="143"/>
    </row>
    <row r="5009" spans="2:9" s="140" customFormat="1" ht="19.7" customHeight="1" x14ac:dyDescent="0.2">
      <c r="B5009" s="142">
        <v>10510</v>
      </c>
      <c r="C5009" s="143" t="s">
        <v>42</v>
      </c>
      <c r="D5009" s="142">
        <v>128971</v>
      </c>
      <c r="E5009" s="143" t="s">
        <v>4098</v>
      </c>
      <c r="F5009" s="143" t="s">
        <v>700</v>
      </c>
      <c r="G5009" s="143" t="s">
        <v>701</v>
      </c>
      <c r="H5009" s="144">
        <v>-5000</v>
      </c>
      <c r="I5009" s="143"/>
    </row>
    <row r="5010" spans="2:9" s="140" customFormat="1" ht="19.7" customHeight="1" x14ac:dyDescent="0.2">
      <c r="B5010" s="142">
        <v>10510</v>
      </c>
      <c r="C5010" s="143" t="s">
        <v>42</v>
      </c>
      <c r="D5010" s="142">
        <v>129476</v>
      </c>
      <c r="E5010" s="143" t="s">
        <v>4099</v>
      </c>
      <c r="F5010" s="143" t="s">
        <v>700</v>
      </c>
      <c r="G5010" s="143" t="s">
        <v>701</v>
      </c>
      <c r="H5010" s="144">
        <v>800</v>
      </c>
      <c r="I5010" s="143"/>
    </row>
    <row r="5011" spans="2:9" s="140" customFormat="1" ht="19.7" customHeight="1" x14ac:dyDescent="0.2">
      <c r="B5011" s="142">
        <v>10510</v>
      </c>
      <c r="C5011" s="143" t="s">
        <v>42</v>
      </c>
      <c r="D5011" s="142">
        <v>129476</v>
      </c>
      <c r="E5011" s="143" t="s">
        <v>4099</v>
      </c>
      <c r="F5011" s="143" t="s">
        <v>700</v>
      </c>
      <c r="G5011" s="143" t="s">
        <v>701</v>
      </c>
      <c r="H5011" s="144">
        <v>300</v>
      </c>
      <c r="I5011" s="143"/>
    </row>
    <row r="5012" spans="2:9" s="140" customFormat="1" ht="19.7" customHeight="1" x14ac:dyDescent="0.2">
      <c r="B5012" s="142">
        <v>10510</v>
      </c>
      <c r="C5012" s="143" t="s">
        <v>42</v>
      </c>
      <c r="D5012" s="142">
        <v>130730</v>
      </c>
      <c r="E5012" s="143" t="s">
        <v>4100</v>
      </c>
      <c r="F5012" s="143" t="s">
        <v>700</v>
      </c>
      <c r="G5012" s="143" t="s">
        <v>701</v>
      </c>
      <c r="H5012" s="144">
        <v>125500</v>
      </c>
      <c r="I5012" s="143"/>
    </row>
    <row r="5013" spans="2:9" s="140" customFormat="1" ht="19.7" customHeight="1" x14ac:dyDescent="0.2">
      <c r="B5013" s="142">
        <v>10510</v>
      </c>
      <c r="C5013" s="143" t="s">
        <v>42</v>
      </c>
      <c r="D5013" s="142">
        <v>130730</v>
      </c>
      <c r="E5013" s="143" t="s">
        <v>4100</v>
      </c>
      <c r="F5013" s="143" t="s">
        <v>700</v>
      </c>
      <c r="G5013" s="143" t="s">
        <v>701</v>
      </c>
      <c r="H5013" s="144">
        <v>43800</v>
      </c>
      <c r="I5013" s="143"/>
    </row>
    <row r="5014" spans="2:9" s="140" customFormat="1" ht="19.7" customHeight="1" x14ac:dyDescent="0.2">
      <c r="B5014" s="142">
        <v>10510</v>
      </c>
      <c r="C5014" s="143" t="s">
        <v>42</v>
      </c>
      <c r="D5014" s="142">
        <v>164008</v>
      </c>
      <c r="E5014" s="143" t="s">
        <v>4101</v>
      </c>
      <c r="F5014" s="143" t="s">
        <v>4102</v>
      </c>
      <c r="G5014" s="143" t="s">
        <v>4103</v>
      </c>
      <c r="H5014" s="144">
        <v>1372.05</v>
      </c>
      <c r="I5014" s="143"/>
    </row>
    <row r="5015" spans="2:9" s="140" customFormat="1" ht="19.7" customHeight="1" x14ac:dyDescent="0.2">
      <c r="B5015" s="142">
        <v>10510</v>
      </c>
      <c r="C5015" s="143" t="s">
        <v>42</v>
      </c>
      <c r="D5015" s="142">
        <v>164008</v>
      </c>
      <c r="E5015" s="143" t="s">
        <v>4101</v>
      </c>
      <c r="F5015" s="143" t="s">
        <v>4102</v>
      </c>
      <c r="G5015" s="143" t="s">
        <v>4103</v>
      </c>
      <c r="H5015" s="144">
        <v>457.35</v>
      </c>
      <c r="I5015" s="143"/>
    </row>
    <row r="5016" spans="2:9" s="140" customFormat="1" ht="19.7" customHeight="1" x14ac:dyDescent="0.2">
      <c r="B5016" s="142">
        <v>10510</v>
      </c>
      <c r="C5016" s="143" t="s">
        <v>42</v>
      </c>
      <c r="D5016" s="142">
        <v>164008</v>
      </c>
      <c r="E5016" s="143" t="s">
        <v>4104</v>
      </c>
      <c r="F5016" s="143" t="s">
        <v>700</v>
      </c>
      <c r="G5016" s="143" t="s">
        <v>701</v>
      </c>
      <c r="H5016" s="144">
        <v>10000</v>
      </c>
      <c r="I5016" s="143"/>
    </row>
    <row r="5017" spans="2:9" s="140" customFormat="1" ht="19.7" customHeight="1" x14ac:dyDescent="0.2">
      <c r="B5017" s="142">
        <v>10510</v>
      </c>
      <c r="C5017" s="143" t="s">
        <v>42</v>
      </c>
      <c r="D5017" s="142">
        <v>164008</v>
      </c>
      <c r="E5017" s="143" t="s">
        <v>8768</v>
      </c>
      <c r="F5017" s="143" t="s">
        <v>706</v>
      </c>
      <c r="G5017" s="143" t="s">
        <v>707</v>
      </c>
      <c r="H5017" s="144">
        <v>640.29</v>
      </c>
      <c r="I5017" s="143"/>
    </row>
    <row r="5018" spans="2:9" s="140" customFormat="1" ht="19.7" customHeight="1" x14ac:dyDescent="0.2">
      <c r="B5018" s="142">
        <v>10510</v>
      </c>
      <c r="C5018" s="143" t="s">
        <v>42</v>
      </c>
      <c r="D5018" s="142">
        <v>164008</v>
      </c>
      <c r="E5018" s="143" t="s">
        <v>4105</v>
      </c>
      <c r="F5018" s="143" t="s">
        <v>706</v>
      </c>
      <c r="G5018" s="143" t="s">
        <v>707</v>
      </c>
      <c r="H5018" s="144">
        <v>576.27</v>
      </c>
      <c r="I5018" s="143"/>
    </row>
    <row r="5019" spans="2:9" s="140" customFormat="1" ht="19.7" customHeight="1" x14ac:dyDescent="0.2">
      <c r="B5019" s="142">
        <v>10510</v>
      </c>
      <c r="C5019" s="143" t="s">
        <v>42</v>
      </c>
      <c r="D5019" s="142">
        <v>164008</v>
      </c>
      <c r="E5019" s="143" t="s">
        <v>4105</v>
      </c>
      <c r="F5019" s="143" t="s">
        <v>706</v>
      </c>
      <c r="G5019" s="143" t="s">
        <v>707</v>
      </c>
      <c r="H5019" s="144">
        <v>128.06</v>
      </c>
      <c r="I5019" s="143"/>
    </row>
    <row r="5020" spans="2:9" s="140" customFormat="1" ht="19.7" customHeight="1" x14ac:dyDescent="0.2">
      <c r="B5020" s="142">
        <v>10510</v>
      </c>
      <c r="C5020" s="143" t="s">
        <v>42</v>
      </c>
      <c r="D5020" s="142">
        <v>164008</v>
      </c>
      <c r="E5020" s="143" t="s">
        <v>4106</v>
      </c>
      <c r="F5020" s="143" t="s">
        <v>737</v>
      </c>
      <c r="G5020" s="143" t="s">
        <v>738</v>
      </c>
      <c r="H5020" s="144">
        <v>270</v>
      </c>
      <c r="I5020" s="143"/>
    </row>
    <row r="5021" spans="2:9" s="140" customFormat="1" ht="19.7" customHeight="1" x14ac:dyDescent="0.2">
      <c r="B5021" s="142">
        <v>10510</v>
      </c>
      <c r="C5021" s="143" t="s">
        <v>42</v>
      </c>
      <c r="D5021" s="142">
        <v>164008</v>
      </c>
      <c r="E5021" s="143" t="s">
        <v>4106</v>
      </c>
      <c r="F5021" s="143" t="s">
        <v>737</v>
      </c>
      <c r="G5021" s="143" t="s">
        <v>738</v>
      </c>
      <c r="H5021" s="144">
        <v>90</v>
      </c>
      <c r="I5021" s="143"/>
    </row>
    <row r="5022" spans="2:9" s="140" customFormat="1" ht="19.7" customHeight="1" x14ac:dyDescent="0.2">
      <c r="B5022" s="142">
        <v>10510</v>
      </c>
      <c r="C5022" s="143" t="s">
        <v>42</v>
      </c>
      <c r="D5022" s="142">
        <v>165359</v>
      </c>
      <c r="E5022" s="143" t="s">
        <v>4107</v>
      </c>
      <c r="F5022" s="143" t="s">
        <v>697</v>
      </c>
      <c r="G5022" s="143" t="s">
        <v>698</v>
      </c>
      <c r="H5022" s="144">
        <v>30000</v>
      </c>
      <c r="I5022" s="143"/>
    </row>
    <row r="5023" spans="2:9" s="140" customFormat="1" ht="19.7" customHeight="1" x14ac:dyDescent="0.2">
      <c r="B5023" s="142">
        <v>10510</v>
      </c>
      <c r="C5023" s="143" t="s">
        <v>42</v>
      </c>
      <c r="D5023" s="142">
        <v>171593</v>
      </c>
      <c r="E5023" s="143" t="s">
        <v>4108</v>
      </c>
      <c r="F5023" s="143" t="s">
        <v>700</v>
      </c>
      <c r="G5023" s="143" t="s">
        <v>701</v>
      </c>
      <c r="H5023" s="144">
        <v>112000</v>
      </c>
      <c r="I5023" s="143"/>
    </row>
    <row r="5024" spans="2:9" s="140" customFormat="1" ht="19.7" customHeight="1" x14ac:dyDescent="0.2">
      <c r="B5024" s="142">
        <v>10510</v>
      </c>
      <c r="C5024" s="143" t="s">
        <v>42</v>
      </c>
      <c r="D5024" s="142">
        <v>176187</v>
      </c>
      <c r="E5024" s="143" t="s">
        <v>4109</v>
      </c>
      <c r="F5024" s="143" t="s">
        <v>737</v>
      </c>
      <c r="G5024" s="143" t="s">
        <v>738</v>
      </c>
      <c r="H5024" s="144">
        <v>270</v>
      </c>
      <c r="I5024" s="143"/>
    </row>
    <row r="5025" spans="2:9" s="140" customFormat="1" ht="19.7" customHeight="1" x14ac:dyDescent="0.2">
      <c r="B5025" s="142">
        <v>10510</v>
      </c>
      <c r="C5025" s="143" t="s">
        <v>42</v>
      </c>
      <c r="D5025" s="142">
        <v>176187</v>
      </c>
      <c r="E5025" s="143" t="s">
        <v>4109</v>
      </c>
      <c r="F5025" s="143" t="s">
        <v>737</v>
      </c>
      <c r="G5025" s="143" t="s">
        <v>738</v>
      </c>
      <c r="H5025" s="144">
        <v>30</v>
      </c>
      <c r="I5025" s="143"/>
    </row>
    <row r="5026" spans="2:9" s="140" customFormat="1" ht="19.7" customHeight="1" x14ac:dyDescent="0.2">
      <c r="B5026" s="142">
        <v>10510</v>
      </c>
      <c r="C5026" s="143" t="s">
        <v>42</v>
      </c>
      <c r="D5026" s="142">
        <v>176187</v>
      </c>
      <c r="E5026" s="143" t="s">
        <v>4110</v>
      </c>
      <c r="F5026" s="143" t="s">
        <v>700</v>
      </c>
      <c r="G5026" s="143" t="s">
        <v>701</v>
      </c>
      <c r="H5026" s="144">
        <v>270</v>
      </c>
      <c r="I5026" s="143"/>
    </row>
    <row r="5027" spans="2:9" s="140" customFormat="1" ht="19.7" customHeight="1" x14ac:dyDescent="0.2">
      <c r="B5027" s="142">
        <v>10510</v>
      </c>
      <c r="C5027" s="143" t="s">
        <v>42</v>
      </c>
      <c r="D5027" s="142">
        <v>176187</v>
      </c>
      <c r="E5027" s="143" t="s">
        <v>4110</v>
      </c>
      <c r="F5027" s="143" t="s">
        <v>700</v>
      </c>
      <c r="G5027" s="143" t="s">
        <v>701</v>
      </c>
      <c r="H5027" s="144">
        <v>30</v>
      </c>
      <c r="I5027" s="143"/>
    </row>
    <row r="5028" spans="2:9" s="140" customFormat="1" ht="19.7" customHeight="1" x14ac:dyDescent="0.2">
      <c r="B5028" s="142">
        <v>10510</v>
      </c>
      <c r="C5028" s="143" t="s">
        <v>42</v>
      </c>
      <c r="D5028" s="142">
        <v>176187</v>
      </c>
      <c r="E5028" s="143" t="s">
        <v>4111</v>
      </c>
      <c r="F5028" s="143" t="s">
        <v>700</v>
      </c>
      <c r="G5028" s="143" t="s">
        <v>701</v>
      </c>
      <c r="H5028" s="144">
        <v>270</v>
      </c>
      <c r="I5028" s="143"/>
    </row>
    <row r="5029" spans="2:9" s="140" customFormat="1" ht="19.7" customHeight="1" x14ac:dyDescent="0.2">
      <c r="B5029" s="142">
        <v>10510</v>
      </c>
      <c r="C5029" s="143" t="s">
        <v>42</v>
      </c>
      <c r="D5029" s="142">
        <v>176187</v>
      </c>
      <c r="E5029" s="143" t="s">
        <v>4111</v>
      </c>
      <c r="F5029" s="143" t="s">
        <v>700</v>
      </c>
      <c r="G5029" s="143" t="s">
        <v>701</v>
      </c>
      <c r="H5029" s="144">
        <v>30</v>
      </c>
      <c r="I5029" s="143"/>
    </row>
    <row r="5030" spans="2:9" s="140" customFormat="1" ht="19.7" customHeight="1" x14ac:dyDescent="0.2">
      <c r="B5030" s="142">
        <v>10510</v>
      </c>
      <c r="C5030" s="143" t="s">
        <v>42</v>
      </c>
      <c r="D5030" s="142">
        <v>176187</v>
      </c>
      <c r="E5030" s="143" t="s">
        <v>4112</v>
      </c>
      <c r="F5030" s="143" t="s">
        <v>700</v>
      </c>
      <c r="G5030" s="143" t="s">
        <v>701</v>
      </c>
      <c r="H5030" s="144">
        <v>270</v>
      </c>
      <c r="I5030" s="143"/>
    </row>
    <row r="5031" spans="2:9" s="140" customFormat="1" ht="19.7" customHeight="1" x14ac:dyDescent="0.2">
      <c r="B5031" s="142">
        <v>10510</v>
      </c>
      <c r="C5031" s="143" t="s">
        <v>42</v>
      </c>
      <c r="D5031" s="142">
        <v>176187</v>
      </c>
      <c r="E5031" s="143" t="s">
        <v>4112</v>
      </c>
      <c r="F5031" s="143" t="s">
        <v>700</v>
      </c>
      <c r="G5031" s="143" t="s">
        <v>701</v>
      </c>
      <c r="H5031" s="144">
        <v>30</v>
      </c>
      <c r="I5031" s="143"/>
    </row>
    <row r="5032" spans="2:9" s="140" customFormat="1" ht="19.7" customHeight="1" x14ac:dyDescent="0.2">
      <c r="B5032" s="142">
        <v>10510</v>
      </c>
      <c r="C5032" s="143" t="s">
        <v>42</v>
      </c>
      <c r="D5032" s="142">
        <v>176187</v>
      </c>
      <c r="E5032" s="143" t="s">
        <v>4113</v>
      </c>
      <c r="F5032" s="143" t="s">
        <v>697</v>
      </c>
      <c r="G5032" s="143" t="s">
        <v>698</v>
      </c>
      <c r="H5032" s="144">
        <v>5000</v>
      </c>
      <c r="I5032" s="143"/>
    </row>
    <row r="5033" spans="2:9" s="140" customFormat="1" ht="19.7" customHeight="1" x14ac:dyDescent="0.2">
      <c r="B5033" s="142">
        <v>10510</v>
      </c>
      <c r="C5033" s="143" t="s">
        <v>42</v>
      </c>
      <c r="D5033" s="142">
        <v>176187</v>
      </c>
      <c r="E5033" s="143" t="s">
        <v>4114</v>
      </c>
      <c r="F5033" s="143" t="s">
        <v>700</v>
      </c>
      <c r="G5033" s="143" t="s">
        <v>701</v>
      </c>
      <c r="H5033" s="144">
        <v>270</v>
      </c>
      <c r="I5033" s="143"/>
    </row>
    <row r="5034" spans="2:9" s="140" customFormat="1" ht="19.7" customHeight="1" x14ac:dyDescent="0.2">
      <c r="B5034" s="142">
        <v>10510</v>
      </c>
      <c r="C5034" s="143" t="s">
        <v>42</v>
      </c>
      <c r="D5034" s="142">
        <v>176187</v>
      </c>
      <c r="E5034" s="143" t="s">
        <v>4114</v>
      </c>
      <c r="F5034" s="143" t="s">
        <v>700</v>
      </c>
      <c r="G5034" s="143" t="s">
        <v>701</v>
      </c>
      <c r="H5034" s="144">
        <v>30</v>
      </c>
      <c r="I5034" s="143"/>
    </row>
    <row r="5035" spans="2:9" s="140" customFormat="1" ht="19.7" customHeight="1" x14ac:dyDescent="0.2">
      <c r="B5035" s="142">
        <v>10510</v>
      </c>
      <c r="C5035" s="143" t="s">
        <v>42</v>
      </c>
      <c r="D5035" s="142">
        <v>176187</v>
      </c>
      <c r="E5035" s="143" t="s">
        <v>4115</v>
      </c>
      <c r="F5035" s="143" t="s">
        <v>700</v>
      </c>
      <c r="G5035" s="143" t="s">
        <v>701</v>
      </c>
      <c r="H5035" s="144">
        <v>270</v>
      </c>
      <c r="I5035" s="143"/>
    </row>
    <row r="5036" spans="2:9" s="140" customFormat="1" ht="19.7" customHeight="1" x14ac:dyDescent="0.2">
      <c r="B5036" s="142">
        <v>10510</v>
      </c>
      <c r="C5036" s="143" t="s">
        <v>42</v>
      </c>
      <c r="D5036" s="142">
        <v>176187</v>
      </c>
      <c r="E5036" s="143" t="s">
        <v>4115</v>
      </c>
      <c r="F5036" s="143" t="s">
        <v>700</v>
      </c>
      <c r="G5036" s="143" t="s">
        <v>701</v>
      </c>
      <c r="H5036" s="144">
        <v>30</v>
      </c>
      <c r="I5036" s="143"/>
    </row>
    <row r="5037" spans="2:9" s="140" customFormat="1" ht="19.7" customHeight="1" x14ac:dyDescent="0.2">
      <c r="B5037" s="142">
        <v>10510</v>
      </c>
      <c r="C5037" s="143" t="s">
        <v>42</v>
      </c>
      <c r="D5037" s="142">
        <v>176187</v>
      </c>
      <c r="E5037" s="143" t="s">
        <v>4116</v>
      </c>
      <c r="F5037" s="143" t="s">
        <v>737</v>
      </c>
      <c r="G5037" s="143" t="s">
        <v>738</v>
      </c>
      <c r="H5037" s="144">
        <v>270</v>
      </c>
      <c r="I5037" s="143"/>
    </row>
    <row r="5038" spans="2:9" s="140" customFormat="1" ht="19.7" customHeight="1" x14ac:dyDescent="0.2">
      <c r="B5038" s="142">
        <v>10510</v>
      </c>
      <c r="C5038" s="143" t="s">
        <v>42</v>
      </c>
      <c r="D5038" s="142">
        <v>176187</v>
      </c>
      <c r="E5038" s="143" t="s">
        <v>4116</v>
      </c>
      <c r="F5038" s="143" t="s">
        <v>737</v>
      </c>
      <c r="G5038" s="143" t="s">
        <v>738</v>
      </c>
      <c r="H5038" s="144">
        <v>30</v>
      </c>
      <c r="I5038" s="143"/>
    </row>
    <row r="5039" spans="2:9" s="140" customFormat="1" ht="19.7" customHeight="1" x14ac:dyDescent="0.2">
      <c r="B5039" s="142">
        <v>10510</v>
      </c>
      <c r="C5039" s="143" t="s">
        <v>42</v>
      </c>
      <c r="D5039" s="142">
        <v>176187</v>
      </c>
      <c r="E5039" s="143" t="s">
        <v>4117</v>
      </c>
      <c r="F5039" s="143" t="s">
        <v>787</v>
      </c>
      <c r="G5039" s="143" t="s">
        <v>788</v>
      </c>
      <c r="H5039" s="144">
        <v>270</v>
      </c>
      <c r="I5039" s="143"/>
    </row>
    <row r="5040" spans="2:9" s="140" customFormat="1" ht="19.7" customHeight="1" x14ac:dyDescent="0.2">
      <c r="B5040" s="142">
        <v>10510</v>
      </c>
      <c r="C5040" s="143" t="s">
        <v>42</v>
      </c>
      <c r="D5040" s="142">
        <v>176187</v>
      </c>
      <c r="E5040" s="143" t="s">
        <v>4117</v>
      </c>
      <c r="F5040" s="143" t="s">
        <v>787</v>
      </c>
      <c r="G5040" s="143" t="s">
        <v>788</v>
      </c>
      <c r="H5040" s="144">
        <v>30</v>
      </c>
      <c r="I5040" s="143"/>
    </row>
    <row r="5041" spans="2:9" s="140" customFormat="1" ht="19.7" customHeight="1" x14ac:dyDescent="0.2">
      <c r="B5041" s="142">
        <v>10510</v>
      </c>
      <c r="C5041" s="143" t="s">
        <v>42</v>
      </c>
      <c r="D5041" s="142">
        <v>183314</v>
      </c>
      <c r="E5041" s="143" t="s">
        <v>4118</v>
      </c>
      <c r="F5041" s="143" t="s">
        <v>723</v>
      </c>
      <c r="G5041" s="143" t="s">
        <v>724</v>
      </c>
      <c r="H5041" s="144">
        <v>-11000</v>
      </c>
      <c r="I5041" s="143"/>
    </row>
    <row r="5042" spans="2:9" s="140" customFormat="1" ht="19.7" customHeight="1" x14ac:dyDescent="0.2">
      <c r="B5042" s="142">
        <v>10510</v>
      </c>
      <c r="C5042" s="143" t="s">
        <v>42</v>
      </c>
      <c r="D5042" s="142">
        <v>188661</v>
      </c>
      <c r="E5042" s="143" t="s">
        <v>4119</v>
      </c>
      <c r="F5042" s="143" t="s">
        <v>700</v>
      </c>
      <c r="G5042" s="143" t="s">
        <v>701</v>
      </c>
      <c r="H5042" s="144">
        <v>-12134.2</v>
      </c>
      <c r="I5042" s="143"/>
    </row>
    <row r="5043" spans="2:9" s="140" customFormat="1" ht="19.7" customHeight="1" x14ac:dyDescent="0.2">
      <c r="B5043" s="142">
        <v>10510</v>
      </c>
      <c r="C5043" s="143" t="s">
        <v>42</v>
      </c>
      <c r="D5043" s="142">
        <v>216473</v>
      </c>
      <c r="E5043" s="143" t="s">
        <v>4120</v>
      </c>
      <c r="F5043" s="143" t="s">
        <v>700</v>
      </c>
      <c r="G5043" s="143" t="s">
        <v>701</v>
      </c>
      <c r="H5043" s="144">
        <v>754.6</v>
      </c>
      <c r="I5043" s="143"/>
    </row>
    <row r="5044" spans="2:9" s="140" customFormat="1" ht="19.7" customHeight="1" x14ac:dyDescent="0.2">
      <c r="B5044" s="142">
        <v>10510</v>
      </c>
      <c r="C5044" s="143" t="s">
        <v>42</v>
      </c>
      <c r="D5044" s="142">
        <v>223376</v>
      </c>
      <c r="E5044" s="143" t="s">
        <v>4121</v>
      </c>
      <c r="F5044" s="143" t="s">
        <v>697</v>
      </c>
      <c r="G5044" s="143" t="s">
        <v>698</v>
      </c>
      <c r="H5044" s="144">
        <v>15000</v>
      </c>
      <c r="I5044" s="143"/>
    </row>
    <row r="5045" spans="2:9" s="140" customFormat="1" ht="19.7" customHeight="1" x14ac:dyDescent="0.2">
      <c r="B5045" s="142">
        <v>10510</v>
      </c>
      <c r="C5045" s="143" t="s">
        <v>42</v>
      </c>
      <c r="D5045" s="142">
        <v>240030</v>
      </c>
      <c r="E5045" s="143" t="s">
        <v>4122</v>
      </c>
      <c r="F5045" s="143" t="s">
        <v>697</v>
      </c>
      <c r="G5045" s="143" t="s">
        <v>698</v>
      </c>
      <c r="H5045" s="144">
        <v>70000</v>
      </c>
      <c r="I5045" s="143"/>
    </row>
    <row r="5046" spans="2:9" s="140" customFormat="1" ht="19.7" customHeight="1" x14ac:dyDescent="0.2">
      <c r="B5046" s="142">
        <v>10510</v>
      </c>
      <c r="C5046" s="143" t="s">
        <v>42</v>
      </c>
      <c r="D5046" s="142">
        <v>251309</v>
      </c>
      <c r="E5046" s="143" t="s">
        <v>4123</v>
      </c>
      <c r="F5046" s="143" t="s">
        <v>700</v>
      </c>
      <c r="G5046" s="143" t="s">
        <v>701</v>
      </c>
      <c r="H5046" s="144">
        <v>60000</v>
      </c>
      <c r="I5046" s="143"/>
    </row>
    <row r="5047" spans="2:9" s="140" customFormat="1" ht="19.7" customHeight="1" x14ac:dyDescent="0.2">
      <c r="B5047" s="142">
        <v>10510</v>
      </c>
      <c r="C5047" s="143" t="s">
        <v>42</v>
      </c>
      <c r="D5047" s="142">
        <v>290517</v>
      </c>
      <c r="E5047" s="143" t="s">
        <v>4124</v>
      </c>
      <c r="F5047" s="143" t="s">
        <v>713</v>
      </c>
      <c r="G5047" s="143" t="s">
        <v>714</v>
      </c>
      <c r="H5047" s="144">
        <v>50000</v>
      </c>
      <c r="I5047" s="143"/>
    </row>
    <row r="5048" spans="2:9" s="140" customFormat="1" ht="19.7" customHeight="1" x14ac:dyDescent="0.2">
      <c r="B5048" s="142">
        <v>10510</v>
      </c>
      <c r="C5048" s="143" t="s">
        <v>42</v>
      </c>
      <c r="D5048" s="142">
        <v>302888</v>
      </c>
      <c r="E5048" s="143" t="s">
        <v>4125</v>
      </c>
      <c r="F5048" s="143" t="s">
        <v>700</v>
      </c>
      <c r="G5048" s="143" t="s">
        <v>701</v>
      </c>
      <c r="H5048" s="144">
        <v>65000</v>
      </c>
      <c r="I5048" s="143"/>
    </row>
    <row r="5049" spans="2:9" s="140" customFormat="1" ht="19.7" customHeight="1" x14ac:dyDescent="0.2">
      <c r="B5049" s="142">
        <v>10510</v>
      </c>
      <c r="C5049" s="143" t="s">
        <v>42</v>
      </c>
      <c r="D5049" s="142">
        <v>302888</v>
      </c>
      <c r="E5049" s="143" t="s">
        <v>4126</v>
      </c>
      <c r="F5049" s="143" t="s">
        <v>697</v>
      </c>
      <c r="G5049" s="143" t="s">
        <v>698</v>
      </c>
      <c r="H5049" s="144">
        <v>15000</v>
      </c>
      <c r="I5049" s="143"/>
    </row>
    <row r="5050" spans="2:9" s="140" customFormat="1" ht="19.7" customHeight="1" x14ac:dyDescent="0.2">
      <c r="B5050" s="142">
        <v>10510</v>
      </c>
      <c r="C5050" s="143" t="s">
        <v>42</v>
      </c>
      <c r="D5050" s="142">
        <v>302888</v>
      </c>
      <c r="E5050" s="143" t="s">
        <v>4127</v>
      </c>
      <c r="F5050" s="143" t="s">
        <v>737</v>
      </c>
      <c r="G5050" s="143" t="s">
        <v>738</v>
      </c>
      <c r="H5050" s="144">
        <v>330</v>
      </c>
      <c r="I5050" s="143"/>
    </row>
    <row r="5051" spans="2:9" s="140" customFormat="1" ht="19.7" customHeight="1" x14ac:dyDescent="0.2">
      <c r="B5051" s="142">
        <v>10510</v>
      </c>
      <c r="C5051" s="143" t="s">
        <v>42</v>
      </c>
      <c r="D5051" s="142">
        <v>302888</v>
      </c>
      <c r="E5051" s="143" t="s">
        <v>4128</v>
      </c>
      <c r="F5051" s="143" t="s">
        <v>737</v>
      </c>
      <c r="G5051" s="143" t="s">
        <v>738</v>
      </c>
      <c r="H5051" s="144">
        <v>330</v>
      </c>
      <c r="I5051" s="143"/>
    </row>
    <row r="5052" spans="2:9" s="140" customFormat="1" ht="19.7" customHeight="1" x14ac:dyDescent="0.2">
      <c r="B5052" s="142">
        <v>10510</v>
      </c>
      <c r="C5052" s="143" t="s">
        <v>42</v>
      </c>
      <c r="D5052" s="142">
        <v>302888</v>
      </c>
      <c r="E5052" s="143" t="s">
        <v>4129</v>
      </c>
      <c r="F5052" s="143" t="s">
        <v>787</v>
      </c>
      <c r="G5052" s="143" t="s">
        <v>788</v>
      </c>
      <c r="H5052" s="144">
        <v>300</v>
      </c>
      <c r="I5052" s="143"/>
    </row>
    <row r="5053" spans="2:9" s="140" customFormat="1" ht="19.7" customHeight="1" x14ac:dyDescent="0.2">
      <c r="B5053" s="142">
        <v>10510</v>
      </c>
      <c r="C5053" s="143" t="s">
        <v>42</v>
      </c>
      <c r="D5053" s="142">
        <v>309239</v>
      </c>
      <c r="E5053" s="143" t="s">
        <v>8769</v>
      </c>
      <c r="F5053" s="143" t="s">
        <v>706</v>
      </c>
      <c r="G5053" s="143" t="s">
        <v>707</v>
      </c>
      <c r="H5053" s="144">
        <v>800.36</v>
      </c>
      <c r="I5053" s="143"/>
    </row>
    <row r="5054" spans="2:9" s="140" customFormat="1" ht="19.7" customHeight="1" x14ac:dyDescent="0.2">
      <c r="B5054" s="142">
        <v>10510</v>
      </c>
      <c r="C5054" s="143" t="s">
        <v>42</v>
      </c>
      <c r="D5054" s="142">
        <v>311492</v>
      </c>
      <c r="E5054" s="143" t="s">
        <v>4130</v>
      </c>
      <c r="F5054" s="143" t="s">
        <v>706</v>
      </c>
      <c r="G5054" s="143" t="s">
        <v>707</v>
      </c>
      <c r="H5054" s="144">
        <v>432.09</v>
      </c>
      <c r="I5054" s="143"/>
    </row>
    <row r="5055" spans="2:9" s="140" customFormat="1" ht="19.7" customHeight="1" x14ac:dyDescent="0.2">
      <c r="B5055" s="142">
        <v>10510</v>
      </c>
      <c r="C5055" s="143" t="s">
        <v>42</v>
      </c>
      <c r="D5055" s="142">
        <v>311492</v>
      </c>
      <c r="E5055" s="143" t="s">
        <v>4130</v>
      </c>
      <c r="F5055" s="143" t="s">
        <v>706</v>
      </c>
      <c r="G5055" s="143" t="s">
        <v>707</v>
      </c>
      <c r="H5055" s="144">
        <v>96.02</v>
      </c>
      <c r="I5055" s="143"/>
    </row>
    <row r="5056" spans="2:9" s="140" customFormat="1" ht="19.7" customHeight="1" x14ac:dyDescent="0.2">
      <c r="B5056" s="142">
        <v>10510</v>
      </c>
      <c r="C5056" s="143" t="s">
        <v>42</v>
      </c>
      <c r="D5056" s="142">
        <v>311492</v>
      </c>
      <c r="E5056" s="143" t="s">
        <v>4131</v>
      </c>
      <c r="F5056" s="143" t="s">
        <v>737</v>
      </c>
      <c r="G5056" s="143" t="s">
        <v>738</v>
      </c>
      <c r="H5056" s="144">
        <v>900</v>
      </c>
      <c r="I5056" s="143"/>
    </row>
    <row r="5057" spans="2:9" s="140" customFormat="1" ht="19.7" customHeight="1" x14ac:dyDescent="0.2">
      <c r="B5057" s="142">
        <v>10510</v>
      </c>
      <c r="C5057" s="143" t="s">
        <v>42</v>
      </c>
      <c r="D5057" s="142">
        <v>311492</v>
      </c>
      <c r="E5057" s="143" t="s">
        <v>4131</v>
      </c>
      <c r="F5057" s="143" t="s">
        <v>737</v>
      </c>
      <c r="G5057" s="143" t="s">
        <v>738</v>
      </c>
      <c r="H5057" s="144">
        <v>300</v>
      </c>
      <c r="I5057" s="143"/>
    </row>
    <row r="5058" spans="2:9" s="140" customFormat="1" ht="19.7" customHeight="1" x14ac:dyDescent="0.2">
      <c r="B5058" s="142">
        <v>10510</v>
      </c>
      <c r="C5058" s="143" t="s">
        <v>42</v>
      </c>
      <c r="D5058" s="142">
        <v>311492</v>
      </c>
      <c r="E5058" s="143" t="s">
        <v>4132</v>
      </c>
      <c r="F5058" s="143" t="s">
        <v>697</v>
      </c>
      <c r="G5058" s="143" t="s">
        <v>698</v>
      </c>
      <c r="H5058" s="144">
        <v>15000</v>
      </c>
      <c r="I5058" s="143"/>
    </row>
    <row r="5059" spans="2:9" s="140" customFormat="1" ht="19.7" customHeight="1" x14ac:dyDescent="0.2">
      <c r="B5059" s="142">
        <v>10510</v>
      </c>
      <c r="C5059" s="143" t="s">
        <v>42</v>
      </c>
      <c r="D5059" s="142">
        <v>311492</v>
      </c>
      <c r="E5059" s="143" t="s">
        <v>4133</v>
      </c>
      <c r="F5059" s="143" t="s">
        <v>700</v>
      </c>
      <c r="G5059" s="143" t="s">
        <v>701</v>
      </c>
      <c r="H5059" s="144">
        <v>450</v>
      </c>
      <c r="I5059" s="143"/>
    </row>
    <row r="5060" spans="2:9" s="140" customFormat="1" ht="19.7" customHeight="1" x14ac:dyDescent="0.2">
      <c r="B5060" s="142">
        <v>10510</v>
      </c>
      <c r="C5060" s="143" t="s">
        <v>42</v>
      </c>
      <c r="D5060" s="142">
        <v>311492</v>
      </c>
      <c r="E5060" s="143" t="s">
        <v>4133</v>
      </c>
      <c r="F5060" s="143" t="s">
        <v>700</v>
      </c>
      <c r="G5060" s="143" t="s">
        <v>701</v>
      </c>
      <c r="H5060" s="144">
        <v>150</v>
      </c>
      <c r="I5060" s="143"/>
    </row>
    <row r="5061" spans="2:9" s="140" customFormat="1" ht="19.7" customHeight="1" x14ac:dyDescent="0.2">
      <c r="B5061" s="142">
        <v>10510</v>
      </c>
      <c r="C5061" s="143" t="s">
        <v>42</v>
      </c>
      <c r="D5061" s="142">
        <v>328975</v>
      </c>
      <c r="E5061" s="143" t="s">
        <v>4134</v>
      </c>
      <c r="F5061" s="143" t="s">
        <v>700</v>
      </c>
      <c r="G5061" s="143" t="s">
        <v>701</v>
      </c>
      <c r="H5061" s="144">
        <v>-30387.65</v>
      </c>
      <c r="I5061" s="143"/>
    </row>
    <row r="5062" spans="2:9" s="140" customFormat="1" ht="19.7" customHeight="1" x14ac:dyDescent="0.2">
      <c r="B5062" s="142">
        <v>10510</v>
      </c>
      <c r="C5062" s="143" t="s">
        <v>42</v>
      </c>
      <c r="D5062" s="142">
        <v>334030</v>
      </c>
      <c r="E5062" s="143" t="s">
        <v>4135</v>
      </c>
      <c r="F5062" s="143" t="s">
        <v>700</v>
      </c>
      <c r="G5062" s="143" t="s">
        <v>701</v>
      </c>
      <c r="H5062" s="144">
        <v>-279000</v>
      </c>
      <c r="I5062" s="143"/>
    </row>
    <row r="5063" spans="2:9" s="140" customFormat="1" ht="19.7" customHeight="1" x14ac:dyDescent="0.2">
      <c r="B5063" s="142">
        <v>10510</v>
      </c>
      <c r="C5063" s="143" t="s">
        <v>42</v>
      </c>
      <c r="D5063" s="142">
        <v>334030</v>
      </c>
      <c r="E5063" s="143" t="s">
        <v>4136</v>
      </c>
      <c r="F5063" s="143" t="s">
        <v>700</v>
      </c>
      <c r="G5063" s="143" t="s">
        <v>701</v>
      </c>
      <c r="H5063" s="144">
        <v>-48451.839999999997</v>
      </c>
      <c r="I5063" s="143"/>
    </row>
    <row r="5064" spans="2:9" s="140" customFormat="1" ht="19.7" customHeight="1" x14ac:dyDescent="0.2">
      <c r="B5064" s="142">
        <v>10510</v>
      </c>
      <c r="C5064" s="143" t="s">
        <v>42</v>
      </c>
      <c r="D5064" s="142">
        <v>342581</v>
      </c>
      <c r="E5064" s="143" t="s">
        <v>4137</v>
      </c>
      <c r="F5064" s="143" t="s">
        <v>700</v>
      </c>
      <c r="G5064" s="143" t="s">
        <v>701</v>
      </c>
      <c r="H5064" s="144">
        <v>24276.400000000001</v>
      </c>
      <c r="I5064" s="143"/>
    </row>
    <row r="5065" spans="2:9" s="140" customFormat="1" ht="19.7" customHeight="1" x14ac:dyDescent="0.2">
      <c r="B5065" s="142">
        <v>10510</v>
      </c>
      <c r="C5065" s="143" t="s">
        <v>42</v>
      </c>
      <c r="D5065" s="142">
        <v>342581</v>
      </c>
      <c r="E5065" s="143" t="s">
        <v>4138</v>
      </c>
      <c r="F5065" s="143" t="s">
        <v>723</v>
      </c>
      <c r="G5065" s="143" t="s">
        <v>724</v>
      </c>
      <c r="H5065" s="144">
        <v>-24276.400000000001</v>
      </c>
      <c r="I5065" s="143"/>
    </row>
    <row r="5066" spans="2:9" s="140" customFormat="1" ht="19.7" customHeight="1" x14ac:dyDescent="0.2">
      <c r="B5066" s="142">
        <v>10510</v>
      </c>
      <c r="C5066" s="143" t="s">
        <v>42</v>
      </c>
      <c r="D5066" s="142">
        <v>345531</v>
      </c>
      <c r="E5066" s="143" t="s">
        <v>9844</v>
      </c>
      <c r="F5066" s="143" t="s">
        <v>700</v>
      </c>
      <c r="G5066" s="143" t="s">
        <v>701</v>
      </c>
      <c r="H5066" s="144">
        <v>-35062.35</v>
      </c>
      <c r="I5066" s="143"/>
    </row>
    <row r="5067" spans="2:9" s="140" customFormat="1" ht="19.7" customHeight="1" x14ac:dyDescent="0.2">
      <c r="B5067" s="142">
        <v>10510</v>
      </c>
      <c r="C5067" s="143" t="s">
        <v>42</v>
      </c>
      <c r="D5067" s="142">
        <v>346361</v>
      </c>
      <c r="E5067" s="143" t="s">
        <v>4141</v>
      </c>
      <c r="F5067" s="143" t="s">
        <v>700</v>
      </c>
      <c r="G5067" s="143" t="s">
        <v>701</v>
      </c>
      <c r="H5067" s="144">
        <v>360</v>
      </c>
      <c r="I5067" s="143"/>
    </row>
    <row r="5068" spans="2:9" s="140" customFormat="1" ht="19.7" customHeight="1" x14ac:dyDescent="0.2">
      <c r="B5068" s="142">
        <v>10510</v>
      </c>
      <c r="C5068" s="143" t="s">
        <v>42</v>
      </c>
      <c r="D5068" s="142">
        <v>357399</v>
      </c>
      <c r="E5068" s="143" t="s">
        <v>4142</v>
      </c>
      <c r="F5068" s="143" t="s">
        <v>737</v>
      </c>
      <c r="G5068" s="143" t="s">
        <v>738</v>
      </c>
      <c r="H5068" s="144">
        <v>270</v>
      </c>
      <c r="I5068" s="143"/>
    </row>
    <row r="5069" spans="2:9" s="140" customFormat="1" ht="19.7" customHeight="1" x14ac:dyDescent="0.2">
      <c r="B5069" s="142">
        <v>10510</v>
      </c>
      <c r="C5069" s="143" t="s">
        <v>42</v>
      </c>
      <c r="D5069" s="142">
        <v>357399</v>
      </c>
      <c r="E5069" s="143" t="s">
        <v>4142</v>
      </c>
      <c r="F5069" s="143" t="s">
        <v>737</v>
      </c>
      <c r="G5069" s="143" t="s">
        <v>738</v>
      </c>
      <c r="H5069" s="144">
        <v>30</v>
      </c>
      <c r="I5069" s="143"/>
    </row>
    <row r="5070" spans="2:9" s="140" customFormat="1" ht="19.7" customHeight="1" x14ac:dyDescent="0.2">
      <c r="B5070" s="142">
        <v>10510</v>
      </c>
      <c r="C5070" s="143" t="s">
        <v>42</v>
      </c>
      <c r="D5070" s="142">
        <v>357399</v>
      </c>
      <c r="E5070" s="143" t="s">
        <v>4143</v>
      </c>
      <c r="F5070" s="143" t="s">
        <v>737</v>
      </c>
      <c r="G5070" s="143" t="s">
        <v>738</v>
      </c>
      <c r="H5070" s="144">
        <v>270</v>
      </c>
      <c r="I5070" s="143"/>
    </row>
    <row r="5071" spans="2:9" s="140" customFormat="1" ht="19.7" customHeight="1" x14ac:dyDescent="0.2">
      <c r="B5071" s="142">
        <v>10510</v>
      </c>
      <c r="C5071" s="143" t="s">
        <v>42</v>
      </c>
      <c r="D5071" s="142">
        <v>357399</v>
      </c>
      <c r="E5071" s="143" t="s">
        <v>4143</v>
      </c>
      <c r="F5071" s="143" t="s">
        <v>737</v>
      </c>
      <c r="G5071" s="143" t="s">
        <v>738</v>
      </c>
      <c r="H5071" s="144">
        <v>30</v>
      </c>
      <c r="I5071" s="143"/>
    </row>
    <row r="5072" spans="2:9" s="140" customFormat="1" ht="19.7" customHeight="1" x14ac:dyDescent="0.2">
      <c r="B5072" s="142">
        <v>10510</v>
      </c>
      <c r="C5072" s="143" t="s">
        <v>42</v>
      </c>
      <c r="D5072" s="142">
        <v>357399</v>
      </c>
      <c r="E5072" s="143" t="s">
        <v>4144</v>
      </c>
      <c r="F5072" s="143" t="s">
        <v>4145</v>
      </c>
      <c r="G5072" s="143" t="s">
        <v>4146</v>
      </c>
      <c r="H5072" s="144">
        <v>365.84</v>
      </c>
      <c r="I5072" s="143"/>
    </row>
    <row r="5073" spans="2:9" s="140" customFormat="1" ht="19.7" customHeight="1" x14ac:dyDescent="0.2">
      <c r="B5073" s="142">
        <v>10510</v>
      </c>
      <c r="C5073" s="143" t="s">
        <v>42</v>
      </c>
      <c r="D5073" s="142">
        <v>357399</v>
      </c>
      <c r="E5073" s="143" t="s">
        <v>4144</v>
      </c>
      <c r="F5073" s="143" t="s">
        <v>4145</v>
      </c>
      <c r="G5073" s="143" t="s">
        <v>4146</v>
      </c>
      <c r="H5073" s="144">
        <v>45.73</v>
      </c>
      <c r="I5073" s="143"/>
    </row>
    <row r="5074" spans="2:9" s="140" customFormat="1" ht="19.7" customHeight="1" x14ac:dyDescent="0.2">
      <c r="B5074" s="142">
        <v>10510</v>
      </c>
      <c r="C5074" s="143" t="s">
        <v>42</v>
      </c>
      <c r="D5074" s="142">
        <v>357399</v>
      </c>
      <c r="E5074" s="143" t="s">
        <v>4147</v>
      </c>
      <c r="F5074" s="143" t="s">
        <v>700</v>
      </c>
      <c r="G5074" s="143" t="s">
        <v>701</v>
      </c>
      <c r="H5074" s="144">
        <v>10000</v>
      </c>
      <c r="I5074" s="143"/>
    </row>
    <row r="5075" spans="2:9" s="140" customFormat="1" ht="19.7" customHeight="1" x14ac:dyDescent="0.2">
      <c r="B5075" s="142">
        <v>10510</v>
      </c>
      <c r="C5075" s="143" t="s">
        <v>42</v>
      </c>
      <c r="D5075" s="142">
        <v>405761</v>
      </c>
      <c r="E5075" s="143" t="s">
        <v>4148</v>
      </c>
      <c r="F5075" s="143" t="s">
        <v>700</v>
      </c>
      <c r="G5075" s="143" t="s">
        <v>701</v>
      </c>
      <c r="H5075" s="144">
        <v>-51878.59</v>
      </c>
      <c r="I5075" s="143"/>
    </row>
    <row r="5076" spans="2:9" s="140" customFormat="1" ht="19.7" customHeight="1" x14ac:dyDescent="0.2">
      <c r="B5076" s="142">
        <v>10510</v>
      </c>
      <c r="C5076" s="143" t="s">
        <v>42</v>
      </c>
      <c r="D5076" s="142">
        <v>405761</v>
      </c>
      <c r="E5076" s="143" t="s">
        <v>4149</v>
      </c>
      <c r="F5076" s="143" t="s">
        <v>700</v>
      </c>
      <c r="G5076" s="143" t="s">
        <v>701</v>
      </c>
      <c r="H5076" s="144">
        <v>-245034.05</v>
      </c>
      <c r="I5076" s="143"/>
    </row>
    <row r="5077" spans="2:9" s="140" customFormat="1" ht="19.7" customHeight="1" x14ac:dyDescent="0.2">
      <c r="B5077" s="142">
        <v>10510</v>
      </c>
      <c r="C5077" s="143" t="s">
        <v>42</v>
      </c>
      <c r="D5077" s="142">
        <v>406514</v>
      </c>
      <c r="E5077" s="143" t="s">
        <v>4150</v>
      </c>
      <c r="F5077" s="143" t="s">
        <v>713</v>
      </c>
      <c r="G5077" s="143" t="s">
        <v>714</v>
      </c>
      <c r="H5077" s="144">
        <v>150000</v>
      </c>
      <c r="I5077" s="143"/>
    </row>
    <row r="5078" spans="2:9" s="140" customFormat="1" ht="19.7" customHeight="1" x14ac:dyDescent="0.2">
      <c r="B5078" s="142">
        <v>10510</v>
      </c>
      <c r="C5078" s="143" t="s">
        <v>42</v>
      </c>
      <c r="D5078" s="142">
        <v>406514</v>
      </c>
      <c r="E5078" s="143" t="s">
        <v>8770</v>
      </c>
      <c r="F5078" s="143" t="s">
        <v>706</v>
      </c>
      <c r="G5078" s="143" t="s">
        <v>707</v>
      </c>
      <c r="H5078" s="144">
        <v>576.07000000000005</v>
      </c>
      <c r="I5078" s="143"/>
    </row>
    <row r="5079" spans="2:9" s="140" customFormat="1" ht="19.7" customHeight="1" x14ac:dyDescent="0.2">
      <c r="B5079" s="142">
        <v>10510</v>
      </c>
      <c r="C5079" s="143" t="s">
        <v>42</v>
      </c>
      <c r="D5079" s="142">
        <v>406514</v>
      </c>
      <c r="E5079" s="143" t="s">
        <v>4151</v>
      </c>
      <c r="F5079" s="143" t="s">
        <v>769</v>
      </c>
      <c r="G5079" s="143" t="s">
        <v>770</v>
      </c>
      <c r="H5079" s="144">
        <v>-17703.009999999998</v>
      </c>
      <c r="I5079" s="143"/>
    </row>
    <row r="5080" spans="2:9" s="140" customFormat="1" ht="19.7" customHeight="1" x14ac:dyDescent="0.2">
      <c r="B5080" s="142">
        <v>10510</v>
      </c>
      <c r="C5080" s="143" t="s">
        <v>42</v>
      </c>
      <c r="D5080" s="142">
        <v>416687</v>
      </c>
      <c r="E5080" s="143" t="s">
        <v>4152</v>
      </c>
      <c r="F5080" s="143" t="s">
        <v>778</v>
      </c>
      <c r="G5080" s="143" t="s">
        <v>779</v>
      </c>
      <c r="H5080" s="144">
        <v>-4044.97</v>
      </c>
      <c r="I5080" s="143"/>
    </row>
    <row r="5081" spans="2:9" s="140" customFormat="1" ht="19.7" customHeight="1" x14ac:dyDescent="0.2">
      <c r="B5081" s="142">
        <v>10510</v>
      </c>
      <c r="C5081" s="143" t="s">
        <v>42</v>
      </c>
      <c r="D5081" s="142">
        <v>446212</v>
      </c>
      <c r="E5081" s="143" t="s">
        <v>4153</v>
      </c>
      <c r="F5081" s="143" t="s">
        <v>778</v>
      </c>
      <c r="G5081" s="143" t="s">
        <v>779</v>
      </c>
      <c r="H5081" s="144">
        <v>176.4</v>
      </c>
      <c r="I5081" s="143"/>
    </row>
    <row r="5082" spans="2:9" s="140" customFormat="1" ht="19.7" customHeight="1" x14ac:dyDescent="0.2">
      <c r="B5082" s="142">
        <v>10510</v>
      </c>
      <c r="C5082" s="143" t="s">
        <v>42</v>
      </c>
      <c r="D5082" s="142">
        <v>446212</v>
      </c>
      <c r="E5082" s="143" t="s">
        <v>4153</v>
      </c>
      <c r="F5082" s="143" t="s">
        <v>778</v>
      </c>
      <c r="G5082" s="143" t="s">
        <v>779</v>
      </c>
      <c r="H5082" s="144">
        <v>58.8</v>
      </c>
      <c r="I5082" s="143"/>
    </row>
    <row r="5083" spans="2:9" s="140" customFormat="1" ht="19.7" customHeight="1" x14ac:dyDescent="0.2">
      <c r="B5083" s="142">
        <v>10510</v>
      </c>
      <c r="C5083" s="143" t="s">
        <v>42</v>
      </c>
      <c r="D5083" s="142">
        <v>446212</v>
      </c>
      <c r="E5083" s="143" t="s">
        <v>4154</v>
      </c>
      <c r="F5083" s="143" t="s">
        <v>700</v>
      </c>
      <c r="G5083" s="143" t="s">
        <v>701</v>
      </c>
      <c r="H5083" s="144">
        <v>450</v>
      </c>
      <c r="I5083" s="143"/>
    </row>
    <row r="5084" spans="2:9" s="140" customFormat="1" ht="19.7" customHeight="1" x14ac:dyDescent="0.2">
      <c r="B5084" s="142">
        <v>10510</v>
      </c>
      <c r="C5084" s="143" t="s">
        <v>42</v>
      </c>
      <c r="D5084" s="142">
        <v>446212</v>
      </c>
      <c r="E5084" s="143" t="s">
        <v>4154</v>
      </c>
      <c r="F5084" s="143" t="s">
        <v>700</v>
      </c>
      <c r="G5084" s="143" t="s">
        <v>701</v>
      </c>
      <c r="H5084" s="144">
        <v>150</v>
      </c>
      <c r="I5084" s="143"/>
    </row>
    <row r="5085" spans="2:9" s="140" customFormat="1" ht="19.7" customHeight="1" x14ac:dyDescent="0.2">
      <c r="B5085" s="142">
        <v>10510</v>
      </c>
      <c r="C5085" s="143" t="s">
        <v>42</v>
      </c>
      <c r="D5085" s="142">
        <v>446212</v>
      </c>
      <c r="E5085" s="143" t="s">
        <v>4155</v>
      </c>
      <c r="F5085" s="143" t="s">
        <v>700</v>
      </c>
      <c r="G5085" s="143" t="s">
        <v>701</v>
      </c>
      <c r="H5085" s="144">
        <v>365.84</v>
      </c>
      <c r="I5085" s="143"/>
    </row>
    <row r="5086" spans="2:9" s="140" customFormat="1" ht="19.7" customHeight="1" x14ac:dyDescent="0.2">
      <c r="B5086" s="142">
        <v>10510</v>
      </c>
      <c r="C5086" s="143" t="s">
        <v>42</v>
      </c>
      <c r="D5086" s="142">
        <v>446212</v>
      </c>
      <c r="E5086" s="143" t="s">
        <v>4155</v>
      </c>
      <c r="F5086" s="143" t="s">
        <v>700</v>
      </c>
      <c r="G5086" s="143" t="s">
        <v>701</v>
      </c>
      <c r="H5086" s="144">
        <v>137.19</v>
      </c>
      <c r="I5086" s="143"/>
    </row>
    <row r="5087" spans="2:9" s="140" customFormat="1" ht="19.7" customHeight="1" x14ac:dyDescent="0.2">
      <c r="B5087" s="142">
        <v>10510</v>
      </c>
      <c r="C5087" s="143" t="s">
        <v>42</v>
      </c>
      <c r="D5087" s="142">
        <v>446212</v>
      </c>
      <c r="E5087" s="143" t="s">
        <v>4156</v>
      </c>
      <c r="F5087" s="143" t="s">
        <v>706</v>
      </c>
      <c r="G5087" s="143" t="s">
        <v>707</v>
      </c>
      <c r="H5087" s="144">
        <v>576.27</v>
      </c>
      <c r="I5087" s="143"/>
    </row>
    <row r="5088" spans="2:9" s="140" customFormat="1" ht="19.7" customHeight="1" x14ac:dyDescent="0.2">
      <c r="B5088" s="142">
        <v>10510</v>
      </c>
      <c r="C5088" s="143" t="s">
        <v>42</v>
      </c>
      <c r="D5088" s="142">
        <v>446212</v>
      </c>
      <c r="E5088" s="143" t="s">
        <v>4156</v>
      </c>
      <c r="F5088" s="143" t="s">
        <v>706</v>
      </c>
      <c r="G5088" s="143" t="s">
        <v>707</v>
      </c>
      <c r="H5088" s="144">
        <v>128.06</v>
      </c>
      <c r="I5088" s="143"/>
    </row>
    <row r="5089" spans="2:9" s="140" customFormat="1" ht="19.7" customHeight="1" x14ac:dyDescent="0.2">
      <c r="B5089" s="142">
        <v>10510</v>
      </c>
      <c r="C5089" s="143" t="s">
        <v>42</v>
      </c>
      <c r="D5089" s="142">
        <v>454736</v>
      </c>
      <c r="E5089" s="143" t="s">
        <v>8771</v>
      </c>
      <c r="F5089" s="143" t="s">
        <v>706</v>
      </c>
      <c r="G5089" s="143" t="s">
        <v>707</v>
      </c>
      <c r="H5089" s="144">
        <v>640.08000000000004</v>
      </c>
      <c r="I5089" s="143"/>
    </row>
    <row r="5090" spans="2:9" s="140" customFormat="1" ht="19.7" customHeight="1" x14ac:dyDescent="0.2">
      <c r="B5090" s="142">
        <v>10510</v>
      </c>
      <c r="C5090" s="143" t="s">
        <v>42</v>
      </c>
      <c r="D5090" s="142">
        <v>463532</v>
      </c>
      <c r="E5090" s="143" t="s">
        <v>4157</v>
      </c>
      <c r="F5090" s="143" t="s">
        <v>737</v>
      </c>
      <c r="G5090" s="143" t="s">
        <v>738</v>
      </c>
      <c r="H5090" s="144">
        <v>270</v>
      </c>
      <c r="I5090" s="143"/>
    </row>
    <row r="5091" spans="2:9" s="140" customFormat="1" ht="19.7" customHeight="1" x14ac:dyDescent="0.2">
      <c r="B5091" s="142">
        <v>10510</v>
      </c>
      <c r="C5091" s="143" t="s">
        <v>42</v>
      </c>
      <c r="D5091" s="142">
        <v>463532</v>
      </c>
      <c r="E5091" s="143" t="s">
        <v>4157</v>
      </c>
      <c r="F5091" s="143" t="s">
        <v>737</v>
      </c>
      <c r="G5091" s="143" t="s">
        <v>738</v>
      </c>
      <c r="H5091" s="144">
        <v>30</v>
      </c>
      <c r="I5091" s="143"/>
    </row>
    <row r="5092" spans="2:9" s="140" customFormat="1" ht="19.7" customHeight="1" x14ac:dyDescent="0.2">
      <c r="B5092" s="142">
        <v>10510</v>
      </c>
      <c r="C5092" s="143" t="s">
        <v>42</v>
      </c>
      <c r="D5092" s="142">
        <v>463532</v>
      </c>
      <c r="E5092" s="143" t="s">
        <v>4158</v>
      </c>
      <c r="F5092" s="143" t="s">
        <v>706</v>
      </c>
      <c r="G5092" s="143" t="s">
        <v>707</v>
      </c>
      <c r="H5092" s="144">
        <v>240.05</v>
      </c>
      <c r="I5092" s="143"/>
    </row>
    <row r="5093" spans="2:9" s="140" customFormat="1" ht="19.7" customHeight="1" x14ac:dyDescent="0.2">
      <c r="B5093" s="142">
        <v>10510</v>
      </c>
      <c r="C5093" s="143" t="s">
        <v>42</v>
      </c>
      <c r="D5093" s="142">
        <v>463532</v>
      </c>
      <c r="E5093" s="143" t="s">
        <v>4158</v>
      </c>
      <c r="F5093" s="143" t="s">
        <v>706</v>
      </c>
      <c r="G5093" s="143" t="s">
        <v>707</v>
      </c>
      <c r="H5093" s="144">
        <v>48.01</v>
      </c>
      <c r="I5093" s="143"/>
    </row>
    <row r="5094" spans="2:9" s="140" customFormat="1" ht="19.7" customHeight="1" x14ac:dyDescent="0.2">
      <c r="B5094" s="142">
        <v>10510</v>
      </c>
      <c r="C5094" s="143" t="s">
        <v>42</v>
      </c>
      <c r="D5094" s="142">
        <v>463532</v>
      </c>
      <c r="E5094" s="143" t="s">
        <v>8772</v>
      </c>
      <c r="F5094" s="143" t="s">
        <v>706</v>
      </c>
      <c r="G5094" s="143" t="s">
        <v>707</v>
      </c>
      <c r="H5094" s="144">
        <v>640.29</v>
      </c>
      <c r="I5094" s="143"/>
    </row>
    <row r="5095" spans="2:9" s="140" customFormat="1" ht="19.7" customHeight="1" x14ac:dyDescent="0.2">
      <c r="B5095" s="142">
        <v>10510</v>
      </c>
      <c r="C5095" s="143" t="s">
        <v>42</v>
      </c>
      <c r="D5095" s="142">
        <v>463532</v>
      </c>
      <c r="E5095" s="143" t="s">
        <v>4159</v>
      </c>
      <c r="F5095" s="143" t="s">
        <v>700</v>
      </c>
      <c r="G5095" s="143" t="s">
        <v>701</v>
      </c>
      <c r="H5095" s="144">
        <v>6000</v>
      </c>
      <c r="I5095" s="143"/>
    </row>
    <row r="5096" spans="2:9" s="140" customFormat="1" ht="19.7" customHeight="1" x14ac:dyDescent="0.2">
      <c r="B5096" s="142">
        <v>10510</v>
      </c>
      <c r="C5096" s="143" t="s">
        <v>42</v>
      </c>
      <c r="D5096" s="142">
        <v>509556</v>
      </c>
      <c r="E5096" s="143" t="s">
        <v>4160</v>
      </c>
      <c r="F5096" s="143" t="s">
        <v>899</v>
      </c>
      <c r="G5096" s="143" t="s">
        <v>900</v>
      </c>
      <c r="H5096" s="144">
        <v>762</v>
      </c>
      <c r="I5096" s="143"/>
    </row>
    <row r="5097" spans="2:9" s="140" customFormat="1" ht="19.7" customHeight="1" x14ac:dyDescent="0.2">
      <c r="B5097" s="142">
        <v>10510</v>
      </c>
      <c r="C5097" s="143" t="s">
        <v>42</v>
      </c>
      <c r="D5097" s="142">
        <v>509556</v>
      </c>
      <c r="E5097" s="143" t="s">
        <v>4161</v>
      </c>
      <c r="F5097" s="143" t="s">
        <v>700</v>
      </c>
      <c r="G5097" s="143" t="s">
        <v>701</v>
      </c>
      <c r="H5097" s="144">
        <v>13830</v>
      </c>
      <c r="I5097" s="143"/>
    </row>
    <row r="5098" spans="2:9" s="140" customFormat="1" ht="19.7" customHeight="1" x14ac:dyDescent="0.2">
      <c r="B5098" s="142">
        <v>10510</v>
      </c>
      <c r="C5098" s="143" t="s">
        <v>42</v>
      </c>
      <c r="D5098" s="142">
        <v>516387</v>
      </c>
      <c r="E5098" s="143" t="s">
        <v>4164</v>
      </c>
      <c r="F5098" s="143" t="s">
        <v>700</v>
      </c>
      <c r="G5098" s="143" t="s">
        <v>701</v>
      </c>
      <c r="H5098" s="144">
        <v>330126.83</v>
      </c>
      <c r="I5098" s="143"/>
    </row>
    <row r="5099" spans="2:9" s="140" customFormat="1" ht="19.7" customHeight="1" x14ac:dyDescent="0.2">
      <c r="B5099" s="142">
        <v>10510</v>
      </c>
      <c r="C5099" s="143" t="s">
        <v>42</v>
      </c>
      <c r="D5099" s="142">
        <v>516387</v>
      </c>
      <c r="E5099" s="143" t="s">
        <v>4165</v>
      </c>
      <c r="F5099" s="143" t="s">
        <v>1226</v>
      </c>
      <c r="G5099" s="143" t="s">
        <v>1227</v>
      </c>
      <c r="H5099" s="144">
        <v>-330126.83</v>
      </c>
      <c r="I5099" s="143"/>
    </row>
    <row r="5100" spans="2:9" s="140" customFormat="1" ht="19.7" customHeight="1" x14ac:dyDescent="0.2">
      <c r="B5100" s="142">
        <v>10510</v>
      </c>
      <c r="C5100" s="143" t="s">
        <v>42</v>
      </c>
      <c r="D5100" s="142">
        <v>553824</v>
      </c>
      <c r="E5100" s="143" t="s">
        <v>4166</v>
      </c>
      <c r="F5100" s="143" t="s">
        <v>700</v>
      </c>
      <c r="G5100" s="143" t="s">
        <v>701</v>
      </c>
      <c r="H5100" s="144">
        <v>55791.360000000001</v>
      </c>
      <c r="I5100" s="143"/>
    </row>
    <row r="5101" spans="2:9" s="140" customFormat="1" ht="19.7" customHeight="1" x14ac:dyDescent="0.2">
      <c r="B5101" s="142">
        <v>10510</v>
      </c>
      <c r="C5101" s="143" t="s">
        <v>42</v>
      </c>
      <c r="D5101" s="142">
        <v>553824</v>
      </c>
      <c r="E5101" s="143" t="s">
        <v>4167</v>
      </c>
      <c r="F5101" s="143" t="s">
        <v>723</v>
      </c>
      <c r="G5101" s="143" t="s">
        <v>724</v>
      </c>
      <c r="H5101" s="144">
        <v>-55791.360000000001</v>
      </c>
      <c r="I5101" s="143"/>
    </row>
    <row r="5102" spans="2:9" s="140" customFormat="1" ht="19.7" customHeight="1" x14ac:dyDescent="0.2">
      <c r="B5102" s="142">
        <v>10510</v>
      </c>
      <c r="C5102" s="143" t="s">
        <v>42</v>
      </c>
      <c r="D5102" s="142">
        <v>568630</v>
      </c>
      <c r="E5102" s="143" t="s">
        <v>4168</v>
      </c>
      <c r="F5102" s="143" t="s">
        <v>700</v>
      </c>
      <c r="G5102" s="143" t="s">
        <v>701</v>
      </c>
      <c r="H5102" s="144">
        <v>-63184.22</v>
      </c>
      <c r="I5102" s="143"/>
    </row>
    <row r="5103" spans="2:9" s="140" customFormat="1" ht="19.7" customHeight="1" x14ac:dyDescent="0.2">
      <c r="B5103" s="142">
        <v>10510</v>
      </c>
      <c r="C5103" s="143" t="s">
        <v>42</v>
      </c>
      <c r="D5103" s="142">
        <v>568630</v>
      </c>
      <c r="E5103" s="143" t="s">
        <v>4169</v>
      </c>
      <c r="F5103" s="143" t="s">
        <v>706</v>
      </c>
      <c r="G5103" s="143" t="s">
        <v>707</v>
      </c>
      <c r="H5103" s="144">
        <v>-23660.02</v>
      </c>
      <c r="I5103" s="143"/>
    </row>
    <row r="5104" spans="2:9" s="140" customFormat="1" ht="19.7" customHeight="1" x14ac:dyDescent="0.2">
      <c r="B5104" s="142">
        <v>10510</v>
      </c>
      <c r="C5104" s="143" t="s">
        <v>42</v>
      </c>
      <c r="D5104" s="142">
        <v>594806</v>
      </c>
      <c r="E5104" s="143" t="s">
        <v>4170</v>
      </c>
      <c r="F5104" s="143" t="s">
        <v>700</v>
      </c>
      <c r="G5104" s="143" t="s">
        <v>701</v>
      </c>
      <c r="H5104" s="144">
        <v>46954.84</v>
      </c>
      <c r="I5104" s="143"/>
    </row>
    <row r="5105" spans="2:9" s="140" customFormat="1" ht="19.7" customHeight="1" x14ac:dyDescent="0.2">
      <c r="B5105" s="142">
        <v>10510</v>
      </c>
      <c r="C5105" s="143" t="s">
        <v>42</v>
      </c>
      <c r="D5105" s="142">
        <v>603659</v>
      </c>
      <c r="E5105" s="143" t="s">
        <v>4171</v>
      </c>
      <c r="F5105" s="143" t="s">
        <v>1245</v>
      </c>
      <c r="G5105" s="143" t="s">
        <v>1246</v>
      </c>
      <c r="H5105" s="144">
        <v>60000</v>
      </c>
      <c r="I5105" s="143"/>
    </row>
    <row r="5106" spans="2:9" s="140" customFormat="1" ht="19.7" customHeight="1" x14ac:dyDescent="0.2">
      <c r="B5106" s="142">
        <v>10510</v>
      </c>
      <c r="C5106" s="143" t="s">
        <v>42</v>
      </c>
      <c r="D5106" s="142">
        <v>603659</v>
      </c>
      <c r="E5106" s="143" t="s">
        <v>9845</v>
      </c>
      <c r="F5106" s="143" t="s">
        <v>700</v>
      </c>
      <c r="G5106" s="143" t="s">
        <v>701</v>
      </c>
      <c r="H5106" s="144">
        <v>-15000</v>
      </c>
      <c r="I5106" s="143"/>
    </row>
    <row r="5107" spans="2:9" s="140" customFormat="1" ht="19.7" customHeight="1" x14ac:dyDescent="0.2">
      <c r="B5107" s="142">
        <v>10510</v>
      </c>
      <c r="C5107" s="143" t="s">
        <v>42</v>
      </c>
      <c r="D5107" s="142">
        <v>603659</v>
      </c>
      <c r="E5107" s="143" t="s">
        <v>4172</v>
      </c>
      <c r="F5107" s="143" t="s">
        <v>700</v>
      </c>
      <c r="G5107" s="143" t="s">
        <v>701</v>
      </c>
      <c r="H5107" s="144">
        <v>6000</v>
      </c>
      <c r="I5107" s="143"/>
    </row>
    <row r="5108" spans="2:9" s="140" customFormat="1" ht="19.7" customHeight="1" x14ac:dyDescent="0.2">
      <c r="B5108" s="142">
        <v>10510</v>
      </c>
      <c r="C5108" s="143" t="s">
        <v>42</v>
      </c>
      <c r="D5108" s="142">
        <v>603659</v>
      </c>
      <c r="E5108" s="143" t="s">
        <v>4173</v>
      </c>
      <c r="F5108" s="143" t="s">
        <v>737</v>
      </c>
      <c r="G5108" s="143" t="s">
        <v>738</v>
      </c>
      <c r="H5108" s="144">
        <v>300</v>
      </c>
      <c r="I5108" s="143"/>
    </row>
    <row r="5109" spans="2:9" s="140" customFormat="1" ht="19.7" customHeight="1" x14ac:dyDescent="0.2">
      <c r="B5109" s="142">
        <v>10510</v>
      </c>
      <c r="C5109" s="143" t="s">
        <v>42</v>
      </c>
      <c r="D5109" s="142">
        <v>603659</v>
      </c>
      <c r="E5109" s="143" t="s">
        <v>4174</v>
      </c>
      <c r="F5109" s="143" t="s">
        <v>706</v>
      </c>
      <c r="G5109" s="143" t="s">
        <v>707</v>
      </c>
      <c r="H5109" s="144">
        <v>880.44</v>
      </c>
      <c r="I5109" s="143"/>
    </row>
    <row r="5110" spans="2:9" s="140" customFormat="1" ht="19.7" customHeight="1" x14ac:dyDescent="0.2">
      <c r="B5110" s="142">
        <v>10510</v>
      </c>
      <c r="C5110" s="143" t="s">
        <v>42</v>
      </c>
      <c r="D5110" s="142">
        <v>603659</v>
      </c>
      <c r="E5110" s="143" t="s">
        <v>9846</v>
      </c>
      <c r="F5110" s="143" t="s">
        <v>700</v>
      </c>
      <c r="G5110" s="143" t="s">
        <v>701</v>
      </c>
      <c r="H5110" s="144">
        <v>-15000</v>
      </c>
      <c r="I5110" s="143"/>
    </row>
    <row r="5111" spans="2:9" s="140" customFormat="1" ht="19.7" customHeight="1" x14ac:dyDescent="0.2">
      <c r="B5111" s="142">
        <v>10510</v>
      </c>
      <c r="C5111" s="143" t="s">
        <v>42</v>
      </c>
      <c r="D5111" s="142">
        <v>603659</v>
      </c>
      <c r="E5111" s="143" t="s">
        <v>9847</v>
      </c>
      <c r="F5111" s="143" t="s">
        <v>700</v>
      </c>
      <c r="G5111" s="143" t="s">
        <v>701</v>
      </c>
      <c r="H5111" s="144">
        <v>-15000</v>
      </c>
      <c r="I5111" s="143"/>
    </row>
    <row r="5112" spans="2:9" s="140" customFormat="1" ht="19.7" customHeight="1" x14ac:dyDescent="0.2">
      <c r="B5112" s="142">
        <v>10510</v>
      </c>
      <c r="C5112" s="143" t="s">
        <v>42</v>
      </c>
      <c r="D5112" s="142">
        <v>603659</v>
      </c>
      <c r="E5112" s="143" t="s">
        <v>4175</v>
      </c>
      <c r="F5112" s="143" t="s">
        <v>737</v>
      </c>
      <c r="G5112" s="143" t="s">
        <v>738</v>
      </c>
      <c r="H5112" s="144">
        <v>360</v>
      </c>
      <c r="I5112" s="143"/>
    </row>
    <row r="5113" spans="2:9" s="140" customFormat="1" ht="19.7" customHeight="1" x14ac:dyDescent="0.2">
      <c r="B5113" s="142">
        <v>10510</v>
      </c>
      <c r="C5113" s="143" t="s">
        <v>42</v>
      </c>
      <c r="D5113" s="142">
        <v>607055</v>
      </c>
      <c r="E5113" s="143" t="s">
        <v>4176</v>
      </c>
      <c r="F5113" s="143" t="s">
        <v>700</v>
      </c>
      <c r="G5113" s="143" t="s">
        <v>701</v>
      </c>
      <c r="H5113" s="144">
        <v>500</v>
      </c>
      <c r="I5113" s="143"/>
    </row>
    <row r="5114" spans="2:9" s="140" customFormat="1" ht="19.7" customHeight="1" x14ac:dyDescent="0.2">
      <c r="B5114" s="142">
        <v>10510</v>
      </c>
      <c r="C5114" s="143" t="s">
        <v>42</v>
      </c>
      <c r="D5114" s="142">
        <v>618661</v>
      </c>
      <c r="E5114" s="143" t="s">
        <v>4177</v>
      </c>
      <c r="F5114" s="143" t="s">
        <v>700</v>
      </c>
      <c r="G5114" s="143" t="s">
        <v>701</v>
      </c>
      <c r="H5114" s="144">
        <v>10000</v>
      </c>
      <c r="I5114" s="143"/>
    </row>
    <row r="5115" spans="2:9" s="140" customFormat="1" ht="19.7" customHeight="1" x14ac:dyDescent="0.2">
      <c r="B5115" s="142">
        <v>10510</v>
      </c>
      <c r="C5115" s="143" t="s">
        <v>42</v>
      </c>
      <c r="D5115" s="142">
        <v>654490</v>
      </c>
      <c r="E5115" s="143" t="s">
        <v>4178</v>
      </c>
      <c r="F5115" s="143" t="s">
        <v>1245</v>
      </c>
      <c r="G5115" s="143" t="s">
        <v>1246</v>
      </c>
      <c r="H5115" s="144">
        <v>32500</v>
      </c>
      <c r="I5115" s="143"/>
    </row>
    <row r="5116" spans="2:9" s="140" customFormat="1" ht="19.7" customHeight="1" x14ac:dyDescent="0.2">
      <c r="B5116" s="142">
        <v>10510</v>
      </c>
      <c r="C5116" s="143" t="s">
        <v>42</v>
      </c>
      <c r="D5116" s="142">
        <v>654490</v>
      </c>
      <c r="E5116" s="143" t="s">
        <v>4179</v>
      </c>
      <c r="F5116" s="143" t="s">
        <v>1245</v>
      </c>
      <c r="G5116" s="143" t="s">
        <v>1246</v>
      </c>
      <c r="H5116" s="144">
        <v>32500</v>
      </c>
      <c r="I5116" s="143"/>
    </row>
    <row r="5117" spans="2:9" s="140" customFormat="1" ht="19.7" customHeight="1" x14ac:dyDescent="0.2">
      <c r="B5117" s="142">
        <v>10510</v>
      </c>
      <c r="C5117" s="143" t="s">
        <v>42</v>
      </c>
      <c r="D5117" s="142">
        <v>665808</v>
      </c>
      <c r="E5117" s="143" t="s">
        <v>4180</v>
      </c>
      <c r="F5117" s="143" t="s">
        <v>700</v>
      </c>
      <c r="G5117" s="143" t="s">
        <v>701</v>
      </c>
      <c r="H5117" s="144">
        <v>66000</v>
      </c>
      <c r="I5117" s="143"/>
    </row>
    <row r="5118" spans="2:9" s="140" customFormat="1" ht="19.7" customHeight="1" x14ac:dyDescent="0.2">
      <c r="B5118" s="142">
        <v>10510</v>
      </c>
      <c r="C5118" s="143" t="s">
        <v>42</v>
      </c>
      <c r="D5118" s="142">
        <v>672011</v>
      </c>
      <c r="E5118" s="143" t="s">
        <v>4184</v>
      </c>
      <c r="F5118" s="143" t="s">
        <v>700</v>
      </c>
      <c r="G5118" s="143" t="s">
        <v>701</v>
      </c>
      <c r="H5118" s="144">
        <v>100727.74</v>
      </c>
      <c r="I5118" s="143"/>
    </row>
    <row r="5119" spans="2:9" s="140" customFormat="1" ht="19.7" customHeight="1" x14ac:dyDescent="0.2">
      <c r="B5119" s="142">
        <v>10510</v>
      </c>
      <c r="C5119" s="143" t="s">
        <v>42</v>
      </c>
      <c r="D5119" s="142">
        <v>672011</v>
      </c>
      <c r="E5119" s="143" t="s">
        <v>4185</v>
      </c>
      <c r="F5119" s="143" t="s">
        <v>706</v>
      </c>
      <c r="G5119" s="143" t="s">
        <v>707</v>
      </c>
      <c r="H5119" s="144">
        <v>528.22</v>
      </c>
      <c r="I5119" s="143"/>
    </row>
    <row r="5120" spans="2:9" s="140" customFormat="1" ht="19.7" customHeight="1" x14ac:dyDescent="0.2">
      <c r="B5120" s="142">
        <v>10510</v>
      </c>
      <c r="C5120" s="143" t="s">
        <v>42</v>
      </c>
      <c r="D5120" s="142">
        <v>672011</v>
      </c>
      <c r="E5120" s="143" t="s">
        <v>4186</v>
      </c>
      <c r="F5120" s="143" t="s">
        <v>778</v>
      </c>
      <c r="G5120" s="143" t="s">
        <v>779</v>
      </c>
      <c r="H5120" s="144">
        <v>369.6</v>
      </c>
      <c r="I5120" s="143"/>
    </row>
    <row r="5121" spans="2:9" s="140" customFormat="1" ht="19.7" customHeight="1" x14ac:dyDescent="0.2">
      <c r="B5121" s="142">
        <v>10510</v>
      </c>
      <c r="C5121" s="143" t="s">
        <v>42</v>
      </c>
      <c r="D5121" s="142">
        <v>672011</v>
      </c>
      <c r="E5121" s="143" t="s">
        <v>4187</v>
      </c>
      <c r="F5121" s="143" t="s">
        <v>723</v>
      </c>
      <c r="G5121" s="143" t="s">
        <v>724</v>
      </c>
      <c r="H5121" s="144">
        <v>-100727.74</v>
      </c>
      <c r="I5121" s="143"/>
    </row>
    <row r="5122" spans="2:9" s="140" customFormat="1" ht="19.7" customHeight="1" x14ac:dyDescent="0.2">
      <c r="B5122" s="142">
        <v>10510</v>
      </c>
      <c r="C5122" s="143" t="s">
        <v>42</v>
      </c>
      <c r="D5122" s="142">
        <v>672011</v>
      </c>
      <c r="E5122" s="143" t="s">
        <v>4188</v>
      </c>
      <c r="F5122" s="143" t="s">
        <v>700</v>
      </c>
      <c r="G5122" s="143" t="s">
        <v>701</v>
      </c>
      <c r="H5122" s="144">
        <v>23000</v>
      </c>
      <c r="I5122" s="143"/>
    </row>
    <row r="5123" spans="2:9" s="140" customFormat="1" ht="19.7" customHeight="1" x14ac:dyDescent="0.2">
      <c r="B5123" s="142">
        <v>10510</v>
      </c>
      <c r="C5123" s="143" t="s">
        <v>42</v>
      </c>
      <c r="D5123" s="142">
        <v>673753</v>
      </c>
      <c r="E5123" s="143" t="s">
        <v>4189</v>
      </c>
      <c r="F5123" s="143" t="s">
        <v>737</v>
      </c>
      <c r="G5123" s="143" t="s">
        <v>738</v>
      </c>
      <c r="H5123" s="144">
        <v>270</v>
      </c>
      <c r="I5123" s="143"/>
    </row>
    <row r="5124" spans="2:9" s="140" customFormat="1" ht="19.7" customHeight="1" x14ac:dyDescent="0.2">
      <c r="B5124" s="142">
        <v>10510</v>
      </c>
      <c r="C5124" s="143" t="s">
        <v>42</v>
      </c>
      <c r="D5124" s="142">
        <v>673753</v>
      </c>
      <c r="E5124" s="143" t="s">
        <v>4189</v>
      </c>
      <c r="F5124" s="143" t="s">
        <v>737</v>
      </c>
      <c r="G5124" s="143" t="s">
        <v>738</v>
      </c>
      <c r="H5124" s="144">
        <v>90</v>
      </c>
      <c r="I5124" s="143"/>
    </row>
    <row r="5125" spans="2:9" s="140" customFormat="1" ht="19.7" customHeight="1" x14ac:dyDescent="0.2">
      <c r="B5125" s="142">
        <v>10510</v>
      </c>
      <c r="C5125" s="143" t="s">
        <v>42</v>
      </c>
      <c r="D5125" s="142">
        <v>673753</v>
      </c>
      <c r="E5125" s="143" t="s">
        <v>4190</v>
      </c>
      <c r="F5125" s="143" t="s">
        <v>700</v>
      </c>
      <c r="G5125" s="143" t="s">
        <v>701</v>
      </c>
      <c r="H5125" s="144">
        <v>3600</v>
      </c>
      <c r="I5125" s="143"/>
    </row>
    <row r="5126" spans="2:9" s="140" customFormat="1" ht="19.7" customHeight="1" x14ac:dyDescent="0.2">
      <c r="B5126" s="142">
        <v>10510</v>
      </c>
      <c r="C5126" s="143" t="s">
        <v>42</v>
      </c>
      <c r="D5126" s="142">
        <v>673753</v>
      </c>
      <c r="E5126" s="143" t="s">
        <v>4190</v>
      </c>
      <c r="F5126" s="143" t="s">
        <v>700</v>
      </c>
      <c r="G5126" s="143" t="s">
        <v>701</v>
      </c>
      <c r="H5126" s="144">
        <v>1200</v>
      </c>
      <c r="I5126" s="143"/>
    </row>
    <row r="5127" spans="2:9" s="140" customFormat="1" ht="19.7" customHeight="1" x14ac:dyDescent="0.2">
      <c r="B5127" s="142">
        <v>10510</v>
      </c>
      <c r="C5127" s="143" t="s">
        <v>42</v>
      </c>
      <c r="D5127" s="142">
        <v>673753</v>
      </c>
      <c r="E5127" s="143" t="s">
        <v>4191</v>
      </c>
      <c r="F5127" s="143" t="s">
        <v>706</v>
      </c>
      <c r="G5127" s="143" t="s">
        <v>707</v>
      </c>
      <c r="H5127" s="144">
        <v>144.03</v>
      </c>
      <c r="I5127" s="143"/>
    </row>
    <row r="5128" spans="2:9" s="140" customFormat="1" ht="19.7" customHeight="1" x14ac:dyDescent="0.2">
      <c r="B5128" s="142">
        <v>10510</v>
      </c>
      <c r="C5128" s="143" t="s">
        <v>42</v>
      </c>
      <c r="D5128" s="142">
        <v>673753</v>
      </c>
      <c r="E5128" s="143" t="s">
        <v>4191</v>
      </c>
      <c r="F5128" s="143" t="s">
        <v>706</v>
      </c>
      <c r="G5128" s="143" t="s">
        <v>707</v>
      </c>
      <c r="H5128" s="144">
        <v>96.02</v>
      </c>
      <c r="I5128" s="143"/>
    </row>
    <row r="5129" spans="2:9" s="140" customFormat="1" ht="19.7" customHeight="1" x14ac:dyDescent="0.2">
      <c r="B5129" s="142">
        <v>10510</v>
      </c>
      <c r="C5129" s="143" t="s">
        <v>42</v>
      </c>
      <c r="D5129" s="142">
        <v>675350</v>
      </c>
      <c r="E5129" s="143" t="s">
        <v>8773</v>
      </c>
      <c r="F5129" s="143" t="s">
        <v>700</v>
      </c>
      <c r="G5129" s="143" t="s">
        <v>701</v>
      </c>
      <c r="H5129" s="144">
        <v>-25043.1</v>
      </c>
      <c r="I5129" s="143"/>
    </row>
    <row r="5130" spans="2:9" s="140" customFormat="1" ht="19.7" customHeight="1" x14ac:dyDescent="0.2">
      <c r="B5130" s="142">
        <v>10510</v>
      </c>
      <c r="C5130" s="143" t="s">
        <v>42</v>
      </c>
      <c r="D5130" s="142">
        <v>680661</v>
      </c>
      <c r="E5130" s="143" t="s">
        <v>9125</v>
      </c>
      <c r="F5130" s="143" t="s">
        <v>700</v>
      </c>
      <c r="G5130" s="143" t="s">
        <v>701</v>
      </c>
      <c r="H5130" s="144">
        <v>10000</v>
      </c>
      <c r="I5130" s="143"/>
    </row>
    <row r="5131" spans="2:9" s="140" customFormat="1" ht="19.7" customHeight="1" x14ac:dyDescent="0.2">
      <c r="B5131" s="142">
        <v>10510</v>
      </c>
      <c r="C5131" s="143" t="s">
        <v>42</v>
      </c>
      <c r="D5131" s="142">
        <v>684429</v>
      </c>
      <c r="E5131" s="143" t="s">
        <v>4192</v>
      </c>
      <c r="F5131" s="143" t="s">
        <v>769</v>
      </c>
      <c r="G5131" s="143" t="s">
        <v>770</v>
      </c>
      <c r="H5131" s="144">
        <v>-18061.12</v>
      </c>
      <c r="I5131" s="143"/>
    </row>
    <row r="5132" spans="2:9" s="140" customFormat="1" ht="19.7" customHeight="1" x14ac:dyDescent="0.2">
      <c r="B5132" s="142">
        <v>10510</v>
      </c>
      <c r="C5132" s="143" t="s">
        <v>42</v>
      </c>
      <c r="D5132" s="142">
        <v>684429</v>
      </c>
      <c r="E5132" s="143" t="s">
        <v>4193</v>
      </c>
      <c r="F5132" s="143" t="s">
        <v>1226</v>
      </c>
      <c r="G5132" s="143" t="s">
        <v>1227</v>
      </c>
      <c r="H5132" s="144">
        <v>-106331.61</v>
      </c>
      <c r="I5132" s="143"/>
    </row>
    <row r="5133" spans="2:9" s="140" customFormat="1" ht="19.7" customHeight="1" x14ac:dyDescent="0.2">
      <c r="B5133" s="142">
        <v>10510</v>
      </c>
      <c r="C5133" s="143" t="s">
        <v>42</v>
      </c>
      <c r="D5133" s="142">
        <v>684429</v>
      </c>
      <c r="E5133" s="143" t="s">
        <v>4194</v>
      </c>
      <c r="F5133" s="143" t="s">
        <v>700</v>
      </c>
      <c r="G5133" s="143" t="s">
        <v>701</v>
      </c>
      <c r="H5133" s="144">
        <v>106331.61</v>
      </c>
      <c r="I5133" s="143"/>
    </row>
    <row r="5134" spans="2:9" s="140" customFormat="1" ht="19.7" customHeight="1" x14ac:dyDescent="0.2">
      <c r="B5134" s="142">
        <v>10510</v>
      </c>
      <c r="C5134" s="143" t="s">
        <v>42</v>
      </c>
      <c r="D5134" s="142">
        <v>684429</v>
      </c>
      <c r="E5134" s="143" t="s">
        <v>4195</v>
      </c>
      <c r="F5134" s="143" t="s">
        <v>700</v>
      </c>
      <c r="G5134" s="143" t="s">
        <v>701</v>
      </c>
      <c r="H5134" s="144">
        <v>18061.12</v>
      </c>
      <c r="I5134" s="143"/>
    </row>
    <row r="5135" spans="2:9" s="140" customFormat="1" ht="19.7" customHeight="1" x14ac:dyDescent="0.2">
      <c r="B5135" s="142">
        <v>10510</v>
      </c>
      <c r="C5135" s="143" t="s">
        <v>42</v>
      </c>
      <c r="D5135" s="142">
        <v>686335</v>
      </c>
      <c r="E5135" s="143" t="s">
        <v>4196</v>
      </c>
      <c r="F5135" s="143" t="s">
        <v>700</v>
      </c>
      <c r="G5135" s="143" t="s">
        <v>701</v>
      </c>
      <c r="H5135" s="144">
        <v>-4140</v>
      </c>
      <c r="I5135" s="143"/>
    </row>
    <row r="5136" spans="2:9" s="140" customFormat="1" ht="19.7" customHeight="1" x14ac:dyDescent="0.2">
      <c r="B5136" s="142">
        <v>10510</v>
      </c>
      <c r="C5136" s="143" t="s">
        <v>42</v>
      </c>
      <c r="D5136" s="142">
        <v>686956</v>
      </c>
      <c r="E5136" s="143" t="s">
        <v>4197</v>
      </c>
      <c r="F5136" s="143" t="s">
        <v>737</v>
      </c>
      <c r="G5136" s="143" t="s">
        <v>738</v>
      </c>
      <c r="H5136" s="144">
        <v>150</v>
      </c>
      <c r="I5136" s="143"/>
    </row>
    <row r="5137" spans="2:9" s="140" customFormat="1" ht="19.7" customHeight="1" x14ac:dyDescent="0.2">
      <c r="B5137" s="142">
        <v>10510</v>
      </c>
      <c r="C5137" s="143" t="s">
        <v>42</v>
      </c>
      <c r="D5137" s="142">
        <v>686956</v>
      </c>
      <c r="E5137" s="143" t="s">
        <v>4197</v>
      </c>
      <c r="F5137" s="143" t="s">
        <v>737</v>
      </c>
      <c r="G5137" s="143" t="s">
        <v>738</v>
      </c>
      <c r="H5137" s="144">
        <v>180</v>
      </c>
      <c r="I5137" s="143"/>
    </row>
    <row r="5138" spans="2:9" s="140" customFormat="1" ht="19.7" customHeight="1" x14ac:dyDescent="0.2">
      <c r="B5138" s="142">
        <v>10510</v>
      </c>
      <c r="C5138" s="143" t="s">
        <v>42</v>
      </c>
      <c r="D5138" s="142">
        <v>686956</v>
      </c>
      <c r="E5138" s="143" t="s">
        <v>4197</v>
      </c>
      <c r="F5138" s="143" t="s">
        <v>737</v>
      </c>
      <c r="G5138" s="143" t="s">
        <v>738</v>
      </c>
      <c r="H5138" s="144">
        <v>30</v>
      </c>
      <c r="I5138" s="143"/>
    </row>
    <row r="5139" spans="2:9" s="140" customFormat="1" ht="19.7" customHeight="1" x14ac:dyDescent="0.2">
      <c r="B5139" s="142">
        <v>10510</v>
      </c>
      <c r="C5139" s="143" t="s">
        <v>42</v>
      </c>
      <c r="D5139" s="142">
        <v>686956</v>
      </c>
      <c r="E5139" s="143" t="s">
        <v>4198</v>
      </c>
      <c r="F5139" s="143" t="s">
        <v>713</v>
      </c>
      <c r="G5139" s="143" t="s">
        <v>714</v>
      </c>
      <c r="H5139" s="144">
        <v>150000</v>
      </c>
      <c r="I5139" s="143"/>
    </row>
    <row r="5140" spans="2:9" s="140" customFormat="1" ht="19.7" customHeight="1" x14ac:dyDescent="0.2">
      <c r="B5140" s="142">
        <v>10510</v>
      </c>
      <c r="C5140" s="143" t="s">
        <v>42</v>
      </c>
      <c r="D5140" s="142">
        <v>694732</v>
      </c>
      <c r="E5140" s="143" t="s">
        <v>4199</v>
      </c>
      <c r="F5140" s="143" t="s">
        <v>716</v>
      </c>
      <c r="G5140" s="143" t="s">
        <v>717</v>
      </c>
      <c r="H5140" s="144">
        <v>100000</v>
      </c>
      <c r="I5140" s="143"/>
    </row>
    <row r="5141" spans="2:9" s="140" customFormat="1" ht="19.7" customHeight="1" x14ac:dyDescent="0.2">
      <c r="B5141" s="142">
        <v>10510</v>
      </c>
      <c r="C5141" s="143" t="s">
        <v>42</v>
      </c>
      <c r="D5141" s="142">
        <v>694732</v>
      </c>
      <c r="E5141" s="143" t="s">
        <v>4200</v>
      </c>
      <c r="F5141" s="143" t="s">
        <v>700</v>
      </c>
      <c r="G5141" s="143" t="s">
        <v>701</v>
      </c>
      <c r="H5141" s="144">
        <v>-6865.96</v>
      </c>
      <c r="I5141" s="143"/>
    </row>
    <row r="5142" spans="2:9" s="140" customFormat="1" ht="19.7" customHeight="1" x14ac:dyDescent="0.2">
      <c r="B5142" s="142">
        <v>10510</v>
      </c>
      <c r="C5142" s="143" t="s">
        <v>42</v>
      </c>
      <c r="D5142" s="142">
        <v>694732</v>
      </c>
      <c r="E5142" s="143" t="s">
        <v>4201</v>
      </c>
      <c r="F5142" s="143" t="s">
        <v>700</v>
      </c>
      <c r="G5142" s="143" t="s">
        <v>701</v>
      </c>
      <c r="H5142" s="144">
        <v>35200</v>
      </c>
      <c r="I5142" s="143"/>
    </row>
    <row r="5143" spans="2:9" s="140" customFormat="1" ht="19.7" customHeight="1" x14ac:dyDescent="0.2">
      <c r="B5143" s="142">
        <v>10510</v>
      </c>
      <c r="C5143" s="143" t="s">
        <v>42</v>
      </c>
      <c r="D5143" s="142">
        <v>694732</v>
      </c>
      <c r="E5143" s="143" t="s">
        <v>4202</v>
      </c>
      <c r="F5143" s="143" t="s">
        <v>700</v>
      </c>
      <c r="G5143" s="143" t="s">
        <v>701</v>
      </c>
      <c r="H5143" s="144">
        <v>-4706.7700000000004</v>
      </c>
      <c r="I5143" s="143"/>
    </row>
    <row r="5144" spans="2:9" s="140" customFormat="1" ht="19.7" customHeight="1" x14ac:dyDescent="0.2">
      <c r="B5144" s="142">
        <v>10510</v>
      </c>
      <c r="C5144" s="143" t="s">
        <v>42</v>
      </c>
      <c r="D5144" s="142">
        <v>706633</v>
      </c>
      <c r="E5144" s="143" t="s">
        <v>4203</v>
      </c>
      <c r="F5144" s="143" t="s">
        <v>697</v>
      </c>
      <c r="G5144" s="143" t="s">
        <v>698</v>
      </c>
      <c r="H5144" s="144">
        <v>30000</v>
      </c>
      <c r="I5144" s="143"/>
    </row>
    <row r="5145" spans="2:9" s="140" customFormat="1" ht="19.7" customHeight="1" x14ac:dyDescent="0.2">
      <c r="B5145" s="142">
        <v>10510</v>
      </c>
      <c r="C5145" s="143" t="s">
        <v>42</v>
      </c>
      <c r="D5145" s="142">
        <v>723563</v>
      </c>
      <c r="E5145" s="143" t="s">
        <v>9126</v>
      </c>
      <c r="F5145" s="143" t="s">
        <v>729</v>
      </c>
      <c r="G5145" s="143" t="s">
        <v>730</v>
      </c>
      <c r="H5145" s="144">
        <v>360</v>
      </c>
      <c r="I5145" s="143"/>
    </row>
    <row r="5146" spans="2:9" s="140" customFormat="1" ht="19.7" customHeight="1" x14ac:dyDescent="0.2">
      <c r="B5146" s="142">
        <v>10510</v>
      </c>
      <c r="C5146" s="143" t="s">
        <v>42</v>
      </c>
      <c r="D5146" s="142">
        <v>723563</v>
      </c>
      <c r="E5146" s="143" t="s">
        <v>9127</v>
      </c>
      <c r="F5146" s="143" t="s">
        <v>697</v>
      </c>
      <c r="G5146" s="143" t="s">
        <v>698</v>
      </c>
      <c r="H5146" s="144">
        <v>75000</v>
      </c>
      <c r="I5146" s="143"/>
    </row>
    <row r="5147" spans="2:9" s="140" customFormat="1" ht="19.7" customHeight="1" x14ac:dyDescent="0.2">
      <c r="B5147" s="142">
        <v>10510</v>
      </c>
      <c r="C5147" s="143" t="s">
        <v>42</v>
      </c>
      <c r="D5147" s="142">
        <v>723563</v>
      </c>
      <c r="E5147" s="143" t="s">
        <v>9128</v>
      </c>
      <c r="F5147" s="143" t="s">
        <v>778</v>
      </c>
      <c r="G5147" s="143" t="s">
        <v>779</v>
      </c>
      <c r="H5147" s="144">
        <v>340.8</v>
      </c>
      <c r="I5147" s="143"/>
    </row>
    <row r="5148" spans="2:9" s="140" customFormat="1" ht="19.7" customHeight="1" x14ac:dyDescent="0.2">
      <c r="B5148" s="142">
        <v>10510</v>
      </c>
      <c r="C5148" s="143" t="s">
        <v>42</v>
      </c>
      <c r="D5148" s="142">
        <v>733302</v>
      </c>
      <c r="E5148" s="143" t="s">
        <v>4204</v>
      </c>
      <c r="F5148" s="143" t="s">
        <v>697</v>
      </c>
      <c r="G5148" s="143" t="s">
        <v>698</v>
      </c>
      <c r="H5148" s="144">
        <v>15000</v>
      </c>
      <c r="I5148" s="143"/>
    </row>
    <row r="5149" spans="2:9" s="140" customFormat="1" ht="19.7" customHeight="1" x14ac:dyDescent="0.2">
      <c r="B5149" s="142">
        <v>10510</v>
      </c>
      <c r="C5149" s="143" t="s">
        <v>42</v>
      </c>
      <c r="D5149" s="142">
        <v>746144</v>
      </c>
      <c r="E5149" s="143" t="s">
        <v>4206</v>
      </c>
      <c r="F5149" s="143" t="s">
        <v>706</v>
      </c>
      <c r="G5149" s="143" t="s">
        <v>707</v>
      </c>
      <c r="H5149" s="144">
        <v>432.09</v>
      </c>
      <c r="I5149" s="143"/>
    </row>
    <row r="5150" spans="2:9" s="140" customFormat="1" ht="19.7" customHeight="1" x14ac:dyDescent="0.2">
      <c r="B5150" s="142">
        <v>10510</v>
      </c>
      <c r="C5150" s="143" t="s">
        <v>42</v>
      </c>
      <c r="D5150" s="142">
        <v>746144</v>
      </c>
      <c r="E5150" s="143" t="s">
        <v>4206</v>
      </c>
      <c r="F5150" s="143" t="s">
        <v>706</v>
      </c>
      <c r="G5150" s="143" t="s">
        <v>707</v>
      </c>
      <c r="H5150" s="144">
        <v>96.02</v>
      </c>
      <c r="I5150" s="143"/>
    </row>
    <row r="5151" spans="2:9" s="140" customFormat="1" ht="19.7" customHeight="1" x14ac:dyDescent="0.2">
      <c r="B5151" s="142">
        <v>10510</v>
      </c>
      <c r="C5151" s="143" t="s">
        <v>42</v>
      </c>
      <c r="D5151" s="142">
        <v>746144</v>
      </c>
      <c r="E5151" s="143" t="s">
        <v>4207</v>
      </c>
      <c r="F5151" s="143" t="s">
        <v>700</v>
      </c>
      <c r="G5151" s="143" t="s">
        <v>701</v>
      </c>
      <c r="H5151" s="144">
        <v>450</v>
      </c>
      <c r="I5151" s="143"/>
    </row>
    <row r="5152" spans="2:9" s="140" customFormat="1" ht="19.7" customHeight="1" x14ac:dyDescent="0.2">
      <c r="B5152" s="142">
        <v>10510</v>
      </c>
      <c r="C5152" s="143" t="s">
        <v>42</v>
      </c>
      <c r="D5152" s="142">
        <v>746144</v>
      </c>
      <c r="E5152" s="143" t="s">
        <v>4207</v>
      </c>
      <c r="F5152" s="143" t="s">
        <v>700</v>
      </c>
      <c r="G5152" s="143" t="s">
        <v>701</v>
      </c>
      <c r="H5152" s="144">
        <v>150</v>
      </c>
      <c r="I5152" s="143"/>
    </row>
    <row r="5153" spans="2:9" s="140" customFormat="1" ht="19.7" customHeight="1" x14ac:dyDescent="0.2">
      <c r="B5153" s="142">
        <v>10510</v>
      </c>
      <c r="C5153" s="143" t="s">
        <v>42</v>
      </c>
      <c r="D5153" s="142">
        <v>746144</v>
      </c>
      <c r="E5153" s="143" t="s">
        <v>4208</v>
      </c>
      <c r="F5153" s="143" t="s">
        <v>737</v>
      </c>
      <c r="G5153" s="143" t="s">
        <v>738</v>
      </c>
      <c r="H5153" s="144">
        <v>900</v>
      </c>
      <c r="I5153" s="143"/>
    </row>
    <row r="5154" spans="2:9" s="140" customFormat="1" ht="19.7" customHeight="1" x14ac:dyDescent="0.2">
      <c r="B5154" s="142">
        <v>10510</v>
      </c>
      <c r="C5154" s="143" t="s">
        <v>42</v>
      </c>
      <c r="D5154" s="142">
        <v>746144</v>
      </c>
      <c r="E5154" s="143" t="s">
        <v>4208</v>
      </c>
      <c r="F5154" s="143" t="s">
        <v>737</v>
      </c>
      <c r="G5154" s="143" t="s">
        <v>738</v>
      </c>
      <c r="H5154" s="144">
        <v>300</v>
      </c>
      <c r="I5154" s="143"/>
    </row>
    <row r="5155" spans="2:9" s="140" customFormat="1" ht="19.7" customHeight="1" x14ac:dyDescent="0.2">
      <c r="B5155" s="142">
        <v>10510</v>
      </c>
      <c r="C5155" s="143" t="s">
        <v>42</v>
      </c>
      <c r="D5155" s="142">
        <v>759252</v>
      </c>
      <c r="E5155" s="143" t="s">
        <v>4209</v>
      </c>
      <c r="F5155" s="143" t="s">
        <v>706</v>
      </c>
      <c r="G5155" s="143" t="s">
        <v>707</v>
      </c>
      <c r="H5155" s="144">
        <v>288.13</v>
      </c>
      <c r="I5155" s="143"/>
    </row>
    <row r="5156" spans="2:9" s="140" customFormat="1" ht="19.7" customHeight="1" x14ac:dyDescent="0.2">
      <c r="B5156" s="142">
        <v>10510</v>
      </c>
      <c r="C5156" s="143" t="s">
        <v>42</v>
      </c>
      <c r="D5156" s="142">
        <v>765988</v>
      </c>
      <c r="E5156" s="143" t="s">
        <v>4210</v>
      </c>
      <c r="F5156" s="143" t="s">
        <v>697</v>
      </c>
      <c r="G5156" s="143" t="s">
        <v>698</v>
      </c>
      <c r="H5156" s="144">
        <v>3470.76</v>
      </c>
      <c r="I5156" s="143"/>
    </row>
    <row r="5157" spans="2:9" s="140" customFormat="1" ht="19.7" customHeight="1" x14ac:dyDescent="0.2">
      <c r="B5157" s="142">
        <v>10510</v>
      </c>
      <c r="C5157" s="143" t="s">
        <v>42</v>
      </c>
      <c r="D5157" s="142">
        <v>765988</v>
      </c>
      <c r="E5157" s="143" t="s">
        <v>4211</v>
      </c>
      <c r="F5157" s="143" t="s">
        <v>706</v>
      </c>
      <c r="G5157" s="143" t="s">
        <v>707</v>
      </c>
      <c r="H5157" s="144">
        <v>288.13</v>
      </c>
      <c r="I5157" s="143"/>
    </row>
    <row r="5158" spans="2:9" s="140" customFormat="1" ht="19.7" customHeight="1" x14ac:dyDescent="0.2">
      <c r="B5158" s="142">
        <v>10510</v>
      </c>
      <c r="C5158" s="143" t="s">
        <v>42</v>
      </c>
      <c r="D5158" s="142">
        <v>786634</v>
      </c>
      <c r="E5158" s="143" t="s">
        <v>9129</v>
      </c>
      <c r="F5158" s="143" t="s">
        <v>713</v>
      </c>
      <c r="G5158" s="143" t="s">
        <v>714</v>
      </c>
      <c r="H5158" s="144">
        <v>110000</v>
      </c>
      <c r="I5158" s="143"/>
    </row>
    <row r="5159" spans="2:9" s="140" customFormat="1" ht="19.7" customHeight="1" x14ac:dyDescent="0.2">
      <c r="B5159" s="142">
        <v>10510</v>
      </c>
      <c r="C5159" s="143" t="s">
        <v>42</v>
      </c>
      <c r="D5159" s="142">
        <v>786634</v>
      </c>
      <c r="E5159" s="143" t="s">
        <v>9129</v>
      </c>
      <c r="F5159" s="143" t="s">
        <v>713</v>
      </c>
      <c r="G5159" s="143" t="s">
        <v>714</v>
      </c>
      <c r="H5159" s="144">
        <v>-450</v>
      </c>
      <c r="I5159" s="143"/>
    </row>
    <row r="5160" spans="2:9" s="140" customFormat="1" ht="19.7" customHeight="1" x14ac:dyDescent="0.2">
      <c r="B5160" s="142">
        <v>10510</v>
      </c>
      <c r="C5160" s="143" t="s">
        <v>42</v>
      </c>
      <c r="D5160" s="142">
        <v>786634</v>
      </c>
      <c r="E5160" s="143" t="s">
        <v>9130</v>
      </c>
      <c r="F5160" s="143" t="s">
        <v>700</v>
      </c>
      <c r="G5160" s="143" t="s">
        <v>701</v>
      </c>
      <c r="H5160" s="144">
        <v>-7759.65</v>
      </c>
      <c r="I5160" s="143"/>
    </row>
    <row r="5161" spans="2:9" s="140" customFormat="1" ht="19.7" customHeight="1" x14ac:dyDescent="0.2">
      <c r="B5161" s="142">
        <v>10510</v>
      </c>
      <c r="C5161" s="143" t="s">
        <v>42</v>
      </c>
      <c r="D5161" s="142">
        <v>786846</v>
      </c>
      <c r="E5161" s="143" t="s">
        <v>9131</v>
      </c>
      <c r="F5161" s="143" t="s">
        <v>700</v>
      </c>
      <c r="G5161" s="143" t="s">
        <v>701</v>
      </c>
      <c r="H5161" s="144">
        <v>150213.91</v>
      </c>
      <c r="I5161" s="143"/>
    </row>
    <row r="5162" spans="2:9" s="140" customFormat="1" ht="19.7" customHeight="1" x14ac:dyDescent="0.2">
      <c r="B5162" s="142">
        <v>10510</v>
      </c>
      <c r="C5162" s="143" t="s">
        <v>42</v>
      </c>
      <c r="D5162" s="142">
        <v>786846</v>
      </c>
      <c r="E5162" s="143" t="s">
        <v>4212</v>
      </c>
      <c r="F5162" s="143" t="s">
        <v>697</v>
      </c>
      <c r="G5162" s="143" t="s">
        <v>698</v>
      </c>
      <c r="H5162" s="144">
        <v>50000</v>
      </c>
      <c r="I5162" s="143"/>
    </row>
    <row r="5163" spans="2:9" s="140" customFormat="1" ht="19.7" customHeight="1" x14ac:dyDescent="0.2">
      <c r="B5163" s="142">
        <v>10510</v>
      </c>
      <c r="C5163" s="143" t="s">
        <v>42</v>
      </c>
      <c r="D5163" s="142">
        <v>786846</v>
      </c>
      <c r="E5163" s="143" t="s">
        <v>9132</v>
      </c>
      <c r="F5163" s="143" t="s">
        <v>1226</v>
      </c>
      <c r="G5163" s="143" t="s">
        <v>1227</v>
      </c>
      <c r="H5163" s="144">
        <v>-144613.91</v>
      </c>
      <c r="I5163" s="143"/>
    </row>
    <row r="5164" spans="2:9" s="140" customFormat="1" ht="19.7" customHeight="1" x14ac:dyDescent="0.2">
      <c r="B5164" s="142">
        <v>10510</v>
      </c>
      <c r="C5164" s="143" t="s">
        <v>42</v>
      </c>
      <c r="D5164" s="142">
        <v>797987</v>
      </c>
      <c r="E5164" s="143" t="s">
        <v>8774</v>
      </c>
      <c r="F5164" s="143" t="s">
        <v>706</v>
      </c>
      <c r="G5164" s="143" t="s">
        <v>707</v>
      </c>
      <c r="H5164" s="144">
        <v>800.36</v>
      </c>
      <c r="I5164" s="143"/>
    </row>
    <row r="5165" spans="2:9" s="140" customFormat="1" ht="19.7" customHeight="1" x14ac:dyDescent="0.2">
      <c r="B5165" s="142">
        <v>10510</v>
      </c>
      <c r="C5165" s="143" t="s">
        <v>42</v>
      </c>
      <c r="D5165" s="142">
        <v>797987</v>
      </c>
      <c r="E5165" s="143" t="s">
        <v>4213</v>
      </c>
      <c r="F5165" s="143" t="s">
        <v>899</v>
      </c>
      <c r="G5165" s="143" t="s">
        <v>900</v>
      </c>
      <c r="H5165" s="144">
        <v>762.24</v>
      </c>
      <c r="I5165" s="143"/>
    </row>
    <row r="5166" spans="2:9" s="140" customFormat="1" ht="19.7" customHeight="1" x14ac:dyDescent="0.2">
      <c r="B5166" s="142">
        <v>10510</v>
      </c>
      <c r="C5166" s="143" t="s">
        <v>42</v>
      </c>
      <c r="D5166" s="142">
        <v>813592</v>
      </c>
      <c r="E5166" s="143" t="s">
        <v>4214</v>
      </c>
      <c r="F5166" s="143" t="s">
        <v>700</v>
      </c>
      <c r="G5166" s="143" t="s">
        <v>701</v>
      </c>
      <c r="H5166" s="144">
        <v>100000</v>
      </c>
      <c r="I5166" s="143"/>
    </row>
    <row r="5167" spans="2:9" s="140" customFormat="1" ht="19.7" customHeight="1" x14ac:dyDescent="0.2">
      <c r="B5167" s="142">
        <v>10510</v>
      </c>
      <c r="C5167" s="143" t="s">
        <v>42</v>
      </c>
      <c r="D5167" s="142">
        <v>814395</v>
      </c>
      <c r="E5167" s="143" t="s">
        <v>4215</v>
      </c>
      <c r="F5167" s="143" t="s">
        <v>737</v>
      </c>
      <c r="G5167" s="143" t="s">
        <v>738</v>
      </c>
      <c r="H5167" s="144">
        <v>360</v>
      </c>
      <c r="I5167" s="143"/>
    </row>
    <row r="5168" spans="2:9" s="140" customFormat="1" ht="19.7" customHeight="1" x14ac:dyDescent="0.2">
      <c r="B5168" s="142">
        <v>10510</v>
      </c>
      <c r="C5168" s="143" t="s">
        <v>42</v>
      </c>
      <c r="D5168" s="142">
        <v>838408</v>
      </c>
      <c r="E5168" s="143" t="s">
        <v>4216</v>
      </c>
      <c r="F5168" s="143" t="s">
        <v>700</v>
      </c>
      <c r="G5168" s="143" t="s">
        <v>701</v>
      </c>
      <c r="H5168" s="144">
        <v>96805.09</v>
      </c>
      <c r="I5168" s="143"/>
    </row>
    <row r="5169" spans="2:9" s="140" customFormat="1" ht="19.7" customHeight="1" x14ac:dyDescent="0.2">
      <c r="B5169" s="142">
        <v>10510</v>
      </c>
      <c r="C5169" s="143" t="s">
        <v>42</v>
      </c>
      <c r="D5169" s="142">
        <v>838408</v>
      </c>
      <c r="E5169" s="143" t="s">
        <v>4217</v>
      </c>
      <c r="F5169" s="143" t="s">
        <v>723</v>
      </c>
      <c r="G5169" s="143" t="s">
        <v>724</v>
      </c>
      <c r="H5169" s="144">
        <v>-96805.09</v>
      </c>
      <c r="I5169" s="143"/>
    </row>
    <row r="5170" spans="2:9" s="140" customFormat="1" ht="19.7" customHeight="1" x14ac:dyDescent="0.2">
      <c r="B5170" s="142">
        <v>10510</v>
      </c>
      <c r="C5170" s="143" t="s">
        <v>42</v>
      </c>
      <c r="D5170" s="142">
        <v>849351</v>
      </c>
      <c r="E5170" s="143" t="s">
        <v>4218</v>
      </c>
      <c r="F5170" s="143" t="s">
        <v>737</v>
      </c>
      <c r="G5170" s="143" t="s">
        <v>738</v>
      </c>
      <c r="H5170" s="144">
        <v>600</v>
      </c>
      <c r="I5170" s="143"/>
    </row>
    <row r="5171" spans="2:9" s="140" customFormat="1" ht="19.7" customHeight="1" x14ac:dyDescent="0.2">
      <c r="B5171" s="142">
        <v>10510</v>
      </c>
      <c r="C5171" s="143" t="s">
        <v>42</v>
      </c>
      <c r="D5171" s="142">
        <v>849351</v>
      </c>
      <c r="E5171" s="143" t="s">
        <v>4219</v>
      </c>
      <c r="F5171" s="143" t="s">
        <v>700</v>
      </c>
      <c r="G5171" s="143" t="s">
        <v>701</v>
      </c>
      <c r="H5171" s="144">
        <v>600</v>
      </c>
      <c r="I5171" s="143"/>
    </row>
    <row r="5172" spans="2:9" s="140" customFormat="1" ht="19.7" customHeight="1" x14ac:dyDescent="0.2">
      <c r="B5172" s="142">
        <v>10510</v>
      </c>
      <c r="C5172" s="143" t="s">
        <v>42</v>
      </c>
      <c r="D5172" s="142">
        <v>4059811</v>
      </c>
      <c r="E5172" s="143" t="s">
        <v>4220</v>
      </c>
      <c r="F5172" s="143" t="s">
        <v>1245</v>
      </c>
      <c r="G5172" s="143" t="s">
        <v>1246</v>
      </c>
      <c r="H5172" s="144">
        <v>75500</v>
      </c>
      <c r="I5172" s="143"/>
    </row>
    <row r="5173" spans="2:9" s="140" customFormat="1" ht="19.7" customHeight="1" x14ac:dyDescent="0.2">
      <c r="B5173" s="142">
        <v>10510</v>
      </c>
      <c r="C5173" s="143" t="s">
        <v>42</v>
      </c>
      <c r="D5173" s="142">
        <v>4059811</v>
      </c>
      <c r="E5173" s="143" t="s">
        <v>4221</v>
      </c>
      <c r="F5173" s="143" t="s">
        <v>697</v>
      </c>
      <c r="G5173" s="143" t="s">
        <v>698</v>
      </c>
      <c r="H5173" s="144">
        <v>30500</v>
      </c>
      <c r="I5173" s="143"/>
    </row>
    <row r="5174" spans="2:9" s="140" customFormat="1" ht="19.7" customHeight="1" x14ac:dyDescent="0.2">
      <c r="B5174" s="142">
        <v>10510</v>
      </c>
      <c r="C5174" s="143" t="s">
        <v>42</v>
      </c>
      <c r="D5174" s="142">
        <v>5514194</v>
      </c>
      <c r="E5174" s="143" t="s">
        <v>9133</v>
      </c>
      <c r="F5174" s="143" t="s">
        <v>713</v>
      </c>
      <c r="G5174" s="143" t="s">
        <v>714</v>
      </c>
      <c r="H5174" s="144">
        <v>100000</v>
      </c>
      <c r="I5174" s="143"/>
    </row>
    <row r="5175" spans="2:9" s="140" customFormat="1" ht="19.7" customHeight="1" x14ac:dyDescent="0.2">
      <c r="B5175" s="142">
        <v>10510</v>
      </c>
      <c r="C5175" s="143" t="s">
        <v>42</v>
      </c>
      <c r="D5175" s="142">
        <v>5682290</v>
      </c>
      <c r="E5175" s="143" t="s">
        <v>4222</v>
      </c>
      <c r="F5175" s="143" t="s">
        <v>713</v>
      </c>
      <c r="G5175" s="143" t="s">
        <v>714</v>
      </c>
      <c r="H5175" s="144">
        <v>100000</v>
      </c>
      <c r="I5175" s="143"/>
    </row>
    <row r="5176" spans="2:9" s="140" customFormat="1" ht="19.7" customHeight="1" x14ac:dyDescent="0.2">
      <c r="B5176" s="142">
        <v>10510</v>
      </c>
      <c r="C5176" s="143" t="s">
        <v>42</v>
      </c>
      <c r="D5176" s="142">
        <v>5700769</v>
      </c>
      <c r="E5176" s="143" t="s">
        <v>4139</v>
      </c>
      <c r="F5176" s="143" t="s">
        <v>709</v>
      </c>
      <c r="G5176" s="143" t="s">
        <v>710</v>
      </c>
      <c r="H5176" s="144">
        <v>-22224.89</v>
      </c>
      <c r="I5176" s="143"/>
    </row>
    <row r="5177" spans="2:9" s="140" customFormat="1" ht="19.7" customHeight="1" x14ac:dyDescent="0.2">
      <c r="B5177" s="142">
        <v>10510</v>
      </c>
      <c r="C5177" s="143" t="s">
        <v>42</v>
      </c>
      <c r="D5177" s="142">
        <v>5700769</v>
      </c>
      <c r="E5177" s="143" t="s">
        <v>4140</v>
      </c>
      <c r="F5177" s="143" t="s">
        <v>713</v>
      </c>
      <c r="G5177" s="143" t="s">
        <v>714</v>
      </c>
      <c r="H5177" s="144">
        <v>100000</v>
      </c>
      <c r="I5177" s="143"/>
    </row>
    <row r="5178" spans="2:9" s="140" customFormat="1" ht="19.7" customHeight="1" x14ac:dyDescent="0.2">
      <c r="B5178" s="142">
        <v>10510</v>
      </c>
      <c r="C5178" s="143" t="s">
        <v>42</v>
      </c>
      <c r="D5178" s="142">
        <v>5899564</v>
      </c>
      <c r="E5178" s="143" t="s">
        <v>4162</v>
      </c>
      <c r="F5178" s="143" t="s">
        <v>700</v>
      </c>
      <c r="G5178" s="143" t="s">
        <v>701</v>
      </c>
      <c r="H5178" s="144">
        <v>-1450</v>
      </c>
      <c r="I5178" s="143"/>
    </row>
    <row r="5179" spans="2:9" s="140" customFormat="1" ht="19.7" customHeight="1" x14ac:dyDescent="0.2">
      <c r="B5179" s="142">
        <v>10510</v>
      </c>
      <c r="C5179" s="143" t="s">
        <v>42</v>
      </c>
      <c r="D5179" s="142">
        <v>5899564</v>
      </c>
      <c r="E5179" s="143" t="s">
        <v>4163</v>
      </c>
      <c r="F5179" s="143" t="s">
        <v>697</v>
      </c>
      <c r="G5179" s="143" t="s">
        <v>698</v>
      </c>
      <c r="H5179" s="144">
        <v>35000</v>
      </c>
      <c r="I5179" s="143"/>
    </row>
    <row r="5180" spans="2:9" s="140" customFormat="1" ht="19.7" customHeight="1" x14ac:dyDescent="0.2">
      <c r="B5180" s="142">
        <v>10510</v>
      </c>
      <c r="C5180" s="143" t="s">
        <v>42</v>
      </c>
      <c r="D5180" s="142">
        <v>6100552</v>
      </c>
      <c r="E5180" s="143" t="s">
        <v>4182</v>
      </c>
      <c r="F5180" s="143" t="s">
        <v>700</v>
      </c>
      <c r="G5180" s="143" t="s">
        <v>701</v>
      </c>
      <c r="H5180" s="144">
        <v>130000</v>
      </c>
      <c r="I5180" s="143"/>
    </row>
    <row r="5181" spans="2:9" s="140" customFormat="1" ht="19.7" customHeight="1" x14ac:dyDescent="0.2">
      <c r="B5181" s="142">
        <v>10510</v>
      </c>
      <c r="C5181" s="143" t="s">
        <v>42</v>
      </c>
      <c r="D5181" s="142">
        <v>6100552</v>
      </c>
      <c r="E5181" s="143" t="s">
        <v>4183</v>
      </c>
      <c r="F5181" s="143" t="s">
        <v>697</v>
      </c>
      <c r="G5181" s="143" t="s">
        <v>698</v>
      </c>
      <c r="H5181" s="144">
        <v>50000</v>
      </c>
      <c r="I5181" s="143"/>
    </row>
    <row r="5182" spans="2:9" s="140" customFormat="1" ht="19.7" customHeight="1" x14ac:dyDescent="0.2">
      <c r="B5182" s="142">
        <v>10510</v>
      </c>
      <c r="C5182" s="143" t="s">
        <v>42</v>
      </c>
      <c r="D5182" s="142">
        <v>6343703</v>
      </c>
      <c r="E5182" s="143" t="s">
        <v>4231</v>
      </c>
      <c r="F5182" s="143" t="s">
        <v>700</v>
      </c>
      <c r="G5182" s="143" t="s">
        <v>701</v>
      </c>
      <c r="H5182" s="144">
        <v>10000</v>
      </c>
      <c r="I5182" s="143"/>
    </row>
    <row r="5183" spans="2:9" s="140" customFormat="1" ht="19.7" customHeight="1" x14ac:dyDescent="0.2">
      <c r="B5183" s="142">
        <v>10510</v>
      </c>
      <c r="C5183" s="143" t="s">
        <v>42</v>
      </c>
      <c r="D5183" s="142">
        <v>6349783</v>
      </c>
      <c r="E5183" s="143" t="s">
        <v>4232</v>
      </c>
      <c r="F5183" s="143" t="s">
        <v>737</v>
      </c>
      <c r="G5183" s="143" t="s">
        <v>738</v>
      </c>
      <c r="H5183" s="144">
        <v>360</v>
      </c>
      <c r="I5183" s="143"/>
    </row>
    <row r="5184" spans="2:9" s="140" customFormat="1" ht="19.7" customHeight="1" x14ac:dyDescent="0.2">
      <c r="B5184" s="142">
        <v>10510</v>
      </c>
      <c r="C5184" s="143" t="s">
        <v>42</v>
      </c>
      <c r="D5184" s="142">
        <v>6349783</v>
      </c>
      <c r="E5184" s="143" t="s">
        <v>4233</v>
      </c>
      <c r="F5184" s="143" t="s">
        <v>737</v>
      </c>
      <c r="G5184" s="143" t="s">
        <v>738</v>
      </c>
      <c r="H5184" s="144">
        <v>360</v>
      </c>
      <c r="I5184" s="143"/>
    </row>
    <row r="5185" spans="2:9" s="140" customFormat="1" ht="19.7" customHeight="1" x14ac:dyDescent="0.2">
      <c r="B5185" s="142">
        <v>10510</v>
      </c>
      <c r="C5185" s="143" t="s">
        <v>42</v>
      </c>
      <c r="D5185" s="142">
        <v>10476070</v>
      </c>
      <c r="E5185" s="143" t="s">
        <v>4225</v>
      </c>
      <c r="F5185" s="143" t="s">
        <v>716</v>
      </c>
      <c r="G5185" s="143" t="s">
        <v>717</v>
      </c>
      <c r="H5185" s="144">
        <v>210000</v>
      </c>
      <c r="I5185" s="143"/>
    </row>
    <row r="5186" spans="2:9" s="140" customFormat="1" ht="19.7" customHeight="1" x14ac:dyDescent="0.2">
      <c r="B5186" s="142">
        <v>10510</v>
      </c>
      <c r="C5186" s="143" t="s">
        <v>42</v>
      </c>
      <c r="D5186" s="142">
        <v>10476070</v>
      </c>
      <c r="E5186" s="143" t="s">
        <v>4226</v>
      </c>
      <c r="F5186" s="143" t="s">
        <v>716</v>
      </c>
      <c r="G5186" s="143" t="s">
        <v>717</v>
      </c>
      <c r="H5186" s="144">
        <v>210000</v>
      </c>
      <c r="I5186" s="143"/>
    </row>
    <row r="5187" spans="2:9" s="140" customFormat="1" ht="19.7" customHeight="1" x14ac:dyDescent="0.2">
      <c r="B5187" s="142">
        <v>10510</v>
      </c>
      <c r="C5187" s="143" t="s">
        <v>42</v>
      </c>
      <c r="D5187" s="142">
        <v>10476070</v>
      </c>
      <c r="E5187" s="143" t="s">
        <v>4227</v>
      </c>
      <c r="F5187" s="143" t="s">
        <v>716</v>
      </c>
      <c r="G5187" s="143" t="s">
        <v>717</v>
      </c>
      <c r="H5187" s="144">
        <v>210000</v>
      </c>
      <c r="I5187" s="143"/>
    </row>
    <row r="5188" spans="2:9" s="140" customFormat="1" ht="19.7" customHeight="1" x14ac:dyDescent="0.2">
      <c r="B5188" s="142">
        <v>10510</v>
      </c>
      <c r="C5188" s="143" t="s">
        <v>42</v>
      </c>
      <c r="D5188" s="142">
        <v>10476070</v>
      </c>
      <c r="E5188" s="143" t="s">
        <v>8775</v>
      </c>
      <c r="F5188" s="143" t="s">
        <v>716</v>
      </c>
      <c r="G5188" s="143" t="s">
        <v>717</v>
      </c>
      <c r="H5188" s="144">
        <v>300000</v>
      </c>
      <c r="I5188" s="143"/>
    </row>
    <row r="5189" spans="2:9" s="140" customFormat="1" ht="19.7" customHeight="1" x14ac:dyDescent="0.2">
      <c r="B5189" s="142">
        <v>10510</v>
      </c>
      <c r="C5189" s="143" t="s">
        <v>42</v>
      </c>
      <c r="D5189" s="142">
        <v>10476070</v>
      </c>
      <c r="E5189" s="143" t="s">
        <v>4228</v>
      </c>
      <c r="F5189" s="143" t="s">
        <v>713</v>
      </c>
      <c r="G5189" s="143" t="s">
        <v>714</v>
      </c>
      <c r="H5189" s="144">
        <v>1501500</v>
      </c>
      <c r="I5189" s="143"/>
    </row>
    <row r="5190" spans="2:9" s="140" customFormat="1" ht="19.7" customHeight="1" x14ac:dyDescent="0.2">
      <c r="B5190" s="142">
        <v>10510</v>
      </c>
      <c r="C5190" s="143" t="s">
        <v>42</v>
      </c>
      <c r="D5190" s="142">
        <v>10476070</v>
      </c>
      <c r="E5190" s="143" t="s">
        <v>4229</v>
      </c>
      <c r="F5190" s="143" t="s">
        <v>713</v>
      </c>
      <c r="G5190" s="143" t="s">
        <v>714</v>
      </c>
      <c r="H5190" s="144">
        <v>1500000</v>
      </c>
      <c r="I5190" s="143"/>
    </row>
    <row r="5191" spans="2:9" s="140" customFormat="1" ht="19.7" customHeight="1" x14ac:dyDescent="0.2">
      <c r="B5191" s="142">
        <v>10510</v>
      </c>
      <c r="C5191" s="143" t="s">
        <v>42</v>
      </c>
      <c r="D5191" s="142">
        <v>10476070</v>
      </c>
      <c r="E5191" s="143" t="s">
        <v>4230</v>
      </c>
      <c r="F5191" s="143" t="s">
        <v>713</v>
      </c>
      <c r="G5191" s="143" t="s">
        <v>714</v>
      </c>
      <c r="H5191" s="144">
        <v>1500000</v>
      </c>
      <c r="I5191" s="143"/>
    </row>
    <row r="5192" spans="2:9" s="140" customFormat="1" ht="19.7" customHeight="1" x14ac:dyDescent="0.2">
      <c r="B5192" s="142">
        <v>10510</v>
      </c>
      <c r="C5192" s="143" t="s">
        <v>42</v>
      </c>
      <c r="D5192" s="142">
        <v>10580182</v>
      </c>
      <c r="E5192" s="143" t="s">
        <v>4223</v>
      </c>
      <c r="F5192" s="143" t="s">
        <v>737</v>
      </c>
      <c r="G5192" s="143" t="s">
        <v>738</v>
      </c>
      <c r="H5192" s="144">
        <v>360</v>
      </c>
      <c r="I5192" s="143"/>
    </row>
    <row r="5193" spans="2:9" s="140" customFormat="1" ht="19.7" customHeight="1" x14ac:dyDescent="0.2">
      <c r="B5193" s="142">
        <v>10510</v>
      </c>
      <c r="C5193" s="143" t="s">
        <v>42</v>
      </c>
      <c r="D5193" s="142">
        <v>10580182</v>
      </c>
      <c r="E5193" s="143" t="s">
        <v>4224</v>
      </c>
      <c r="F5193" s="143" t="s">
        <v>700</v>
      </c>
      <c r="G5193" s="143" t="s">
        <v>701</v>
      </c>
      <c r="H5193" s="144">
        <v>6000</v>
      </c>
      <c r="I5193" s="143"/>
    </row>
    <row r="5194" spans="2:9" s="140" customFormat="1" ht="19.7" customHeight="1" x14ac:dyDescent="0.2">
      <c r="B5194" s="142">
        <v>10510</v>
      </c>
      <c r="C5194" s="143" t="s">
        <v>42</v>
      </c>
      <c r="D5194" s="142">
        <v>60038202</v>
      </c>
      <c r="E5194" s="143" t="s">
        <v>4205</v>
      </c>
      <c r="F5194" s="143" t="s">
        <v>700</v>
      </c>
      <c r="G5194" s="143" t="s">
        <v>701</v>
      </c>
      <c r="H5194" s="144">
        <v>150000</v>
      </c>
      <c r="I5194" s="143"/>
    </row>
    <row r="5195" spans="2:9" s="140" customFormat="1" ht="19.7" customHeight="1" x14ac:dyDescent="0.2">
      <c r="B5195" s="142">
        <v>10510</v>
      </c>
      <c r="C5195" s="143" t="s">
        <v>42</v>
      </c>
      <c r="D5195" s="142">
        <v>60047437</v>
      </c>
      <c r="E5195" s="143" t="s">
        <v>4235</v>
      </c>
      <c r="F5195" s="143" t="s">
        <v>700</v>
      </c>
      <c r="G5195" s="143" t="s">
        <v>701</v>
      </c>
      <c r="H5195" s="144">
        <v>86700</v>
      </c>
      <c r="I5195" s="143"/>
    </row>
    <row r="5196" spans="2:9" s="140" customFormat="1" ht="19.7" customHeight="1" x14ac:dyDescent="0.2">
      <c r="B5196" s="142">
        <v>10510</v>
      </c>
      <c r="C5196" s="143" t="s">
        <v>42</v>
      </c>
      <c r="D5196" s="142">
        <v>65260499</v>
      </c>
      <c r="E5196" s="143" t="s">
        <v>4234</v>
      </c>
      <c r="F5196" s="143" t="s">
        <v>697</v>
      </c>
      <c r="G5196" s="143" t="s">
        <v>698</v>
      </c>
      <c r="H5196" s="144">
        <v>49880</v>
      </c>
      <c r="I5196" s="143"/>
    </row>
    <row r="5197" spans="2:9" s="140" customFormat="1" ht="19.7" customHeight="1" x14ac:dyDescent="0.2">
      <c r="B5197" s="142">
        <v>10510</v>
      </c>
      <c r="C5197" s="143" t="s">
        <v>42</v>
      </c>
      <c r="D5197" s="142">
        <v>99137813</v>
      </c>
      <c r="E5197" s="143" t="s">
        <v>4181</v>
      </c>
      <c r="F5197" s="143" t="s">
        <v>700</v>
      </c>
      <c r="G5197" s="143" t="s">
        <v>701</v>
      </c>
      <c r="H5197" s="144">
        <v>42000</v>
      </c>
      <c r="I5197" s="143"/>
    </row>
    <row r="5198" spans="2:9" s="140" customFormat="1" ht="19.7" customHeight="1" x14ac:dyDescent="0.2">
      <c r="B5198" s="142">
        <v>10510</v>
      </c>
      <c r="C5198" s="143" t="s">
        <v>42</v>
      </c>
      <c r="D5198" s="142">
        <v>99261144</v>
      </c>
      <c r="E5198" s="143" t="s">
        <v>4236</v>
      </c>
      <c r="F5198" s="143" t="s">
        <v>713</v>
      </c>
      <c r="G5198" s="143" t="s">
        <v>714</v>
      </c>
      <c r="H5198" s="144">
        <v>144974.54999999999</v>
      </c>
      <c r="I5198" s="143"/>
    </row>
    <row r="5199" spans="2:9" s="140" customFormat="1" ht="19.7" customHeight="1" x14ac:dyDescent="0.2">
      <c r="B5199" s="142">
        <v>10510</v>
      </c>
      <c r="C5199" s="143" t="s">
        <v>42</v>
      </c>
      <c r="D5199" s="142">
        <v>101574718</v>
      </c>
      <c r="E5199" s="143" t="s">
        <v>9134</v>
      </c>
      <c r="F5199" s="143" t="s">
        <v>713</v>
      </c>
      <c r="G5199" s="143" t="s">
        <v>714</v>
      </c>
      <c r="H5199" s="144">
        <v>120000</v>
      </c>
      <c r="I5199" s="143"/>
    </row>
    <row r="5200" spans="2:9" s="140" customFormat="1" ht="19.7" customHeight="1" x14ac:dyDescent="0.2">
      <c r="B5200" s="142">
        <v>10510</v>
      </c>
      <c r="C5200" s="143" t="s">
        <v>42</v>
      </c>
      <c r="D5200" s="142">
        <v>101574718</v>
      </c>
      <c r="E5200" s="143" t="s">
        <v>9135</v>
      </c>
      <c r="F5200" s="143" t="s">
        <v>713</v>
      </c>
      <c r="G5200" s="143" t="s">
        <v>714</v>
      </c>
      <c r="H5200" s="144">
        <v>120000</v>
      </c>
      <c r="I5200" s="143"/>
    </row>
    <row r="5201" spans="2:9" s="140" customFormat="1" ht="19.7" customHeight="1" x14ac:dyDescent="0.2">
      <c r="B5201" s="142">
        <v>10511</v>
      </c>
      <c r="C5201" s="143" t="s">
        <v>40</v>
      </c>
      <c r="D5201" s="142">
        <v>17170</v>
      </c>
      <c r="E5201" s="143" t="s">
        <v>4237</v>
      </c>
      <c r="F5201" s="143" t="s">
        <v>706</v>
      </c>
      <c r="G5201" s="143" t="s">
        <v>707</v>
      </c>
      <c r="H5201" s="144">
        <v>64.03</v>
      </c>
      <c r="I5201" s="143"/>
    </row>
    <row r="5202" spans="2:9" s="140" customFormat="1" ht="19.7" customHeight="1" x14ac:dyDescent="0.2">
      <c r="B5202" s="142">
        <v>10511</v>
      </c>
      <c r="C5202" s="143" t="s">
        <v>40</v>
      </c>
      <c r="D5202" s="142">
        <v>17170</v>
      </c>
      <c r="E5202" s="143" t="s">
        <v>4237</v>
      </c>
      <c r="F5202" s="143" t="s">
        <v>706</v>
      </c>
      <c r="G5202" s="143" t="s">
        <v>707</v>
      </c>
      <c r="H5202" s="144">
        <v>256.12</v>
      </c>
      <c r="I5202" s="143"/>
    </row>
    <row r="5203" spans="2:9" s="140" customFormat="1" ht="19.7" customHeight="1" x14ac:dyDescent="0.2">
      <c r="B5203" s="142">
        <v>10511</v>
      </c>
      <c r="C5203" s="143" t="s">
        <v>40</v>
      </c>
      <c r="D5203" s="142">
        <v>17170</v>
      </c>
      <c r="E5203" s="143" t="s">
        <v>4237</v>
      </c>
      <c r="F5203" s="143" t="s">
        <v>706</v>
      </c>
      <c r="G5203" s="143" t="s">
        <v>707</v>
      </c>
      <c r="H5203" s="144">
        <v>384.18</v>
      </c>
      <c r="I5203" s="143"/>
    </row>
    <row r="5204" spans="2:9" s="140" customFormat="1" ht="19.7" customHeight="1" x14ac:dyDescent="0.2">
      <c r="B5204" s="142">
        <v>10511</v>
      </c>
      <c r="C5204" s="143" t="s">
        <v>40</v>
      </c>
      <c r="D5204" s="142">
        <v>106943</v>
      </c>
      <c r="E5204" s="143" t="s">
        <v>4238</v>
      </c>
      <c r="F5204" s="143" t="s">
        <v>700</v>
      </c>
      <c r="G5204" s="143" t="s">
        <v>701</v>
      </c>
      <c r="H5204" s="144">
        <v>15000</v>
      </c>
      <c r="I5204" s="143"/>
    </row>
    <row r="5205" spans="2:9" s="140" customFormat="1" ht="19.7" customHeight="1" x14ac:dyDescent="0.2">
      <c r="B5205" s="142">
        <v>10511</v>
      </c>
      <c r="C5205" s="143" t="s">
        <v>40</v>
      </c>
      <c r="D5205" s="142">
        <v>121582</v>
      </c>
      <c r="E5205" s="143" t="s">
        <v>4239</v>
      </c>
      <c r="F5205" s="143" t="s">
        <v>700</v>
      </c>
      <c r="G5205" s="143" t="s">
        <v>701</v>
      </c>
      <c r="H5205" s="144">
        <v>30000</v>
      </c>
      <c r="I5205" s="143"/>
    </row>
    <row r="5206" spans="2:9" s="140" customFormat="1" ht="19.7" customHeight="1" x14ac:dyDescent="0.2">
      <c r="B5206" s="142">
        <v>10511</v>
      </c>
      <c r="C5206" s="143" t="s">
        <v>40</v>
      </c>
      <c r="D5206" s="142">
        <v>121582</v>
      </c>
      <c r="E5206" s="143" t="s">
        <v>8776</v>
      </c>
      <c r="F5206" s="143" t="s">
        <v>706</v>
      </c>
      <c r="G5206" s="143" t="s">
        <v>707</v>
      </c>
      <c r="H5206" s="144">
        <v>0</v>
      </c>
      <c r="I5206" s="143"/>
    </row>
    <row r="5207" spans="2:9" s="140" customFormat="1" ht="19.7" customHeight="1" x14ac:dyDescent="0.2">
      <c r="B5207" s="142">
        <v>10511</v>
      </c>
      <c r="C5207" s="143" t="s">
        <v>40</v>
      </c>
      <c r="D5207" s="142">
        <v>121582</v>
      </c>
      <c r="E5207" s="143" t="s">
        <v>8777</v>
      </c>
      <c r="F5207" s="143" t="s">
        <v>697</v>
      </c>
      <c r="G5207" s="143" t="s">
        <v>698</v>
      </c>
      <c r="H5207" s="144">
        <v>24000</v>
      </c>
      <c r="I5207" s="143"/>
    </row>
    <row r="5208" spans="2:9" s="140" customFormat="1" ht="19.7" customHeight="1" x14ac:dyDescent="0.2">
      <c r="B5208" s="142">
        <v>10511</v>
      </c>
      <c r="C5208" s="143" t="s">
        <v>40</v>
      </c>
      <c r="D5208" s="142">
        <v>121582</v>
      </c>
      <c r="E5208" s="143" t="s">
        <v>8778</v>
      </c>
      <c r="F5208" s="143" t="s">
        <v>700</v>
      </c>
      <c r="G5208" s="143" t="s">
        <v>701</v>
      </c>
      <c r="H5208" s="144">
        <v>-24000</v>
      </c>
      <c r="I5208" s="143"/>
    </row>
    <row r="5209" spans="2:9" s="140" customFormat="1" ht="19.7" customHeight="1" x14ac:dyDescent="0.2">
      <c r="B5209" s="142">
        <v>10511</v>
      </c>
      <c r="C5209" s="143" t="s">
        <v>40</v>
      </c>
      <c r="D5209" s="142">
        <v>709093</v>
      </c>
      <c r="E5209" s="143" t="s">
        <v>4240</v>
      </c>
      <c r="F5209" s="143" t="s">
        <v>769</v>
      </c>
      <c r="G5209" s="143" t="s">
        <v>770</v>
      </c>
      <c r="H5209" s="144">
        <v>-11521.88</v>
      </c>
      <c r="I5209" s="143"/>
    </row>
    <row r="5210" spans="2:9" s="140" customFormat="1" ht="19.7" customHeight="1" x14ac:dyDescent="0.2">
      <c r="B5210" s="142">
        <v>10511</v>
      </c>
      <c r="C5210" s="143" t="s">
        <v>40</v>
      </c>
      <c r="D5210" s="142">
        <v>709093</v>
      </c>
      <c r="E5210" s="143" t="s">
        <v>4241</v>
      </c>
      <c r="F5210" s="143" t="s">
        <v>700</v>
      </c>
      <c r="G5210" s="143" t="s">
        <v>701</v>
      </c>
      <c r="H5210" s="144">
        <v>11521.88</v>
      </c>
      <c r="I5210" s="143"/>
    </row>
    <row r="5211" spans="2:9" s="140" customFormat="1" ht="19.7" customHeight="1" x14ac:dyDescent="0.2">
      <c r="B5211" s="142">
        <v>10511</v>
      </c>
      <c r="C5211" s="143" t="s">
        <v>40</v>
      </c>
      <c r="D5211" s="142">
        <v>709093</v>
      </c>
      <c r="E5211" s="143" t="s">
        <v>4242</v>
      </c>
      <c r="F5211" s="143" t="s">
        <v>700</v>
      </c>
      <c r="G5211" s="143" t="s">
        <v>701</v>
      </c>
      <c r="H5211" s="144">
        <v>900</v>
      </c>
      <c r="I5211" s="143"/>
    </row>
    <row r="5212" spans="2:9" s="140" customFormat="1" ht="19.7" customHeight="1" x14ac:dyDescent="0.2">
      <c r="B5212" s="142">
        <v>10511</v>
      </c>
      <c r="C5212" s="143" t="s">
        <v>40</v>
      </c>
      <c r="D5212" s="142">
        <v>709093</v>
      </c>
      <c r="E5212" s="143" t="s">
        <v>4242</v>
      </c>
      <c r="F5212" s="143" t="s">
        <v>700</v>
      </c>
      <c r="G5212" s="143" t="s">
        <v>701</v>
      </c>
      <c r="H5212" s="144">
        <v>900</v>
      </c>
      <c r="I5212" s="143"/>
    </row>
    <row r="5213" spans="2:9" s="140" customFormat="1" ht="19.7" customHeight="1" x14ac:dyDescent="0.2">
      <c r="B5213" s="142">
        <v>10511</v>
      </c>
      <c r="C5213" s="143" t="s">
        <v>40</v>
      </c>
      <c r="D5213" s="142">
        <v>779367</v>
      </c>
      <c r="E5213" s="143" t="s">
        <v>9136</v>
      </c>
      <c r="F5213" s="143" t="s">
        <v>1245</v>
      </c>
      <c r="G5213" s="143" t="s">
        <v>1246</v>
      </c>
      <c r="H5213" s="144">
        <v>55000</v>
      </c>
      <c r="I5213" s="143"/>
    </row>
    <row r="5214" spans="2:9" s="140" customFormat="1" ht="19.7" customHeight="1" x14ac:dyDescent="0.2">
      <c r="B5214" s="142">
        <v>10511</v>
      </c>
      <c r="C5214" s="143" t="s">
        <v>40</v>
      </c>
      <c r="D5214" s="142">
        <v>779367</v>
      </c>
      <c r="E5214" s="143" t="s">
        <v>4243</v>
      </c>
      <c r="F5214" s="143" t="s">
        <v>700</v>
      </c>
      <c r="G5214" s="143" t="s">
        <v>701</v>
      </c>
      <c r="H5214" s="144">
        <v>20000</v>
      </c>
      <c r="I5214" s="143"/>
    </row>
    <row r="5215" spans="2:9" s="140" customFormat="1" ht="19.7" customHeight="1" x14ac:dyDescent="0.2">
      <c r="B5215" s="142">
        <v>10511</v>
      </c>
      <c r="C5215" s="143" t="s">
        <v>40</v>
      </c>
      <c r="D5215" s="142">
        <v>65263903</v>
      </c>
      <c r="E5215" s="143" t="s">
        <v>4244</v>
      </c>
      <c r="F5215" s="143" t="s">
        <v>697</v>
      </c>
      <c r="G5215" s="143" t="s">
        <v>698</v>
      </c>
      <c r="H5215" s="144">
        <v>31000</v>
      </c>
      <c r="I5215" s="143"/>
    </row>
    <row r="5216" spans="2:9" s="140" customFormat="1" ht="19.7" customHeight="1" x14ac:dyDescent="0.2">
      <c r="B5216" s="142">
        <v>10511</v>
      </c>
      <c r="C5216" s="143" t="s">
        <v>40</v>
      </c>
      <c r="D5216" s="142">
        <v>101798002</v>
      </c>
      <c r="E5216" s="143" t="s">
        <v>9137</v>
      </c>
      <c r="F5216" s="143" t="s">
        <v>713</v>
      </c>
      <c r="G5216" s="143" t="s">
        <v>714</v>
      </c>
      <c r="H5216" s="144">
        <v>100000</v>
      </c>
      <c r="I5216" s="143"/>
    </row>
    <row r="5217" spans="2:9" s="140" customFormat="1" ht="19.7" customHeight="1" x14ac:dyDescent="0.2">
      <c r="B5217" s="142">
        <v>10511</v>
      </c>
      <c r="C5217" s="143" t="s">
        <v>40</v>
      </c>
      <c r="D5217" s="142">
        <v>101798002</v>
      </c>
      <c r="E5217" s="143" t="s">
        <v>9137</v>
      </c>
      <c r="F5217" s="143" t="s">
        <v>713</v>
      </c>
      <c r="G5217" s="143" t="s">
        <v>714</v>
      </c>
      <c r="H5217" s="144">
        <v>-100000</v>
      </c>
      <c r="I5217" s="143"/>
    </row>
    <row r="5218" spans="2:9" s="140" customFormat="1" ht="19.7" customHeight="1" x14ac:dyDescent="0.2">
      <c r="B5218" s="142">
        <v>10512</v>
      </c>
      <c r="C5218" s="143" t="s">
        <v>43</v>
      </c>
      <c r="D5218" s="142">
        <v>59461</v>
      </c>
      <c r="E5218" s="143" t="s">
        <v>4245</v>
      </c>
      <c r="F5218" s="143" t="s">
        <v>737</v>
      </c>
      <c r="G5218" s="143" t="s">
        <v>738</v>
      </c>
      <c r="H5218" s="144">
        <v>360</v>
      </c>
      <c r="I5218" s="143"/>
    </row>
    <row r="5219" spans="2:9" s="140" customFormat="1" ht="19.7" customHeight="1" x14ac:dyDescent="0.2">
      <c r="B5219" s="142">
        <v>10512</v>
      </c>
      <c r="C5219" s="143" t="s">
        <v>43</v>
      </c>
      <c r="D5219" s="142">
        <v>59461</v>
      </c>
      <c r="E5219" s="143" t="s">
        <v>4246</v>
      </c>
      <c r="F5219" s="143" t="s">
        <v>700</v>
      </c>
      <c r="G5219" s="143" t="s">
        <v>701</v>
      </c>
      <c r="H5219" s="144">
        <v>-617279.30000000005</v>
      </c>
      <c r="I5219" s="143"/>
    </row>
    <row r="5220" spans="2:9" s="140" customFormat="1" ht="19.7" customHeight="1" x14ac:dyDescent="0.2">
      <c r="B5220" s="142">
        <v>10512</v>
      </c>
      <c r="C5220" s="143" t="s">
        <v>43</v>
      </c>
      <c r="D5220" s="142">
        <v>59461</v>
      </c>
      <c r="E5220" s="143" t="s">
        <v>4246</v>
      </c>
      <c r="F5220" s="143" t="s">
        <v>700</v>
      </c>
      <c r="G5220" s="143" t="s">
        <v>701</v>
      </c>
      <c r="H5220" s="144">
        <v>-10034.129999999999</v>
      </c>
      <c r="I5220" s="143"/>
    </row>
    <row r="5221" spans="2:9" s="140" customFormat="1" ht="19.7" customHeight="1" x14ac:dyDescent="0.2">
      <c r="B5221" s="142">
        <v>10512</v>
      </c>
      <c r="C5221" s="143" t="s">
        <v>43</v>
      </c>
      <c r="D5221" s="142">
        <v>59461</v>
      </c>
      <c r="E5221" s="143" t="s">
        <v>4247</v>
      </c>
      <c r="F5221" s="143" t="s">
        <v>700</v>
      </c>
      <c r="G5221" s="143" t="s">
        <v>701</v>
      </c>
      <c r="H5221" s="144">
        <v>900</v>
      </c>
      <c r="I5221" s="143"/>
    </row>
    <row r="5222" spans="2:9" s="140" customFormat="1" ht="19.7" customHeight="1" x14ac:dyDescent="0.2">
      <c r="B5222" s="142">
        <v>10512</v>
      </c>
      <c r="C5222" s="143" t="s">
        <v>43</v>
      </c>
      <c r="D5222" s="142">
        <v>59461</v>
      </c>
      <c r="E5222" s="143" t="s">
        <v>4248</v>
      </c>
      <c r="F5222" s="143" t="s">
        <v>700</v>
      </c>
      <c r="G5222" s="143" t="s">
        <v>701</v>
      </c>
      <c r="H5222" s="144">
        <v>31000</v>
      </c>
      <c r="I5222" s="143"/>
    </row>
    <row r="5223" spans="2:9" s="140" customFormat="1" ht="19.7" customHeight="1" x14ac:dyDescent="0.2">
      <c r="B5223" s="142">
        <v>10512</v>
      </c>
      <c r="C5223" s="143" t="s">
        <v>43</v>
      </c>
      <c r="D5223" s="142">
        <v>169923</v>
      </c>
      <c r="E5223" s="143" t="s">
        <v>4249</v>
      </c>
      <c r="F5223" s="143" t="s">
        <v>1245</v>
      </c>
      <c r="G5223" s="143" t="s">
        <v>1246</v>
      </c>
      <c r="H5223" s="144">
        <v>25000</v>
      </c>
      <c r="I5223" s="143"/>
    </row>
    <row r="5224" spans="2:9" s="140" customFormat="1" ht="19.7" customHeight="1" x14ac:dyDescent="0.2">
      <c r="B5224" s="142">
        <v>10512</v>
      </c>
      <c r="C5224" s="143" t="s">
        <v>43</v>
      </c>
      <c r="D5224" s="142">
        <v>264498</v>
      </c>
      <c r="E5224" s="143" t="s">
        <v>4250</v>
      </c>
      <c r="F5224" s="143" t="s">
        <v>1245</v>
      </c>
      <c r="G5224" s="143" t="s">
        <v>1246</v>
      </c>
      <c r="H5224" s="144">
        <v>25000</v>
      </c>
      <c r="I5224" s="143"/>
    </row>
    <row r="5225" spans="2:9" s="140" customFormat="1" ht="19.7" customHeight="1" x14ac:dyDescent="0.2">
      <c r="B5225" s="142">
        <v>10512</v>
      </c>
      <c r="C5225" s="143" t="s">
        <v>43</v>
      </c>
      <c r="D5225" s="142">
        <v>281055</v>
      </c>
      <c r="E5225" s="143" t="s">
        <v>4251</v>
      </c>
      <c r="F5225" s="143" t="s">
        <v>697</v>
      </c>
      <c r="G5225" s="143" t="s">
        <v>698</v>
      </c>
      <c r="H5225" s="144">
        <v>36000</v>
      </c>
      <c r="I5225" s="143"/>
    </row>
    <row r="5226" spans="2:9" s="140" customFormat="1" ht="19.7" customHeight="1" x14ac:dyDescent="0.2">
      <c r="B5226" s="142">
        <v>10512</v>
      </c>
      <c r="C5226" s="143" t="s">
        <v>43</v>
      </c>
      <c r="D5226" s="142">
        <v>323788</v>
      </c>
      <c r="E5226" s="143" t="s">
        <v>4262</v>
      </c>
      <c r="F5226" s="143" t="s">
        <v>700</v>
      </c>
      <c r="G5226" s="143" t="s">
        <v>701</v>
      </c>
      <c r="H5226" s="144">
        <v>-37318.949999999997</v>
      </c>
      <c r="I5226" s="143"/>
    </row>
    <row r="5227" spans="2:9" s="140" customFormat="1" ht="19.7" customHeight="1" x14ac:dyDescent="0.2">
      <c r="B5227" s="142">
        <v>10512</v>
      </c>
      <c r="C5227" s="143" t="s">
        <v>43</v>
      </c>
      <c r="D5227" s="142">
        <v>323788</v>
      </c>
      <c r="E5227" s="143" t="s">
        <v>4262</v>
      </c>
      <c r="F5227" s="143" t="s">
        <v>700</v>
      </c>
      <c r="G5227" s="143" t="s">
        <v>701</v>
      </c>
      <c r="H5227" s="144">
        <v>-6500</v>
      </c>
      <c r="I5227" s="143"/>
    </row>
    <row r="5228" spans="2:9" s="140" customFormat="1" ht="19.7" customHeight="1" x14ac:dyDescent="0.2">
      <c r="B5228" s="142">
        <v>10512</v>
      </c>
      <c r="C5228" s="143" t="s">
        <v>43</v>
      </c>
      <c r="D5228" s="142">
        <v>471377</v>
      </c>
      <c r="E5228" s="143" t="s">
        <v>4252</v>
      </c>
      <c r="F5228" s="143" t="s">
        <v>697</v>
      </c>
      <c r="G5228" s="143" t="s">
        <v>698</v>
      </c>
      <c r="H5228" s="144">
        <v>20000</v>
      </c>
      <c r="I5228" s="143"/>
    </row>
    <row r="5229" spans="2:9" s="140" customFormat="1" ht="19.7" customHeight="1" x14ac:dyDescent="0.2">
      <c r="B5229" s="142">
        <v>10512</v>
      </c>
      <c r="C5229" s="143" t="s">
        <v>43</v>
      </c>
      <c r="D5229" s="142">
        <v>534000</v>
      </c>
      <c r="E5229" s="143" t="s">
        <v>4253</v>
      </c>
      <c r="F5229" s="143" t="s">
        <v>697</v>
      </c>
      <c r="G5229" s="143" t="s">
        <v>698</v>
      </c>
      <c r="H5229" s="144">
        <v>51800</v>
      </c>
      <c r="I5229" s="143"/>
    </row>
    <row r="5230" spans="2:9" s="140" customFormat="1" ht="19.7" customHeight="1" x14ac:dyDescent="0.2">
      <c r="B5230" s="142">
        <v>10512</v>
      </c>
      <c r="C5230" s="143" t="s">
        <v>43</v>
      </c>
      <c r="D5230" s="142">
        <v>534000</v>
      </c>
      <c r="E5230" s="143" t="s">
        <v>4254</v>
      </c>
      <c r="F5230" s="143" t="s">
        <v>700</v>
      </c>
      <c r="G5230" s="143" t="s">
        <v>701</v>
      </c>
      <c r="H5230" s="144">
        <v>800</v>
      </c>
      <c r="I5230" s="143"/>
    </row>
    <row r="5231" spans="2:9" s="140" customFormat="1" ht="19.7" customHeight="1" x14ac:dyDescent="0.2">
      <c r="B5231" s="142">
        <v>10512</v>
      </c>
      <c r="C5231" s="143" t="s">
        <v>43</v>
      </c>
      <c r="D5231" s="142">
        <v>550404</v>
      </c>
      <c r="E5231" s="143" t="s">
        <v>9848</v>
      </c>
      <c r="F5231" s="143" t="s">
        <v>700</v>
      </c>
      <c r="G5231" s="143" t="s">
        <v>701</v>
      </c>
      <c r="H5231" s="144">
        <v>-15216.08</v>
      </c>
      <c r="I5231" s="143"/>
    </row>
    <row r="5232" spans="2:9" s="140" customFormat="1" ht="19.7" customHeight="1" x14ac:dyDescent="0.2">
      <c r="B5232" s="142">
        <v>10512</v>
      </c>
      <c r="C5232" s="143" t="s">
        <v>43</v>
      </c>
      <c r="D5232" s="142">
        <v>557445</v>
      </c>
      <c r="E5232" s="143" t="s">
        <v>4255</v>
      </c>
      <c r="F5232" s="143" t="s">
        <v>716</v>
      </c>
      <c r="G5232" s="143" t="s">
        <v>717</v>
      </c>
      <c r="H5232" s="144">
        <v>100000</v>
      </c>
      <c r="I5232" s="143"/>
    </row>
    <row r="5233" spans="2:9" s="140" customFormat="1" ht="19.7" customHeight="1" x14ac:dyDescent="0.2">
      <c r="B5233" s="142">
        <v>10512</v>
      </c>
      <c r="C5233" s="143" t="s">
        <v>43</v>
      </c>
      <c r="D5233" s="142">
        <v>557445</v>
      </c>
      <c r="E5233" s="143" t="s">
        <v>4256</v>
      </c>
      <c r="F5233" s="143" t="s">
        <v>700</v>
      </c>
      <c r="G5233" s="143" t="s">
        <v>701</v>
      </c>
      <c r="H5233" s="144">
        <v>3360</v>
      </c>
      <c r="I5233" s="143"/>
    </row>
    <row r="5234" spans="2:9" s="140" customFormat="1" ht="19.7" customHeight="1" x14ac:dyDescent="0.2">
      <c r="B5234" s="142">
        <v>10512</v>
      </c>
      <c r="C5234" s="143" t="s">
        <v>43</v>
      </c>
      <c r="D5234" s="142">
        <v>580585</v>
      </c>
      <c r="E5234" s="143" t="s">
        <v>4257</v>
      </c>
      <c r="F5234" s="143" t="s">
        <v>697</v>
      </c>
      <c r="G5234" s="143" t="s">
        <v>698</v>
      </c>
      <c r="H5234" s="144">
        <v>58000</v>
      </c>
      <c r="I5234" s="143"/>
    </row>
    <row r="5235" spans="2:9" s="140" customFormat="1" ht="19.7" customHeight="1" x14ac:dyDescent="0.2">
      <c r="B5235" s="142">
        <v>10512</v>
      </c>
      <c r="C5235" s="143" t="s">
        <v>43</v>
      </c>
      <c r="D5235" s="142">
        <v>586298</v>
      </c>
      <c r="E5235" s="143" t="s">
        <v>4258</v>
      </c>
      <c r="F5235" s="143" t="s">
        <v>700</v>
      </c>
      <c r="G5235" s="143" t="s">
        <v>701</v>
      </c>
      <c r="H5235" s="144">
        <v>129000</v>
      </c>
      <c r="I5235" s="143"/>
    </row>
    <row r="5236" spans="2:9" s="140" customFormat="1" ht="19.7" customHeight="1" x14ac:dyDescent="0.2">
      <c r="B5236" s="142">
        <v>10512</v>
      </c>
      <c r="C5236" s="143" t="s">
        <v>43</v>
      </c>
      <c r="D5236" s="142">
        <v>659730</v>
      </c>
      <c r="E5236" s="143" t="s">
        <v>4259</v>
      </c>
      <c r="F5236" s="143" t="s">
        <v>716</v>
      </c>
      <c r="G5236" s="143" t="s">
        <v>717</v>
      </c>
      <c r="H5236" s="144">
        <v>74500</v>
      </c>
      <c r="I5236" s="143"/>
    </row>
    <row r="5237" spans="2:9" s="140" customFormat="1" ht="19.7" customHeight="1" x14ac:dyDescent="0.2">
      <c r="B5237" s="142">
        <v>10512</v>
      </c>
      <c r="C5237" s="143" t="s">
        <v>43</v>
      </c>
      <c r="D5237" s="142">
        <v>685612</v>
      </c>
      <c r="E5237" s="143" t="s">
        <v>4260</v>
      </c>
      <c r="F5237" s="143" t="s">
        <v>700</v>
      </c>
      <c r="G5237" s="143" t="s">
        <v>701</v>
      </c>
      <c r="H5237" s="144">
        <v>770</v>
      </c>
      <c r="I5237" s="143"/>
    </row>
    <row r="5238" spans="2:9" s="140" customFormat="1" ht="19.7" customHeight="1" x14ac:dyDescent="0.2">
      <c r="B5238" s="142">
        <v>10512</v>
      </c>
      <c r="C5238" s="143" t="s">
        <v>43</v>
      </c>
      <c r="D5238" s="142">
        <v>685612</v>
      </c>
      <c r="E5238" s="143" t="s">
        <v>9849</v>
      </c>
      <c r="F5238" s="143" t="s">
        <v>713</v>
      </c>
      <c r="G5238" s="143" t="s">
        <v>714</v>
      </c>
      <c r="H5238" s="144">
        <v>200000</v>
      </c>
      <c r="I5238" s="143"/>
    </row>
    <row r="5239" spans="2:9" s="140" customFormat="1" ht="19.7" customHeight="1" x14ac:dyDescent="0.2">
      <c r="B5239" s="142">
        <v>10512</v>
      </c>
      <c r="C5239" s="143" t="s">
        <v>43</v>
      </c>
      <c r="D5239" s="142">
        <v>758112</v>
      </c>
      <c r="E5239" s="143" t="s">
        <v>4261</v>
      </c>
      <c r="F5239" s="143" t="s">
        <v>697</v>
      </c>
      <c r="G5239" s="143" t="s">
        <v>698</v>
      </c>
      <c r="H5239" s="144">
        <v>60000</v>
      </c>
      <c r="I5239" s="143"/>
    </row>
    <row r="5240" spans="2:9" s="140" customFormat="1" ht="19.7" customHeight="1" x14ac:dyDescent="0.2">
      <c r="B5240" s="142">
        <v>10512</v>
      </c>
      <c r="C5240" s="143" t="s">
        <v>43</v>
      </c>
      <c r="D5240" s="142">
        <v>2159045</v>
      </c>
      <c r="E5240" s="143" t="s">
        <v>4265</v>
      </c>
      <c r="F5240" s="143" t="s">
        <v>737</v>
      </c>
      <c r="G5240" s="143" t="s">
        <v>738</v>
      </c>
      <c r="H5240" s="144">
        <v>50</v>
      </c>
      <c r="I5240" s="143"/>
    </row>
    <row r="5241" spans="2:9" s="140" customFormat="1" ht="19.7" customHeight="1" x14ac:dyDescent="0.2">
      <c r="B5241" s="142">
        <v>10512</v>
      </c>
      <c r="C5241" s="143" t="s">
        <v>43</v>
      </c>
      <c r="D5241" s="142">
        <v>2159045</v>
      </c>
      <c r="E5241" s="143" t="s">
        <v>4265</v>
      </c>
      <c r="F5241" s="143" t="s">
        <v>737</v>
      </c>
      <c r="G5241" s="143" t="s">
        <v>738</v>
      </c>
      <c r="H5241" s="144">
        <v>450</v>
      </c>
      <c r="I5241" s="143"/>
    </row>
    <row r="5242" spans="2:9" s="140" customFormat="1" ht="19.7" customHeight="1" x14ac:dyDescent="0.2">
      <c r="B5242" s="142">
        <v>10512</v>
      </c>
      <c r="C5242" s="143" t="s">
        <v>43</v>
      </c>
      <c r="D5242" s="142">
        <v>2159045</v>
      </c>
      <c r="E5242" s="143" t="s">
        <v>4265</v>
      </c>
      <c r="F5242" s="143" t="s">
        <v>737</v>
      </c>
      <c r="G5242" s="143" t="s">
        <v>738</v>
      </c>
      <c r="H5242" s="144">
        <v>100</v>
      </c>
      <c r="I5242" s="143"/>
    </row>
    <row r="5243" spans="2:9" s="140" customFormat="1" ht="19.7" customHeight="1" x14ac:dyDescent="0.2">
      <c r="B5243" s="142">
        <v>10512</v>
      </c>
      <c r="C5243" s="143" t="s">
        <v>43</v>
      </c>
      <c r="D5243" s="142">
        <v>5398131</v>
      </c>
      <c r="E5243" s="143" t="s">
        <v>4263</v>
      </c>
      <c r="F5243" s="143" t="s">
        <v>713</v>
      </c>
      <c r="G5243" s="143" t="s">
        <v>714</v>
      </c>
      <c r="H5243" s="144">
        <v>110000</v>
      </c>
      <c r="I5243" s="143"/>
    </row>
    <row r="5244" spans="2:9" s="140" customFormat="1" ht="19.7" customHeight="1" x14ac:dyDescent="0.2">
      <c r="B5244" s="142">
        <v>10512</v>
      </c>
      <c r="C5244" s="143" t="s">
        <v>43</v>
      </c>
      <c r="D5244" s="142">
        <v>5398131</v>
      </c>
      <c r="E5244" s="143" t="s">
        <v>4264</v>
      </c>
      <c r="F5244" s="143" t="s">
        <v>700</v>
      </c>
      <c r="G5244" s="143" t="s">
        <v>701</v>
      </c>
      <c r="H5244" s="144">
        <v>51000</v>
      </c>
      <c r="I5244" s="143"/>
    </row>
    <row r="5245" spans="2:9" s="140" customFormat="1" ht="19.7" customHeight="1" x14ac:dyDescent="0.2">
      <c r="B5245" s="142">
        <v>10512</v>
      </c>
      <c r="C5245" s="143" t="s">
        <v>43</v>
      </c>
      <c r="D5245" s="142">
        <v>6024321</v>
      </c>
      <c r="E5245" s="143" t="s">
        <v>4266</v>
      </c>
      <c r="F5245" s="143" t="s">
        <v>700</v>
      </c>
      <c r="G5245" s="143" t="s">
        <v>701</v>
      </c>
      <c r="H5245" s="144">
        <v>1320</v>
      </c>
      <c r="I5245" s="143"/>
    </row>
    <row r="5246" spans="2:9" s="140" customFormat="1" ht="19.7" customHeight="1" x14ac:dyDescent="0.2">
      <c r="B5246" s="142">
        <v>10512</v>
      </c>
      <c r="C5246" s="143" t="s">
        <v>43</v>
      </c>
      <c r="D5246" s="142">
        <v>9316122</v>
      </c>
      <c r="E5246" s="143" t="s">
        <v>9138</v>
      </c>
      <c r="F5246" s="143" t="s">
        <v>787</v>
      </c>
      <c r="G5246" s="143" t="s">
        <v>788</v>
      </c>
      <c r="H5246" s="144">
        <v>330</v>
      </c>
      <c r="I5246" s="143"/>
    </row>
    <row r="5247" spans="2:9" s="140" customFormat="1" ht="19.7" customHeight="1" x14ac:dyDescent="0.2">
      <c r="B5247" s="142">
        <v>10512</v>
      </c>
      <c r="C5247" s="143" t="s">
        <v>43</v>
      </c>
      <c r="D5247" s="142">
        <v>9316122</v>
      </c>
      <c r="E5247" s="143" t="s">
        <v>9139</v>
      </c>
      <c r="F5247" s="143" t="s">
        <v>787</v>
      </c>
      <c r="G5247" s="143" t="s">
        <v>788</v>
      </c>
      <c r="H5247" s="144">
        <v>330</v>
      </c>
      <c r="I5247" s="143"/>
    </row>
    <row r="5248" spans="2:9" s="140" customFormat="1" ht="19.7" customHeight="1" x14ac:dyDescent="0.2">
      <c r="B5248" s="142">
        <v>10512</v>
      </c>
      <c r="C5248" s="143" t="s">
        <v>43</v>
      </c>
      <c r="D5248" s="142">
        <v>60714295</v>
      </c>
      <c r="E5248" s="143" t="s">
        <v>4267</v>
      </c>
      <c r="F5248" s="143" t="s">
        <v>700</v>
      </c>
      <c r="G5248" s="143" t="s">
        <v>701</v>
      </c>
      <c r="H5248" s="144">
        <v>600</v>
      </c>
      <c r="I5248" s="143"/>
    </row>
    <row r="5249" spans="2:9" s="140" customFormat="1" ht="19.7" customHeight="1" x14ac:dyDescent="0.2">
      <c r="B5249" s="142">
        <v>10513</v>
      </c>
      <c r="C5249" s="143" t="s">
        <v>399</v>
      </c>
      <c r="D5249" s="142">
        <v>37058</v>
      </c>
      <c r="E5249" s="143" t="s">
        <v>4268</v>
      </c>
      <c r="F5249" s="143" t="s">
        <v>700</v>
      </c>
      <c r="G5249" s="143" t="s">
        <v>701</v>
      </c>
      <c r="H5249" s="144">
        <v>600</v>
      </c>
      <c r="I5249" s="143"/>
    </row>
    <row r="5250" spans="2:9" s="140" customFormat="1" ht="19.7" customHeight="1" x14ac:dyDescent="0.2">
      <c r="B5250" s="142">
        <v>10513</v>
      </c>
      <c r="C5250" s="143" t="s">
        <v>399</v>
      </c>
      <c r="D5250" s="142">
        <v>48714</v>
      </c>
      <c r="E5250" s="143" t="s">
        <v>4269</v>
      </c>
      <c r="F5250" s="143" t="s">
        <v>700</v>
      </c>
      <c r="G5250" s="143" t="s">
        <v>701</v>
      </c>
      <c r="H5250" s="144">
        <v>7100</v>
      </c>
      <c r="I5250" s="143"/>
    </row>
    <row r="5251" spans="2:9" s="140" customFormat="1" ht="19.7" customHeight="1" x14ac:dyDescent="0.2">
      <c r="B5251" s="142">
        <v>10513</v>
      </c>
      <c r="C5251" s="143" t="s">
        <v>399</v>
      </c>
      <c r="D5251" s="142">
        <v>50314</v>
      </c>
      <c r="E5251" s="143" t="s">
        <v>9850</v>
      </c>
      <c r="F5251" s="143" t="s">
        <v>700</v>
      </c>
      <c r="G5251" s="143" t="s">
        <v>701</v>
      </c>
      <c r="H5251" s="144">
        <v>-60390.36</v>
      </c>
      <c r="I5251" s="143"/>
    </row>
    <row r="5252" spans="2:9" s="140" customFormat="1" ht="19.7" customHeight="1" x14ac:dyDescent="0.2">
      <c r="B5252" s="142">
        <v>10513</v>
      </c>
      <c r="C5252" s="143" t="s">
        <v>399</v>
      </c>
      <c r="D5252" s="142">
        <v>77580</v>
      </c>
      <c r="E5252" s="143" t="s">
        <v>9140</v>
      </c>
      <c r="F5252" s="143" t="s">
        <v>713</v>
      </c>
      <c r="G5252" s="143" t="s">
        <v>714</v>
      </c>
      <c r="H5252" s="144">
        <v>250000</v>
      </c>
      <c r="I5252" s="143"/>
    </row>
    <row r="5253" spans="2:9" s="140" customFormat="1" ht="19.7" customHeight="1" x14ac:dyDescent="0.2">
      <c r="B5253" s="142">
        <v>10513</v>
      </c>
      <c r="C5253" s="143" t="s">
        <v>399</v>
      </c>
      <c r="D5253" s="142">
        <v>454736</v>
      </c>
      <c r="E5253" s="143" t="s">
        <v>4270</v>
      </c>
      <c r="F5253" s="143" t="s">
        <v>713</v>
      </c>
      <c r="G5253" s="143" t="s">
        <v>714</v>
      </c>
      <c r="H5253" s="144">
        <v>381900</v>
      </c>
      <c r="I5253" s="143"/>
    </row>
    <row r="5254" spans="2:9" s="140" customFormat="1" ht="19.7" customHeight="1" x14ac:dyDescent="0.2">
      <c r="B5254" s="142">
        <v>10513</v>
      </c>
      <c r="C5254" s="143" t="s">
        <v>399</v>
      </c>
      <c r="D5254" s="142">
        <v>572259</v>
      </c>
      <c r="E5254" s="143" t="s">
        <v>4271</v>
      </c>
      <c r="F5254" s="143" t="s">
        <v>700</v>
      </c>
      <c r="G5254" s="143" t="s">
        <v>701</v>
      </c>
      <c r="H5254" s="144">
        <v>40000</v>
      </c>
      <c r="I5254" s="143"/>
    </row>
    <row r="5255" spans="2:9" s="140" customFormat="1" ht="19.7" customHeight="1" x14ac:dyDescent="0.2">
      <c r="B5255" s="142">
        <v>10513</v>
      </c>
      <c r="C5255" s="143" t="s">
        <v>399</v>
      </c>
      <c r="D5255" s="142">
        <v>670643</v>
      </c>
      <c r="E5255" s="143" t="s">
        <v>9141</v>
      </c>
      <c r="F5255" s="143" t="s">
        <v>700</v>
      </c>
      <c r="G5255" s="143" t="s">
        <v>701</v>
      </c>
      <c r="H5255" s="144">
        <v>-85720.5</v>
      </c>
      <c r="I5255" s="143"/>
    </row>
    <row r="5256" spans="2:9" s="140" customFormat="1" ht="19.7" customHeight="1" x14ac:dyDescent="0.2">
      <c r="B5256" s="142">
        <v>10513</v>
      </c>
      <c r="C5256" s="143" t="s">
        <v>399</v>
      </c>
      <c r="D5256" s="142">
        <v>670643</v>
      </c>
      <c r="E5256" s="143" t="s">
        <v>9141</v>
      </c>
      <c r="F5256" s="143" t="s">
        <v>700</v>
      </c>
      <c r="G5256" s="143" t="s">
        <v>701</v>
      </c>
      <c r="H5256" s="144">
        <v>-601.96</v>
      </c>
      <c r="I5256" s="143"/>
    </row>
    <row r="5257" spans="2:9" s="140" customFormat="1" ht="19.7" customHeight="1" x14ac:dyDescent="0.2">
      <c r="B5257" s="142">
        <v>10513</v>
      </c>
      <c r="C5257" s="143" t="s">
        <v>399</v>
      </c>
      <c r="D5257" s="142">
        <v>670643</v>
      </c>
      <c r="E5257" s="143" t="s">
        <v>9141</v>
      </c>
      <c r="F5257" s="143" t="s">
        <v>700</v>
      </c>
      <c r="G5257" s="143" t="s">
        <v>701</v>
      </c>
      <c r="H5257" s="144">
        <v>-301.16000000000003</v>
      </c>
      <c r="I5257" s="143"/>
    </row>
    <row r="5258" spans="2:9" s="140" customFormat="1" ht="19.7" customHeight="1" x14ac:dyDescent="0.2">
      <c r="B5258" s="142">
        <v>10513</v>
      </c>
      <c r="C5258" s="143" t="s">
        <v>399</v>
      </c>
      <c r="D5258" s="142">
        <v>742081</v>
      </c>
      <c r="E5258" s="143" t="s">
        <v>4272</v>
      </c>
      <c r="F5258" s="143" t="s">
        <v>792</v>
      </c>
      <c r="G5258" s="143" t="s">
        <v>793</v>
      </c>
      <c r="H5258" s="144">
        <v>613.79999999999995</v>
      </c>
      <c r="I5258" s="143"/>
    </row>
    <row r="5259" spans="2:9" s="140" customFormat="1" ht="19.7" customHeight="1" x14ac:dyDescent="0.2">
      <c r="B5259" s="142">
        <v>10513</v>
      </c>
      <c r="C5259" s="143" t="s">
        <v>399</v>
      </c>
      <c r="D5259" s="142">
        <v>742081</v>
      </c>
      <c r="E5259" s="143" t="s">
        <v>4273</v>
      </c>
      <c r="F5259" s="143" t="s">
        <v>700</v>
      </c>
      <c r="G5259" s="143" t="s">
        <v>701</v>
      </c>
      <c r="H5259" s="144">
        <v>550</v>
      </c>
      <c r="I5259" s="143"/>
    </row>
    <row r="5260" spans="2:9" s="140" customFormat="1" ht="19.7" customHeight="1" x14ac:dyDescent="0.2">
      <c r="B5260" s="142">
        <v>10513</v>
      </c>
      <c r="C5260" s="143" t="s">
        <v>399</v>
      </c>
      <c r="D5260" s="142">
        <v>742081</v>
      </c>
      <c r="E5260" s="143" t="s">
        <v>4274</v>
      </c>
      <c r="F5260" s="143" t="s">
        <v>737</v>
      </c>
      <c r="G5260" s="143" t="s">
        <v>738</v>
      </c>
      <c r="H5260" s="144">
        <v>600</v>
      </c>
      <c r="I5260" s="143"/>
    </row>
    <row r="5261" spans="2:9" s="140" customFormat="1" ht="19.7" customHeight="1" x14ac:dyDescent="0.2">
      <c r="B5261" s="142">
        <v>10513</v>
      </c>
      <c r="C5261" s="143" t="s">
        <v>399</v>
      </c>
      <c r="D5261" s="142">
        <v>742081</v>
      </c>
      <c r="E5261" s="143" t="s">
        <v>4275</v>
      </c>
      <c r="F5261" s="143" t="s">
        <v>700</v>
      </c>
      <c r="G5261" s="143" t="s">
        <v>701</v>
      </c>
      <c r="H5261" s="144">
        <v>600</v>
      </c>
      <c r="I5261" s="143"/>
    </row>
    <row r="5262" spans="2:9" s="140" customFormat="1" ht="19.7" customHeight="1" x14ac:dyDescent="0.2">
      <c r="B5262" s="142">
        <v>10513</v>
      </c>
      <c r="C5262" s="143" t="s">
        <v>399</v>
      </c>
      <c r="D5262" s="142">
        <v>746048</v>
      </c>
      <c r="E5262" s="143" t="s">
        <v>4276</v>
      </c>
      <c r="F5262" s="143" t="s">
        <v>700</v>
      </c>
      <c r="G5262" s="143" t="s">
        <v>701</v>
      </c>
      <c r="H5262" s="144">
        <v>600</v>
      </c>
      <c r="I5262" s="143"/>
    </row>
    <row r="5263" spans="2:9" s="140" customFormat="1" ht="19.7" customHeight="1" x14ac:dyDescent="0.2">
      <c r="B5263" s="142">
        <v>10513</v>
      </c>
      <c r="C5263" s="143" t="s">
        <v>399</v>
      </c>
      <c r="D5263" s="142">
        <v>831912</v>
      </c>
      <c r="E5263" s="143" t="s">
        <v>4277</v>
      </c>
      <c r="F5263" s="143" t="s">
        <v>713</v>
      </c>
      <c r="G5263" s="143" t="s">
        <v>714</v>
      </c>
      <c r="H5263" s="144">
        <v>152500</v>
      </c>
      <c r="I5263" s="143"/>
    </row>
    <row r="5264" spans="2:9" s="140" customFormat="1" ht="19.7" customHeight="1" x14ac:dyDescent="0.2">
      <c r="B5264" s="142">
        <v>10513</v>
      </c>
      <c r="C5264" s="143" t="s">
        <v>399</v>
      </c>
      <c r="D5264" s="142">
        <v>9088584</v>
      </c>
      <c r="E5264" s="143" t="s">
        <v>9142</v>
      </c>
      <c r="F5264" s="143" t="s">
        <v>700</v>
      </c>
      <c r="G5264" s="143" t="s">
        <v>701</v>
      </c>
      <c r="H5264" s="144">
        <v>2000</v>
      </c>
      <c r="I5264" s="143"/>
    </row>
    <row r="5265" spans="2:9" s="140" customFormat="1" ht="19.7" customHeight="1" x14ac:dyDescent="0.2">
      <c r="B5265" s="142">
        <v>10513</v>
      </c>
      <c r="C5265" s="143" t="s">
        <v>399</v>
      </c>
      <c r="D5265" s="142">
        <v>9088584</v>
      </c>
      <c r="E5265" s="143" t="s">
        <v>9142</v>
      </c>
      <c r="F5265" s="143" t="s">
        <v>700</v>
      </c>
      <c r="G5265" s="143" t="s">
        <v>701</v>
      </c>
      <c r="H5265" s="144">
        <v>-41819.660000000003</v>
      </c>
      <c r="I5265" s="143"/>
    </row>
    <row r="5266" spans="2:9" s="140" customFormat="1" ht="19.7" customHeight="1" x14ac:dyDescent="0.2">
      <c r="B5266" s="142">
        <v>10513</v>
      </c>
      <c r="C5266" s="143" t="s">
        <v>399</v>
      </c>
      <c r="D5266" s="142">
        <v>9088584</v>
      </c>
      <c r="E5266" s="143" t="s">
        <v>9143</v>
      </c>
      <c r="F5266" s="143" t="s">
        <v>713</v>
      </c>
      <c r="G5266" s="143" t="s">
        <v>714</v>
      </c>
      <c r="H5266" s="144">
        <v>100000</v>
      </c>
      <c r="I5266" s="143"/>
    </row>
    <row r="5267" spans="2:9" s="140" customFormat="1" ht="19.7" customHeight="1" x14ac:dyDescent="0.2">
      <c r="B5267" s="142">
        <v>10513</v>
      </c>
      <c r="C5267" s="143" t="s">
        <v>399</v>
      </c>
      <c r="D5267" s="142">
        <v>9088584</v>
      </c>
      <c r="E5267" s="143" t="s">
        <v>9144</v>
      </c>
      <c r="F5267" s="143" t="s">
        <v>697</v>
      </c>
      <c r="G5267" s="143" t="s">
        <v>698</v>
      </c>
      <c r="H5267" s="144">
        <v>15000</v>
      </c>
      <c r="I5267" s="143"/>
    </row>
    <row r="5268" spans="2:9" s="140" customFormat="1" ht="19.7" customHeight="1" x14ac:dyDescent="0.2">
      <c r="B5268" s="142">
        <v>10513</v>
      </c>
      <c r="C5268" s="143" t="s">
        <v>399</v>
      </c>
      <c r="D5268" s="142">
        <v>9088584</v>
      </c>
      <c r="E5268" s="143" t="s">
        <v>9144</v>
      </c>
      <c r="F5268" s="143" t="s">
        <v>697</v>
      </c>
      <c r="G5268" s="143" t="s">
        <v>698</v>
      </c>
      <c r="H5268" s="144">
        <v>2400</v>
      </c>
      <c r="I5268" s="143"/>
    </row>
    <row r="5269" spans="2:9" s="140" customFormat="1" ht="19.7" customHeight="1" x14ac:dyDescent="0.2">
      <c r="B5269" s="142">
        <v>10513</v>
      </c>
      <c r="C5269" s="143" t="s">
        <v>399</v>
      </c>
      <c r="D5269" s="142">
        <v>9093895</v>
      </c>
      <c r="E5269" s="143" t="s">
        <v>9145</v>
      </c>
      <c r="F5269" s="143" t="s">
        <v>713</v>
      </c>
      <c r="G5269" s="143" t="s">
        <v>714</v>
      </c>
      <c r="H5269" s="144">
        <v>100000</v>
      </c>
      <c r="I5269" s="143"/>
    </row>
    <row r="5270" spans="2:9" s="140" customFormat="1" ht="19.7" customHeight="1" x14ac:dyDescent="0.2">
      <c r="B5270" s="142">
        <v>10513</v>
      </c>
      <c r="C5270" s="143" t="s">
        <v>399</v>
      </c>
      <c r="D5270" s="142">
        <v>9093895</v>
      </c>
      <c r="E5270" s="143" t="s">
        <v>9146</v>
      </c>
      <c r="F5270" s="143" t="s">
        <v>713</v>
      </c>
      <c r="G5270" s="143" t="s">
        <v>714</v>
      </c>
      <c r="H5270" s="144">
        <v>100000</v>
      </c>
      <c r="I5270" s="143"/>
    </row>
    <row r="5271" spans="2:9" s="140" customFormat="1" ht="19.7" customHeight="1" x14ac:dyDescent="0.2">
      <c r="B5271" s="142">
        <v>10513</v>
      </c>
      <c r="C5271" s="143" t="s">
        <v>399</v>
      </c>
      <c r="D5271" s="142">
        <v>60760894</v>
      </c>
      <c r="E5271" s="143" t="s">
        <v>4278</v>
      </c>
      <c r="F5271" s="143" t="s">
        <v>697</v>
      </c>
      <c r="G5271" s="143" t="s">
        <v>698</v>
      </c>
      <c r="H5271" s="144">
        <v>15000</v>
      </c>
      <c r="I5271" s="143"/>
    </row>
    <row r="5272" spans="2:9" s="140" customFormat="1" ht="19.7" customHeight="1" x14ac:dyDescent="0.2">
      <c r="B5272" s="142">
        <v>10520</v>
      </c>
      <c r="C5272" s="143" t="s">
        <v>36</v>
      </c>
      <c r="D5272" s="142">
        <v>15781</v>
      </c>
      <c r="E5272" s="143" t="s">
        <v>4279</v>
      </c>
      <c r="F5272" s="143" t="s">
        <v>697</v>
      </c>
      <c r="G5272" s="143" t="s">
        <v>698</v>
      </c>
      <c r="H5272" s="144">
        <v>30500</v>
      </c>
      <c r="I5272" s="143"/>
    </row>
    <row r="5273" spans="2:9" s="140" customFormat="1" ht="19.7" customHeight="1" x14ac:dyDescent="0.2">
      <c r="B5273" s="142">
        <v>10520</v>
      </c>
      <c r="C5273" s="143" t="s">
        <v>36</v>
      </c>
      <c r="D5273" s="142">
        <v>35850</v>
      </c>
      <c r="E5273" s="143" t="s">
        <v>9851</v>
      </c>
      <c r="F5273" s="143" t="s">
        <v>737</v>
      </c>
      <c r="G5273" s="143" t="s">
        <v>738</v>
      </c>
      <c r="H5273" s="144">
        <v>5000</v>
      </c>
      <c r="I5273" s="143"/>
    </row>
    <row r="5274" spans="2:9" s="140" customFormat="1" ht="19.7" customHeight="1" x14ac:dyDescent="0.2">
      <c r="B5274" s="142">
        <v>10520</v>
      </c>
      <c r="C5274" s="143" t="s">
        <v>36</v>
      </c>
      <c r="D5274" s="142">
        <v>129599</v>
      </c>
      <c r="E5274" s="143" t="s">
        <v>4280</v>
      </c>
      <c r="F5274" s="143" t="s">
        <v>700</v>
      </c>
      <c r="G5274" s="143" t="s">
        <v>701</v>
      </c>
      <c r="H5274" s="144">
        <v>400</v>
      </c>
      <c r="I5274" s="143"/>
    </row>
    <row r="5275" spans="2:9" s="140" customFormat="1" ht="19.7" customHeight="1" x14ac:dyDescent="0.2">
      <c r="B5275" s="142">
        <v>10520</v>
      </c>
      <c r="C5275" s="143" t="s">
        <v>36</v>
      </c>
      <c r="D5275" s="142">
        <v>129599</v>
      </c>
      <c r="E5275" s="143" t="s">
        <v>4280</v>
      </c>
      <c r="F5275" s="143" t="s">
        <v>700</v>
      </c>
      <c r="G5275" s="143" t="s">
        <v>701</v>
      </c>
      <c r="H5275" s="144">
        <v>400</v>
      </c>
      <c r="I5275" s="143"/>
    </row>
    <row r="5276" spans="2:9" s="140" customFormat="1" ht="19.7" customHeight="1" x14ac:dyDescent="0.2">
      <c r="B5276" s="142">
        <v>10520</v>
      </c>
      <c r="C5276" s="143" t="s">
        <v>36</v>
      </c>
      <c r="D5276" s="142">
        <v>129599</v>
      </c>
      <c r="E5276" s="143" t="s">
        <v>4281</v>
      </c>
      <c r="F5276" s="143" t="s">
        <v>706</v>
      </c>
      <c r="G5276" s="143" t="s">
        <v>707</v>
      </c>
      <c r="H5276" s="144">
        <v>240.1</v>
      </c>
      <c r="I5276" s="143"/>
    </row>
    <row r="5277" spans="2:9" s="140" customFormat="1" ht="19.7" customHeight="1" x14ac:dyDescent="0.2">
      <c r="B5277" s="142">
        <v>10520</v>
      </c>
      <c r="C5277" s="143" t="s">
        <v>36</v>
      </c>
      <c r="D5277" s="142">
        <v>129599</v>
      </c>
      <c r="E5277" s="143" t="s">
        <v>4281</v>
      </c>
      <c r="F5277" s="143" t="s">
        <v>706</v>
      </c>
      <c r="G5277" s="143" t="s">
        <v>707</v>
      </c>
      <c r="H5277" s="144">
        <v>288.12</v>
      </c>
      <c r="I5277" s="143"/>
    </row>
    <row r="5278" spans="2:9" s="140" customFormat="1" ht="19.7" customHeight="1" x14ac:dyDescent="0.2">
      <c r="B5278" s="142">
        <v>10520</v>
      </c>
      <c r="C5278" s="143" t="s">
        <v>36</v>
      </c>
      <c r="D5278" s="142">
        <v>166871</v>
      </c>
      <c r="E5278" s="143" t="s">
        <v>4282</v>
      </c>
      <c r="F5278" s="143" t="s">
        <v>697</v>
      </c>
      <c r="G5278" s="143" t="s">
        <v>698</v>
      </c>
      <c r="H5278" s="144">
        <v>15000</v>
      </c>
      <c r="I5278" s="143"/>
    </row>
    <row r="5279" spans="2:9" s="140" customFormat="1" ht="19.7" customHeight="1" x14ac:dyDescent="0.2">
      <c r="B5279" s="142">
        <v>10520</v>
      </c>
      <c r="C5279" s="143" t="s">
        <v>36</v>
      </c>
      <c r="D5279" s="142">
        <v>176187</v>
      </c>
      <c r="E5279" s="143" t="s">
        <v>4109</v>
      </c>
      <c r="F5279" s="143" t="s">
        <v>737</v>
      </c>
      <c r="G5279" s="143" t="s">
        <v>738</v>
      </c>
      <c r="H5279" s="144">
        <v>30</v>
      </c>
      <c r="I5279" s="143"/>
    </row>
    <row r="5280" spans="2:9" s="140" customFormat="1" ht="19.7" customHeight="1" x14ac:dyDescent="0.2">
      <c r="B5280" s="142">
        <v>10520</v>
      </c>
      <c r="C5280" s="143" t="s">
        <v>36</v>
      </c>
      <c r="D5280" s="142">
        <v>176187</v>
      </c>
      <c r="E5280" s="143" t="s">
        <v>4110</v>
      </c>
      <c r="F5280" s="143" t="s">
        <v>700</v>
      </c>
      <c r="G5280" s="143" t="s">
        <v>701</v>
      </c>
      <c r="H5280" s="144">
        <v>60</v>
      </c>
      <c r="I5280" s="143"/>
    </row>
    <row r="5281" spans="2:9" s="140" customFormat="1" ht="19.7" customHeight="1" x14ac:dyDescent="0.2">
      <c r="B5281" s="142">
        <v>10520</v>
      </c>
      <c r="C5281" s="143" t="s">
        <v>36</v>
      </c>
      <c r="D5281" s="142">
        <v>176187</v>
      </c>
      <c r="E5281" s="143" t="s">
        <v>4111</v>
      </c>
      <c r="F5281" s="143" t="s">
        <v>700</v>
      </c>
      <c r="G5281" s="143" t="s">
        <v>701</v>
      </c>
      <c r="H5281" s="144">
        <v>60</v>
      </c>
      <c r="I5281" s="143"/>
    </row>
    <row r="5282" spans="2:9" s="140" customFormat="1" ht="19.7" customHeight="1" x14ac:dyDescent="0.2">
      <c r="B5282" s="142">
        <v>10520</v>
      </c>
      <c r="C5282" s="143" t="s">
        <v>36</v>
      </c>
      <c r="D5282" s="142">
        <v>176187</v>
      </c>
      <c r="E5282" s="143" t="s">
        <v>4112</v>
      </c>
      <c r="F5282" s="143" t="s">
        <v>700</v>
      </c>
      <c r="G5282" s="143" t="s">
        <v>701</v>
      </c>
      <c r="H5282" s="144">
        <v>60</v>
      </c>
      <c r="I5282" s="143"/>
    </row>
    <row r="5283" spans="2:9" s="140" customFormat="1" ht="19.7" customHeight="1" x14ac:dyDescent="0.2">
      <c r="B5283" s="142">
        <v>10520</v>
      </c>
      <c r="C5283" s="143" t="s">
        <v>36</v>
      </c>
      <c r="D5283" s="142">
        <v>176187</v>
      </c>
      <c r="E5283" s="143" t="s">
        <v>4114</v>
      </c>
      <c r="F5283" s="143" t="s">
        <v>700</v>
      </c>
      <c r="G5283" s="143" t="s">
        <v>701</v>
      </c>
      <c r="H5283" s="144">
        <v>60</v>
      </c>
      <c r="I5283" s="143"/>
    </row>
    <row r="5284" spans="2:9" s="140" customFormat="1" ht="19.7" customHeight="1" x14ac:dyDescent="0.2">
      <c r="B5284" s="142">
        <v>10520</v>
      </c>
      <c r="C5284" s="143" t="s">
        <v>36</v>
      </c>
      <c r="D5284" s="142">
        <v>176187</v>
      </c>
      <c r="E5284" s="143" t="s">
        <v>4115</v>
      </c>
      <c r="F5284" s="143" t="s">
        <v>700</v>
      </c>
      <c r="G5284" s="143" t="s">
        <v>701</v>
      </c>
      <c r="H5284" s="144">
        <v>60</v>
      </c>
      <c r="I5284" s="143"/>
    </row>
    <row r="5285" spans="2:9" s="140" customFormat="1" ht="19.7" customHeight="1" x14ac:dyDescent="0.2">
      <c r="B5285" s="142">
        <v>10520</v>
      </c>
      <c r="C5285" s="143" t="s">
        <v>36</v>
      </c>
      <c r="D5285" s="142">
        <v>176187</v>
      </c>
      <c r="E5285" s="143" t="s">
        <v>4116</v>
      </c>
      <c r="F5285" s="143" t="s">
        <v>737</v>
      </c>
      <c r="G5285" s="143" t="s">
        <v>738</v>
      </c>
      <c r="H5285" s="144">
        <v>60</v>
      </c>
      <c r="I5285" s="143"/>
    </row>
    <row r="5286" spans="2:9" s="140" customFormat="1" ht="19.7" customHeight="1" x14ac:dyDescent="0.2">
      <c r="B5286" s="142">
        <v>10520</v>
      </c>
      <c r="C5286" s="143" t="s">
        <v>36</v>
      </c>
      <c r="D5286" s="142">
        <v>176187</v>
      </c>
      <c r="E5286" s="143" t="s">
        <v>4117</v>
      </c>
      <c r="F5286" s="143" t="s">
        <v>787</v>
      </c>
      <c r="G5286" s="143" t="s">
        <v>788</v>
      </c>
      <c r="H5286" s="144">
        <v>30</v>
      </c>
      <c r="I5286" s="143"/>
    </row>
    <row r="5287" spans="2:9" s="140" customFormat="1" ht="19.7" customHeight="1" x14ac:dyDescent="0.2">
      <c r="B5287" s="142">
        <v>10520</v>
      </c>
      <c r="C5287" s="143" t="s">
        <v>36</v>
      </c>
      <c r="D5287" s="142">
        <v>302888</v>
      </c>
      <c r="E5287" s="143" t="s">
        <v>4127</v>
      </c>
      <c r="F5287" s="143" t="s">
        <v>737</v>
      </c>
      <c r="G5287" s="143" t="s">
        <v>738</v>
      </c>
      <c r="H5287" s="144">
        <v>30</v>
      </c>
      <c r="I5287" s="143"/>
    </row>
    <row r="5288" spans="2:9" s="140" customFormat="1" ht="19.7" customHeight="1" x14ac:dyDescent="0.2">
      <c r="B5288" s="142">
        <v>10520</v>
      </c>
      <c r="C5288" s="143" t="s">
        <v>36</v>
      </c>
      <c r="D5288" s="142">
        <v>302888</v>
      </c>
      <c r="E5288" s="143" t="s">
        <v>4128</v>
      </c>
      <c r="F5288" s="143" t="s">
        <v>737</v>
      </c>
      <c r="G5288" s="143" t="s">
        <v>738</v>
      </c>
      <c r="H5288" s="144">
        <v>30</v>
      </c>
      <c r="I5288" s="143"/>
    </row>
    <row r="5289" spans="2:9" s="140" customFormat="1" ht="19.7" customHeight="1" x14ac:dyDescent="0.2">
      <c r="B5289" s="142">
        <v>10520</v>
      </c>
      <c r="C5289" s="143" t="s">
        <v>36</v>
      </c>
      <c r="D5289" s="142">
        <v>302888</v>
      </c>
      <c r="E5289" s="143" t="s">
        <v>4129</v>
      </c>
      <c r="F5289" s="143" t="s">
        <v>787</v>
      </c>
      <c r="G5289" s="143" t="s">
        <v>788</v>
      </c>
      <c r="H5289" s="144">
        <v>30</v>
      </c>
      <c r="I5289" s="143"/>
    </row>
    <row r="5290" spans="2:9" s="140" customFormat="1" ht="19.7" customHeight="1" x14ac:dyDescent="0.2">
      <c r="B5290" s="142">
        <v>10520</v>
      </c>
      <c r="C5290" s="143" t="s">
        <v>36</v>
      </c>
      <c r="D5290" s="142">
        <v>315017</v>
      </c>
      <c r="E5290" s="143" t="s">
        <v>4283</v>
      </c>
      <c r="F5290" s="143" t="s">
        <v>1675</v>
      </c>
      <c r="G5290" s="143" t="s">
        <v>1676</v>
      </c>
      <c r="H5290" s="144">
        <v>343</v>
      </c>
      <c r="I5290" s="143"/>
    </row>
    <row r="5291" spans="2:9" s="140" customFormat="1" ht="19.7" customHeight="1" x14ac:dyDescent="0.2">
      <c r="B5291" s="142">
        <v>10520</v>
      </c>
      <c r="C5291" s="143" t="s">
        <v>36</v>
      </c>
      <c r="D5291" s="142">
        <v>315017</v>
      </c>
      <c r="E5291" s="143" t="s">
        <v>4283</v>
      </c>
      <c r="F5291" s="143" t="s">
        <v>1675</v>
      </c>
      <c r="G5291" s="143" t="s">
        <v>1676</v>
      </c>
      <c r="H5291" s="144">
        <v>343</v>
      </c>
      <c r="I5291" s="143"/>
    </row>
    <row r="5292" spans="2:9" s="140" customFormat="1" ht="19.7" customHeight="1" x14ac:dyDescent="0.2">
      <c r="B5292" s="142">
        <v>10520</v>
      </c>
      <c r="C5292" s="143" t="s">
        <v>36</v>
      </c>
      <c r="D5292" s="142">
        <v>315017</v>
      </c>
      <c r="E5292" s="143" t="s">
        <v>4283</v>
      </c>
      <c r="F5292" s="143" t="s">
        <v>1675</v>
      </c>
      <c r="G5292" s="143" t="s">
        <v>1676</v>
      </c>
      <c r="H5292" s="144">
        <v>682</v>
      </c>
      <c r="I5292" s="143"/>
    </row>
    <row r="5293" spans="2:9" s="140" customFormat="1" ht="19.7" customHeight="1" x14ac:dyDescent="0.2">
      <c r="B5293" s="142">
        <v>10520</v>
      </c>
      <c r="C5293" s="143" t="s">
        <v>36</v>
      </c>
      <c r="D5293" s="142">
        <v>357399</v>
      </c>
      <c r="E5293" s="143" t="s">
        <v>4142</v>
      </c>
      <c r="F5293" s="143" t="s">
        <v>737</v>
      </c>
      <c r="G5293" s="143" t="s">
        <v>738</v>
      </c>
      <c r="H5293" s="144">
        <v>60</v>
      </c>
      <c r="I5293" s="143"/>
    </row>
    <row r="5294" spans="2:9" s="140" customFormat="1" ht="19.7" customHeight="1" x14ac:dyDescent="0.2">
      <c r="B5294" s="142">
        <v>10520</v>
      </c>
      <c r="C5294" s="143" t="s">
        <v>36</v>
      </c>
      <c r="D5294" s="142">
        <v>357399</v>
      </c>
      <c r="E5294" s="143" t="s">
        <v>4143</v>
      </c>
      <c r="F5294" s="143" t="s">
        <v>737</v>
      </c>
      <c r="G5294" s="143" t="s">
        <v>738</v>
      </c>
      <c r="H5294" s="144">
        <v>60</v>
      </c>
      <c r="I5294" s="143"/>
    </row>
    <row r="5295" spans="2:9" s="140" customFormat="1" ht="19.7" customHeight="1" x14ac:dyDescent="0.2">
      <c r="B5295" s="142">
        <v>10520</v>
      </c>
      <c r="C5295" s="143" t="s">
        <v>36</v>
      </c>
      <c r="D5295" s="142">
        <v>357399</v>
      </c>
      <c r="E5295" s="143" t="s">
        <v>4144</v>
      </c>
      <c r="F5295" s="143" t="s">
        <v>4145</v>
      </c>
      <c r="G5295" s="143" t="s">
        <v>4146</v>
      </c>
      <c r="H5295" s="144">
        <v>91.46</v>
      </c>
      <c r="I5295" s="143"/>
    </row>
    <row r="5296" spans="2:9" s="140" customFormat="1" ht="19.7" customHeight="1" x14ac:dyDescent="0.2">
      <c r="B5296" s="142">
        <v>10520</v>
      </c>
      <c r="C5296" s="143" t="s">
        <v>36</v>
      </c>
      <c r="D5296" s="142">
        <v>463532</v>
      </c>
      <c r="E5296" s="143" t="s">
        <v>4157</v>
      </c>
      <c r="F5296" s="143" t="s">
        <v>737</v>
      </c>
      <c r="G5296" s="143" t="s">
        <v>738</v>
      </c>
      <c r="H5296" s="144">
        <v>60</v>
      </c>
      <c r="I5296" s="143"/>
    </row>
    <row r="5297" spans="2:9" s="140" customFormat="1" ht="19.7" customHeight="1" x14ac:dyDescent="0.2">
      <c r="B5297" s="142">
        <v>10520</v>
      </c>
      <c r="C5297" s="143" t="s">
        <v>36</v>
      </c>
      <c r="D5297" s="142">
        <v>463532</v>
      </c>
      <c r="E5297" s="143" t="s">
        <v>4158</v>
      </c>
      <c r="F5297" s="143" t="s">
        <v>706</v>
      </c>
      <c r="G5297" s="143" t="s">
        <v>707</v>
      </c>
      <c r="H5297" s="144">
        <v>48.01</v>
      </c>
      <c r="I5297" s="143"/>
    </row>
    <row r="5298" spans="2:9" s="140" customFormat="1" ht="19.7" customHeight="1" x14ac:dyDescent="0.2">
      <c r="B5298" s="142">
        <v>10520</v>
      </c>
      <c r="C5298" s="143" t="s">
        <v>36</v>
      </c>
      <c r="D5298" s="142">
        <v>476131</v>
      </c>
      <c r="E5298" s="143" t="s">
        <v>4285</v>
      </c>
      <c r="F5298" s="143" t="s">
        <v>713</v>
      </c>
      <c r="G5298" s="143" t="s">
        <v>714</v>
      </c>
      <c r="H5298" s="144">
        <v>160000</v>
      </c>
      <c r="I5298" s="143"/>
    </row>
    <row r="5299" spans="2:9" s="140" customFormat="1" ht="19.7" customHeight="1" x14ac:dyDescent="0.2">
      <c r="B5299" s="142">
        <v>10520</v>
      </c>
      <c r="C5299" s="143" t="s">
        <v>36</v>
      </c>
      <c r="D5299" s="142">
        <v>486893</v>
      </c>
      <c r="E5299" s="143" t="s">
        <v>9147</v>
      </c>
      <c r="F5299" s="143" t="s">
        <v>697</v>
      </c>
      <c r="G5299" s="143" t="s">
        <v>698</v>
      </c>
      <c r="H5299" s="144">
        <v>20000</v>
      </c>
      <c r="I5299" s="143"/>
    </row>
    <row r="5300" spans="2:9" s="140" customFormat="1" ht="19.7" customHeight="1" x14ac:dyDescent="0.2">
      <c r="B5300" s="142">
        <v>10520</v>
      </c>
      <c r="C5300" s="143" t="s">
        <v>36</v>
      </c>
      <c r="D5300" s="142">
        <v>554890</v>
      </c>
      <c r="E5300" s="143" t="s">
        <v>4286</v>
      </c>
      <c r="F5300" s="143" t="s">
        <v>700</v>
      </c>
      <c r="G5300" s="143" t="s">
        <v>701</v>
      </c>
      <c r="H5300" s="144">
        <v>31758.84</v>
      </c>
      <c r="I5300" s="143"/>
    </row>
    <row r="5301" spans="2:9" s="140" customFormat="1" ht="19.7" customHeight="1" x14ac:dyDescent="0.2">
      <c r="B5301" s="142">
        <v>10520</v>
      </c>
      <c r="C5301" s="143" t="s">
        <v>36</v>
      </c>
      <c r="D5301" s="142">
        <v>554890</v>
      </c>
      <c r="E5301" s="143" t="s">
        <v>4287</v>
      </c>
      <c r="F5301" s="143" t="s">
        <v>723</v>
      </c>
      <c r="G5301" s="143" t="s">
        <v>724</v>
      </c>
      <c r="H5301" s="144">
        <v>-31758.84</v>
      </c>
      <c r="I5301" s="143"/>
    </row>
    <row r="5302" spans="2:9" s="140" customFormat="1" ht="19.7" customHeight="1" x14ac:dyDescent="0.2">
      <c r="B5302" s="142">
        <v>10520</v>
      </c>
      <c r="C5302" s="143" t="s">
        <v>36</v>
      </c>
      <c r="D5302" s="142">
        <v>564239</v>
      </c>
      <c r="E5302" s="143" t="s">
        <v>4288</v>
      </c>
      <c r="F5302" s="143" t="s">
        <v>700</v>
      </c>
      <c r="G5302" s="143" t="s">
        <v>701</v>
      </c>
      <c r="H5302" s="144">
        <v>20000</v>
      </c>
      <c r="I5302" s="143"/>
    </row>
    <row r="5303" spans="2:9" s="140" customFormat="1" ht="19.7" customHeight="1" x14ac:dyDescent="0.2">
      <c r="B5303" s="142">
        <v>10520</v>
      </c>
      <c r="C5303" s="143" t="s">
        <v>36</v>
      </c>
      <c r="D5303" s="142">
        <v>619815</v>
      </c>
      <c r="E5303" s="143" t="s">
        <v>4289</v>
      </c>
      <c r="F5303" s="143" t="s">
        <v>737</v>
      </c>
      <c r="G5303" s="143" t="s">
        <v>738</v>
      </c>
      <c r="H5303" s="144">
        <v>90</v>
      </c>
      <c r="I5303" s="143"/>
    </row>
    <row r="5304" spans="2:9" s="140" customFormat="1" ht="19.7" customHeight="1" x14ac:dyDescent="0.2">
      <c r="B5304" s="142">
        <v>10520</v>
      </c>
      <c r="C5304" s="143" t="s">
        <v>36</v>
      </c>
      <c r="D5304" s="142">
        <v>619815</v>
      </c>
      <c r="E5304" s="143" t="s">
        <v>4289</v>
      </c>
      <c r="F5304" s="143" t="s">
        <v>737</v>
      </c>
      <c r="G5304" s="143" t="s">
        <v>738</v>
      </c>
      <c r="H5304" s="144">
        <v>180</v>
      </c>
      <c r="I5304" s="143"/>
    </row>
    <row r="5305" spans="2:9" s="140" customFormat="1" ht="19.7" customHeight="1" x14ac:dyDescent="0.2">
      <c r="B5305" s="142">
        <v>10520</v>
      </c>
      <c r="C5305" s="143" t="s">
        <v>36</v>
      </c>
      <c r="D5305" s="142">
        <v>619815</v>
      </c>
      <c r="E5305" s="143" t="s">
        <v>4289</v>
      </c>
      <c r="F5305" s="143" t="s">
        <v>737</v>
      </c>
      <c r="G5305" s="143" t="s">
        <v>738</v>
      </c>
      <c r="H5305" s="144">
        <v>540</v>
      </c>
      <c r="I5305" s="143"/>
    </row>
    <row r="5306" spans="2:9" s="140" customFormat="1" ht="19.7" customHeight="1" x14ac:dyDescent="0.2">
      <c r="B5306" s="142">
        <v>10520</v>
      </c>
      <c r="C5306" s="143" t="s">
        <v>36</v>
      </c>
      <c r="D5306" s="142">
        <v>619815</v>
      </c>
      <c r="E5306" s="143" t="s">
        <v>4289</v>
      </c>
      <c r="F5306" s="143" t="s">
        <v>737</v>
      </c>
      <c r="G5306" s="143" t="s">
        <v>738</v>
      </c>
      <c r="H5306" s="144">
        <v>180</v>
      </c>
      <c r="I5306" s="143"/>
    </row>
    <row r="5307" spans="2:9" s="140" customFormat="1" ht="19.7" customHeight="1" x14ac:dyDescent="0.2">
      <c r="B5307" s="142">
        <v>10520</v>
      </c>
      <c r="C5307" s="143" t="s">
        <v>36</v>
      </c>
      <c r="D5307" s="142">
        <v>619815</v>
      </c>
      <c r="E5307" s="143" t="s">
        <v>4289</v>
      </c>
      <c r="F5307" s="143" t="s">
        <v>737</v>
      </c>
      <c r="G5307" s="143" t="s">
        <v>738</v>
      </c>
      <c r="H5307" s="144">
        <v>90</v>
      </c>
      <c r="I5307" s="143"/>
    </row>
    <row r="5308" spans="2:9" s="140" customFormat="1" ht="19.7" customHeight="1" x14ac:dyDescent="0.2">
      <c r="B5308" s="142">
        <v>10520</v>
      </c>
      <c r="C5308" s="143" t="s">
        <v>36</v>
      </c>
      <c r="D5308" s="142">
        <v>648344</v>
      </c>
      <c r="E5308" s="143" t="s">
        <v>4290</v>
      </c>
      <c r="F5308" s="143" t="s">
        <v>723</v>
      </c>
      <c r="G5308" s="143" t="s">
        <v>724</v>
      </c>
      <c r="H5308" s="144">
        <v>-25885.35</v>
      </c>
      <c r="I5308" s="143"/>
    </row>
    <row r="5309" spans="2:9" s="140" customFormat="1" ht="19.7" customHeight="1" x14ac:dyDescent="0.2">
      <c r="B5309" s="142">
        <v>10520</v>
      </c>
      <c r="C5309" s="143" t="s">
        <v>36</v>
      </c>
      <c r="D5309" s="142">
        <v>648344</v>
      </c>
      <c r="E5309" s="143" t="s">
        <v>4291</v>
      </c>
      <c r="F5309" s="143" t="s">
        <v>700</v>
      </c>
      <c r="G5309" s="143" t="s">
        <v>701</v>
      </c>
      <c r="H5309" s="144">
        <v>25885.35</v>
      </c>
      <c r="I5309" s="143"/>
    </row>
    <row r="5310" spans="2:9" s="140" customFormat="1" ht="19.7" customHeight="1" x14ac:dyDescent="0.2">
      <c r="B5310" s="142">
        <v>10520</v>
      </c>
      <c r="C5310" s="143" t="s">
        <v>36</v>
      </c>
      <c r="D5310" s="142">
        <v>651464</v>
      </c>
      <c r="E5310" s="143" t="s">
        <v>9852</v>
      </c>
      <c r="F5310" s="143" t="s">
        <v>737</v>
      </c>
      <c r="G5310" s="143" t="s">
        <v>738</v>
      </c>
      <c r="H5310" s="144">
        <v>5000</v>
      </c>
      <c r="I5310" s="143"/>
    </row>
    <row r="5311" spans="2:9" s="140" customFormat="1" ht="19.7" customHeight="1" x14ac:dyDescent="0.2">
      <c r="B5311" s="142">
        <v>10520</v>
      </c>
      <c r="C5311" s="143" t="s">
        <v>36</v>
      </c>
      <c r="D5311" s="142">
        <v>771364</v>
      </c>
      <c r="E5311" s="143" t="s">
        <v>4292</v>
      </c>
      <c r="F5311" s="143" t="s">
        <v>700</v>
      </c>
      <c r="G5311" s="143" t="s">
        <v>701</v>
      </c>
      <c r="H5311" s="144">
        <v>-51057.919999999998</v>
      </c>
      <c r="I5311" s="143"/>
    </row>
    <row r="5312" spans="2:9" s="140" customFormat="1" ht="19.7" customHeight="1" x14ac:dyDescent="0.2">
      <c r="B5312" s="142">
        <v>10520</v>
      </c>
      <c r="C5312" s="143" t="s">
        <v>36</v>
      </c>
      <c r="D5312" s="142">
        <v>808847</v>
      </c>
      <c r="E5312" s="143" t="s">
        <v>4293</v>
      </c>
      <c r="F5312" s="143" t="s">
        <v>713</v>
      </c>
      <c r="G5312" s="143" t="s">
        <v>714</v>
      </c>
      <c r="H5312" s="144">
        <v>104700</v>
      </c>
      <c r="I5312" s="143"/>
    </row>
    <row r="5313" spans="2:9" s="140" customFormat="1" ht="19.7" customHeight="1" x14ac:dyDescent="0.2">
      <c r="B5313" s="142">
        <v>10520</v>
      </c>
      <c r="C5313" s="143" t="s">
        <v>36</v>
      </c>
      <c r="D5313" s="142">
        <v>5462748</v>
      </c>
      <c r="E5313" s="143" t="s">
        <v>4294</v>
      </c>
      <c r="F5313" s="143" t="s">
        <v>697</v>
      </c>
      <c r="G5313" s="143" t="s">
        <v>698</v>
      </c>
      <c r="H5313" s="144">
        <v>25100</v>
      </c>
      <c r="I5313" s="143"/>
    </row>
    <row r="5314" spans="2:9" s="140" customFormat="1" ht="19.7" customHeight="1" x14ac:dyDescent="0.2">
      <c r="B5314" s="142">
        <v>10520</v>
      </c>
      <c r="C5314" s="143" t="s">
        <v>36</v>
      </c>
      <c r="D5314" s="142">
        <v>5462748</v>
      </c>
      <c r="E5314" s="143" t="s">
        <v>4294</v>
      </c>
      <c r="F5314" s="143" t="s">
        <v>697</v>
      </c>
      <c r="G5314" s="143" t="s">
        <v>698</v>
      </c>
      <c r="H5314" s="144">
        <v>40000</v>
      </c>
      <c r="I5314" s="143"/>
    </row>
    <row r="5315" spans="2:9" s="140" customFormat="1" ht="19.7" customHeight="1" x14ac:dyDescent="0.2">
      <c r="B5315" s="142">
        <v>10520</v>
      </c>
      <c r="C5315" s="143" t="s">
        <v>36</v>
      </c>
      <c r="D5315" s="142">
        <v>5468188</v>
      </c>
      <c r="E5315" s="143" t="s">
        <v>4295</v>
      </c>
      <c r="F5315" s="143" t="s">
        <v>700</v>
      </c>
      <c r="G5315" s="143" t="s">
        <v>701</v>
      </c>
      <c r="H5315" s="144">
        <v>10</v>
      </c>
      <c r="I5315" s="143"/>
    </row>
    <row r="5316" spans="2:9" s="140" customFormat="1" ht="19.7" customHeight="1" x14ac:dyDescent="0.2">
      <c r="B5316" s="142">
        <v>10520</v>
      </c>
      <c r="C5316" s="143" t="s">
        <v>36</v>
      </c>
      <c r="D5316" s="142">
        <v>5468188</v>
      </c>
      <c r="E5316" s="143" t="s">
        <v>4295</v>
      </c>
      <c r="F5316" s="143" t="s">
        <v>700</v>
      </c>
      <c r="G5316" s="143" t="s">
        <v>701</v>
      </c>
      <c r="H5316" s="144">
        <v>10</v>
      </c>
      <c r="I5316" s="143"/>
    </row>
    <row r="5317" spans="2:9" s="140" customFormat="1" ht="19.7" customHeight="1" x14ac:dyDescent="0.2">
      <c r="B5317" s="142">
        <v>10520</v>
      </c>
      <c r="C5317" s="143" t="s">
        <v>36</v>
      </c>
      <c r="D5317" s="142">
        <v>5468188</v>
      </c>
      <c r="E5317" s="143" t="s">
        <v>4295</v>
      </c>
      <c r="F5317" s="143" t="s">
        <v>700</v>
      </c>
      <c r="G5317" s="143" t="s">
        <v>701</v>
      </c>
      <c r="H5317" s="144">
        <v>40</v>
      </c>
      <c r="I5317" s="143"/>
    </row>
    <row r="5318" spans="2:9" s="140" customFormat="1" ht="19.7" customHeight="1" x14ac:dyDescent="0.2">
      <c r="B5318" s="142">
        <v>10520</v>
      </c>
      <c r="C5318" s="143" t="s">
        <v>36</v>
      </c>
      <c r="D5318" s="142">
        <v>5468188</v>
      </c>
      <c r="E5318" s="143" t="s">
        <v>4295</v>
      </c>
      <c r="F5318" s="143" t="s">
        <v>700</v>
      </c>
      <c r="G5318" s="143" t="s">
        <v>701</v>
      </c>
      <c r="H5318" s="144">
        <v>60</v>
      </c>
      <c r="I5318" s="143"/>
    </row>
    <row r="5319" spans="2:9" s="140" customFormat="1" ht="19.7" customHeight="1" x14ac:dyDescent="0.2">
      <c r="B5319" s="142">
        <v>10520</v>
      </c>
      <c r="C5319" s="143" t="s">
        <v>36</v>
      </c>
      <c r="D5319" s="142">
        <v>5899564</v>
      </c>
      <c r="E5319" s="143" t="s">
        <v>4162</v>
      </c>
      <c r="F5319" s="143" t="s">
        <v>700</v>
      </c>
      <c r="G5319" s="143" t="s">
        <v>701</v>
      </c>
      <c r="H5319" s="144">
        <v>50</v>
      </c>
      <c r="I5319" s="143"/>
    </row>
    <row r="5320" spans="2:9" s="140" customFormat="1" ht="19.7" customHeight="1" x14ac:dyDescent="0.2">
      <c r="B5320" s="142">
        <v>10520</v>
      </c>
      <c r="C5320" s="143" t="s">
        <v>36</v>
      </c>
      <c r="D5320" s="142">
        <v>5914412</v>
      </c>
      <c r="E5320" s="143" t="s">
        <v>8779</v>
      </c>
      <c r="F5320" s="143" t="s">
        <v>697</v>
      </c>
      <c r="G5320" s="143" t="s">
        <v>698</v>
      </c>
      <c r="H5320" s="144">
        <v>50000</v>
      </c>
      <c r="I5320" s="143"/>
    </row>
    <row r="5321" spans="2:9" s="140" customFormat="1" ht="19.7" customHeight="1" x14ac:dyDescent="0.2">
      <c r="B5321" s="142">
        <v>10520</v>
      </c>
      <c r="C5321" s="143" t="s">
        <v>36</v>
      </c>
      <c r="D5321" s="142">
        <v>6320391</v>
      </c>
      <c r="E5321" s="143" t="s">
        <v>4296</v>
      </c>
      <c r="F5321" s="143" t="s">
        <v>700</v>
      </c>
      <c r="G5321" s="143" t="s">
        <v>701</v>
      </c>
      <c r="H5321" s="144">
        <v>15600</v>
      </c>
      <c r="I5321" s="143"/>
    </row>
    <row r="5322" spans="2:9" s="140" customFormat="1" ht="19.7" customHeight="1" x14ac:dyDescent="0.2">
      <c r="B5322" s="142">
        <v>10520</v>
      </c>
      <c r="C5322" s="143" t="s">
        <v>36</v>
      </c>
      <c r="D5322" s="142">
        <v>60029461</v>
      </c>
      <c r="E5322" s="143" t="s">
        <v>4297</v>
      </c>
      <c r="F5322" s="143" t="s">
        <v>723</v>
      </c>
      <c r="G5322" s="143" t="s">
        <v>724</v>
      </c>
      <c r="H5322" s="144">
        <v>-25885.35</v>
      </c>
      <c r="I5322" s="143"/>
    </row>
    <row r="5323" spans="2:9" s="140" customFormat="1" ht="19.7" customHeight="1" x14ac:dyDescent="0.2">
      <c r="B5323" s="142">
        <v>10520</v>
      </c>
      <c r="C5323" s="143" t="s">
        <v>36</v>
      </c>
      <c r="D5323" s="142">
        <v>60029461</v>
      </c>
      <c r="E5323" s="143" t="s">
        <v>4298</v>
      </c>
      <c r="F5323" s="143" t="s">
        <v>700</v>
      </c>
      <c r="G5323" s="143" t="s">
        <v>701</v>
      </c>
      <c r="H5323" s="144">
        <v>25885.35</v>
      </c>
      <c r="I5323" s="143"/>
    </row>
    <row r="5324" spans="2:9" s="140" customFormat="1" ht="19.7" customHeight="1" x14ac:dyDescent="0.2">
      <c r="B5324" s="142">
        <v>10520</v>
      </c>
      <c r="C5324" s="143" t="s">
        <v>36</v>
      </c>
      <c r="D5324" s="142">
        <v>99493474</v>
      </c>
      <c r="E5324" s="143" t="s">
        <v>4284</v>
      </c>
      <c r="F5324" s="143" t="s">
        <v>697</v>
      </c>
      <c r="G5324" s="143" t="s">
        <v>698</v>
      </c>
      <c r="H5324" s="144">
        <v>15000</v>
      </c>
      <c r="I5324" s="143"/>
    </row>
    <row r="5325" spans="2:9" s="140" customFormat="1" ht="19.7" customHeight="1" x14ac:dyDescent="0.2">
      <c r="B5325" s="142">
        <v>10521</v>
      </c>
      <c r="C5325" s="143" t="s">
        <v>38</v>
      </c>
      <c r="D5325" s="142">
        <v>23336</v>
      </c>
      <c r="E5325" s="143" t="s">
        <v>4299</v>
      </c>
      <c r="F5325" s="143" t="s">
        <v>723</v>
      </c>
      <c r="G5325" s="143" t="s">
        <v>724</v>
      </c>
      <c r="H5325" s="144">
        <v>-9200</v>
      </c>
      <c r="I5325" s="143"/>
    </row>
    <row r="5326" spans="2:9" s="140" customFormat="1" ht="19.7" customHeight="1" x14ac:dyDescent="0.2">
      <c r="B5326" s="142">
        <v>10521</v>
      </c>
      <c r="C5326" s="143" t="s">
        <v>38</v>
      </c>
      <c r="D5326" s="142">
        <v>23336</v>
      </c>
      <c r="E5326" s="143" t="s">
        <v>4300</v>
      </c>
      <c r="F5326" s="143" t="s">
        <v>700</v>
      </c>
      <c r="G5326" s="143" t="s">
        <v>701</v>
      </c>
      <c r="H5326" s="144">
        <v>200000</v>
      </c>
      <c r="I5326" s="143"/>
    </row>
    <row r="5327" spans="2:9" s="140" customFormat="1" ht="19.7" customHeight="1" x14ac:dyDescent="0.2">
      <c r="B5327" s="142">
        <v>10521</v>
      </c>
      <c r="C5327" s="143" t="s">
        <v>38</v>
      </c>
      <c r="D5327" s="142">
        <v>56869</v>
      </c>
      <c r="E5327" s="143" t="s">
        <v>4301</v>
      </c>
      <c r="F5327" s="143" t="s">
        <v>706</v>
      </c>
      <c r="G5327" s="143" t="s">
        <v>707</v>
      </c>
      <c r="H5327" s="144">
        <v>52486.559999999998</v>
      </c>
      <c r="I5327" s="143"/>
    </row>
    <row r="5328" spans="2:9" s="140" customFormat="1" ht="19.7" customHeight="1" x14ac:dyDescent="0.2">
      <c r="B5328" s="142">
        <v>10521</v>
      </c>
      <c r="C5328" s="143" t="s">
        <v>38</v>
      </c>
      <c r="D5328" s="142">
        <v>58257</v>
      </c>
      <c r="E5328" s="143" t="s">
        <v>4083</v>
      </c>
      <c r="F5328" s="143" t="s">
        <v>700</v>
      </c>
      <c r="G5328" s="143" t="s">
        <v>701</v>
      </c>
      <c r="H5328" s="144">
        <v>60</v>
      </c>
      <c r="I5328" s="143"/>
    </row>
    <row r="5329" spans="2:9" s="140" customFormat="1" ht="19.7" customHeight="1" x14ac:dyDescent="0.2">
      <c r="B5329" s="142">
        <v>10521</v>
      </c>
      <c r="C5329" s="143" t="s">
        <v>38</v>
      </c>
      <c r="D5329" s="142">
        <v>58257</v>
      </c>
      <c r="E5329" s="143" t="s">
        <v>4083</v>
      </c>
      <c r="F5329" s="143" t="s">
        <v>700</v>
      </c>
      <c r="G5329" s="143" t="s">
        <v>701</v>
      </c>
      <c r="H5329" s="144">
        <v>30</v>
      </c>
      <c r="I5329" s="143"/>
    </row>
    <row r="5330" spans="2:9" s="140" customFormat="1" ht="19.7" customHeight="1" x14ac:dyDescent="0.2">
      <c r="B5330" s="142">
        <v>10521</v>
      </c>
      <c r="C5330" s="143" t="s">
        <v>38</v>
      </c>
      <c r="D5330" s="142">
        <v>73590</v>
      </c>
      <c r="E5330" s="143" t="s">
        <v>4329</v>
      </c>
      <c r="F5330" s="143" t="s">
        <v>697</v>
      </c>
      <c r="G5330" s="143" t="s">
        <v>698</v>
      </c>
      <c r="H5330" s="144">
        <v>20000</v>
      </c>
      <c r="I5330" s="143"/>
    </row>
    <row r="5331" spans="2:9" s="140" customFormat="1" ht="19.7" customHeight="1" x14ac:dyDescent="0.2">
      <c r="B5331" s="142">
        <v>10521</v>
      </c>
      <c r="C5331" s="143" t="s">
        <v>38</v>
      </c>
      <c r="D5331" s="142">
        <v>84906</v>
      </c>
      <c r="E5331" s="143" t="s">
        <v>4302</v>
      </c>
      <c r="F5331" s="143" t="s">
        <v>700</v>
      </c>
      <c r="G5331" s="143" t="s">
        <v>701</v>
      </c>
      <c r="H5331" s="144">
        <v>360</v>
      </c>
      <c r="I5331" s="143"/>
    </row>
    <row r="5332" spans="2:9" s="140" customFormat="1" ht="19.7" customHeight="1" x14ac:dyDescent="0.2">
      <c r="B5332" s="142">
        <v>10521</v>
      </c>
      <c r="C5332" s="143" t="s">
        <v>38</v>
      </c>
      <c r="D5332" s="142">
        <v>204643</v>
      </c>
      <c r="E5332" s="143" t="s">
        <v>4303</v>
      </c>
      <c r="F5332" s="143" t="s">
        <v>700</v>
      </c>
      <c r="G5332" s="143" t="s">
        <v>701</v>
      </c>
      <c r="H5332" s="144">
        <v>50000</v>
      </c>
      <c r="I5332" s="143"/>
    </row>
    <row r="5333" spans="2:9" s="140" customFormat="1" ht="19.7" customHeight="1" x14ac:dyDescent="0.2">
      <c r="B5333" s="142">
        <v>10521</v>
      </c>
      <c r="C5333" s="143" t="s">
        <v>38</v>
      </c>
      <c r="D5333" s="142">
        <v>209543</v>
      </c>
      <c r="E5333" s="143" t="s">
        <v>4304</v>
      </c>
      <c r="F5333" s="143" t="s">
        <v>700</v>
      </c>
      <c r="G5333" s="143" t="s">
        <v>701</v>
      </c>
      <c r="H5333" s="144">
        <v>100000</v>
      </c>
      <c r="I5333" s="143"/>
    </row>
    <row r="5334" spans="2:9" s="140" customFormat="1" ht="19.7" customHeight="1" x14ac:dyDescent="0.2">
      <c r="B5334" s="142">
        <v>10521</v>
      </c>
      <c r="C5334" s="143" t="s">
        <v>38</v>
      </c>
      <c r="D5334" s="142">
        <v>274837</v>
      </c>
      <c r="E5334" s="143" t="s">
        <v>4305</v>
      </c>
      <c r="F5334" s="143" t="s">
        <v>700</v>
      </c>
      <c r="G5334" s="143" t="s">
        <v>701</v>
      </c>
      <c r="H5334" s="144">
        <v>110284.45</v>
      </c>
      <c r="I5334" s="143"/>
    </row>
    <row r="5335" spans="2:9" s="140" customFormat="1" ht="19.7" customHeight="1" x14ac:dyDescent="0.2">
      <c r="B5335" s="142">
        <v>10521</v>
      </c>
      <c r="C5335" s="143" t="s">
        <v>38</v>
      </c>
      <c r="D5335" s="142">
        <v>274837</v>
      </c>
      <c r="E5335" s="143" t="s">
        <v>4306</v>
      </c>
      <c r="F5335" s="143" t="s">
        <v>723</v>
      </c>
      <c r="G5335" s="143" t="s">
        <v>724</v>
      </c>
      <c r="H5335" s="144">
        <v>-112800.12</v>
      </c>
      <c r="I5335" s="143"/>
    </row>
    <row r="5336" spans="2:9" s="140" customFormat="1" ht="19.7" customHeight="1" x14ac:dyDescent="0.2">
      <c r="B5336" s="142">
        <v>10521</v>
      </c>
      <c r="C5336" s="143" t="s">
        <v>38</v>
      </c>
      <c r="D5336" s="142">
        <v>307829</v>
      </c>
      <c r="E5336" s="143" t="s">
        <v>4307</v>
      </c>
      <c r="F5336" s="143" t="s">
        <v>700</v>
      </c>
      <c r="G5336" s="143" t="s">
        <v>701</v>
      </c>
      <c r="H5336" s="144">
        <v>200000</v>
      </c>
      <c r="I5336" s="143"/>
    </row>
    <row r="5337" spans="2:9" s="140" customFormat="1" ht="19.7" customHeight="1" x14ac:dyDescent="0.2">
      <c r="B5337" s="142">
        <v>10521</v>
      </c>
      <c r="C5337" s="143" t="s">
        <v>38</v>
      </c>
      <c r="D5337" s="142">
        <v>307829</v>
      </c>
      <c r="E5337" s="143" t="s">
        <v>4308</v>
      </c>
      <c r="F5337" s="143" t="s">
        <v>706</v>
      </c>
      <c r="G5337" s="143" t="s">
        <v>707</v>
      </c>
      <c r="H5337" s="144">
        <v>704.33</v>
      </c>
      <c r="I5337" s="143"/>
    </row>
    <row r="5338" spans="2:9" s="140" customFormat="1" ht="19.7" customHeight="1" x14ac:dyDescent="0.2">
      <c r="B5338" s="142">
        <v>10521</v>
      </c>
      <c r="C5338" s="143" t="s">
        <v>38</v>
      </c>
      <c r="D5338" s="142">
        <v>328564</v>
      </c>
      <c r="E5338" s="143" t="s">
        <v>4309</v>
      </c>
      <c r="F5338" s="143" t="s">
        <v>706</v>
      </c>
      <c r="G5338" s="143" t="s">
        <v>707</v>
      </c>
      <c r="H5338" s="144">
        <v>41909.25</v>
      </c>
      <c r="I5338" s="143"/>
    </row>
    <row r="5339" spans="2:9" s="140" customFormat="1" ht="19.7" customHeight="1" x14ac:dyDescent="0.2">
      <c r="B5339" s="142">
        <v>10521</v>
      </c>
      <c r="C5339" s="143" t="s">
        <v>38</v>
      </c>
      <c r="D5339" s="142">
        <v>401314</v>
      </c>
      <c r="E5339" s="143" t="s">
        <v>4310</v>
      </c>
      <c r="F5339" s="143" t="s">
        <v>700</v>
      </c>
      <c r="G5339" s="143" t="s">
        <v>701</v>
      </c>
      <c r="H5339" s="144">
        <v>30000</v>
      </c>
      <c r="I5339" s="143"/>
    </row>
    <row r="5340" spans="2:9" s="140" customFormat="1" ht="19.7" customHeight="1" x14ac:dyDescent="0.2">
      <c r="B5340" s="142">
        <v>10521</v>
      </c>
      <c r="C5340" s="143" t="s">
        <v>38</v>
      </c>
      <c r="D5340" s="142">
        <v>420413</v>
      </c>
      <c r="E5340" s="143" t="s">
        <v>4311</v>
      </c>
      <c r="F5340" s="143" t="s">
        <v>792</v>
      </c>
      <c r="G5340" s="143" t="s">
        <v>793</v>
      </c>
      <c r="H5340" s="144">
        <v>0</v>
      </c>
      <c r="I5340" s="143"/>
    </row>
    <row r="5341" spans="2:9" s="140" customFormat="1" ht="19.7" customHeight="1" x14ac:dyDescent="0.2">
      <c r="B5341" s="142">
        <v>10521</v>
      </c>
      <c r="C5341" s="143" t="s">
        <v>38</v>
      </c>
      <c r="D5341" s="142">
        <v>420413</v>
      </c>
      <c r="E5341" s="143" t="s">
        <v>4312</v>
      </c>
      <c r="F5341" s="143" t="s">
        <v>700</v>
      </c>
      <c r="G5341" s="143" t="s">
        <v>701</v>
      </c>
      <c r="H5341" s="144">
        <v>15000</v>
      </c>
      <c r="I5341" s="143"/>
    </row>
    <row r="5342" spans="2:9" s="140" customFormat="1" ht="19.7" customHeight="1" x14ac:dyDescent="0.2">
      <c r="B5342" s="142">
        <v>10521</v>
      </c>
      <c r="C5342" s="143" t="s">
        <v>38</v>
      </c>
      <c r="D5342" s="142">
        <v>426410</v>
      </c>
      <c r="E5342" s="143" t="s">
        <v>4313</v>
      </c>
      <c r="F5342" s="143" t="s">
        <v>700</v>
      </c>
      <c r="G5342" s="143" t="s">
        <v>701</v>
      </c>
      <c r="H5342" s="144">
        <v>-59643.72</v>
      </c>
      <c r="I5342" s="143"/>
    </row>
    <row r="5343" spans="2:9" s="140" customFormat="1" ht="19.7" customHeight="1" x14ac:dyDescent="0.2">
      <c r="B5343" s="142">
        <v>10521</v>
      </c>
      <c r="C5343" s="143" t="s">
        <v>38</v>
      </c>
      <c r="D5343" s="142">
        <v>483434</v>
      </c>
      <c r="E5343" s="143" t="s">
        <v>4314</v>
      </c>
      <c r="F5343" s="143" t="s">
        <v>700</v>
      </c>
      <c r="G5343" s="143" t="s">
        <v>701</v>
      </c>
      <c r="H5343" s="144">
        <v>161706.23000000001</v>
      </c>
      <c r="I5343" s="143"/>
    </row>
    <row r="5344" spans="2:9" s="140" customFormat="1" ht="19.7" customHeight="1" x14ac:dyDescent="0.2">
      <c r="B5344" s="142">
        <v>10521</v>
      </c>
      <c r="C5344" s="143" t="s">
        <v>38</v>
      </c>
      <c r="D5344" s="142">
        <v>483434</v>
      </c>
      <c r="E5344" s="143" t="s">
        <v>4315</v>
      </c>
      <c r="F5344" s="143" t="s">
        <v>723</v>
      </c>
      <c r="G5344" s="143" t="s">
        <v>724</v>
      </c>
      <c r="H5344" s="144">
        <v>-133806.23000000001</v>
      </c>
      <c r="I5344" s="143"/>
    </row>
    <row r="5345" spans="2:9" s="140" customFormat="1" ht="19.7" customHeight="1" x14ac:dyDescent="0.2">
      <c r="B5345" s="142">
        <v>10521</v>
      </c>
      <c r="C5345" s="143" t="s">
        <v>38</v>
      </c>
      <c r="D5345" s="142">
        <v>502869</v>
      </c>
      <c r="E5345" s="143" t="s">
        <v>4316</v>
      </c>
      <c r="F5345" s="143" t="s">
        <v>697</v>
      </c>
      <c r="G5345" s="143" t="s">
        <v>698</v>
      </c>
      <c r="H5345" s="144">
        <v>10100</v>
      </c>
      <c r="I5345" s="143"/>
    </row>
    <row r="5346" spans="2:9" s="140" customFormat="1" ht="19.7" customHeight="1" x14ac:dyDescent="0.2">
      <c r="B5346" s="142">
        <v>10521</v>
      </c>
      <c r="C5346" s="143" t="s">
        <v>38</v>
      </c>
      <c r="D5346" s="142">
        <v>532896</v>
      </c>
      <c r="E5346" s="143" t="s">
        <v>4317</v>
      </c>
      <c r="F5346" s="143" t="s">
        <v>697</v>
      </c>
      <c r="G5346" s="143" t="s">
        <v>698</v>
      </c>
      <c r="H5346" s="144">
        <v>61000</v>
      </c>
      <c r="I5346" s="143"/>
    </row>
    <row r="5347" spans="2:9" s="140" customFormat="1" ht="19.7" customHeight="1" x14ac:dyDescent="0.2">
      <c r="B5347" s="142">
        <v>10521</v>
      </c>
      <c r="C5347" s="143" t="s">
        <v>38</v>
      </c>
      <c r="D5347" s="142">
        <v>581940</v>
      </c>
      <c r="E5347" s="143" t="s">
        <v>4318</v>
      </c>
      <c r="F5347" s="143" t="s">
        <v>700</v>
      </c>
      <c r="G5347" s="143" t="s">
        <v>701</v>
      </c>
      <c r="H5347" s="144">
        <v>360</v>
      </c>
      <c r="I5347" s="143"/>
    </row>
    <row r="5348" spans="2:9" s="140" customFormat="1" ht="19.7" customHeight="1" x14ac:dyDescent="0.2">
      <c r="B5348" s="142">
        <v>10521</v>
      </c>
      <c r="C5348" s="143" t="s">
        <v>38</v>
      </c>
      <c r="D5348" s="142">
        <v>633379</v>
      </c>
      <c r="E5348" s="143" t="s">
        <v>4319</v>
      </c>
      <c r="F5348" s="143" t="s">
        <v>713</v>
      </c>
      <c r="G5348" s="143" t="s">
        <v>714</v>
      </c>
      <c r="H5348" s="144">
        <v>120000</v>
      </c>
      <c r="I5348" s="143"/>
    </row>
    <row r="5349" spans="2:9" s="140" customFormat="1" ht="19.7" customHeight="1" x14ac:dyDescent="0.2">
      <c r="B5349" s="142">
        <v>10521</v>
      </c>
      <c r="C5349" s="143" t="s">
        <v>38</v>
      </c>
      <c r="D5349" s="142">
        <v>640342</v>
      </c>
      <c r="E5349" s="143" t="s">
        <v>4320</v>
      </c>
      <c r="F5349" s="143" t="s">
        <v>700</v>
      </c>
      <c r="G5349" s="143" t="s">
        <v>701</v>
      </c>
      <c r="H5349" s="144">
        <v>2400</v>
      </c>
      <c r="I5349" s="143"/>
    </row>
    <row r="5350" spans="2:9" s="140" customFormat="1" ht="19.7" customHeight="1" x14ac:dyDescent="0.2">
      <c r="B5350" s="142">
        <v>10521</v>
      </c>
      <c r="C5350" s="143" t="s">
        <v>38</v>
      </c>
      <c r="D5350" s="142">
        <v>658480</v>
      </c>
      <c r="E5350" s="143" t="s">
        <v>4321</v>
      </c>
      <c r="F5350" s="143" t="s">
        <v>700</v>
      </c>
      <c r="G5350" s="143" t="s">
        <v>701</v>
      </c>
      <c r="H5350" s="144">
        <v>45</v>
      </c>
      <c r="I5350" s="143"/>
    </row>
    <row r="5351" spans="2:9" s="140" customFormat="1" ht="19.7" customHeight="1" x14ac:dyDescent="0.2">
      <c r="B5351" s="142">
        <v>10521</v>
      </c>
      <c r="C5351" s="143" t="s">
        <v>38</v>
      </c>
      <c r="D5351" s="142">
        <v>658480</v>
      </c>
      <c r="E5351" s="143" t="s">
        <v>4321</v>
      </c>
      <c r="F5351" s="143" t="s">
        <v>700</v>
      </c>
      <c r="G5351" s="143" t="s">
        <v>701</v>
      </c>
      <c r="H5351" s="144">
        <v>495</v>
      </c>
      <c r="I5351" s="143"/>
    </row>
    <row r="5352" spans="2:9" s="140" customFormat="1" ht="19.7" customHeight="1" x14ac:dyDescent="0.2">
      <c r="B5352" s="142">
        <v>10521</v>
      </c>
      <c r="C5352" s="143" t="s">
        <v>38</v>
      </c>
      <c r="D5352" s="142">
        <v>685969</v>
      </c>
      <c r="E5352" s="143" t="s">
        <v>4322</v>
      </c>
      <c r="F5352" s="143" t="s">
        <v>700</v>
      </c>
      <c r="G5352" s="143" t="s">
        <v>701</v>
      </c>
      <c r="H5352" s="144">
        <v>15000</v>
      </c>
      <c r="I5352" s="143"/>
    </row>
    <row r="5353" spans="2:9" s="140" customFormat="1" ht="19.7" customHeight="1" x14ac:dyDescent="0.2">
      <c r="B5353" s="142">
        <v>10521</v>
      </c>
      <c r="C5353" s="143" t="s">
        <v>38</v>
      </c>
      <c r="D5353" s="142">
        <v>724730</v>
      </c>
      <c r="E5353" s="143" t="s">
        <v>9853</v>
      </c>
      <c r="F5353" s="143" t="s">
        <v>700</v>
      </c>
      <c r="G5353" s="143" t="s">
        <v>701</v>
      </c>
      <c r="H5353" s="144">
        <v>18072</v>
      </c>
      <c r="I5353" s="143"/>
    </row>
    <row r="5354" spans="2:9" s="140" customFormat="1" ht="19.7" customHeight="1" x14ac:dyDescent="0.2">
      <c r="B5354" s="142">
        <v>10521</v>
      </c>
      <c r="C5354" s="143" t="s">
        <v>38</v>
      </c>
      <c r="D5354" s="142">
        <v>761704</v>
      </c>
      <c r="E5354" s="143" t="s">
        <v>4323</v>
      </c>
      <c r="F5354" s="143" t="s">
        <v>700</v>
      </c>
      <c r="G5354" s="143" t="s">
        <v>701</v>
      </c>
      <c r="H5354" s="144">
        <v>-2225.9499999999998</v>
      </c>
      <c r="I5354" s="143"/>
    </row>
    <row r="5355" spans="2:9" s="140" customFormat="1" ht="19.7" customHeight="1" x14ac:dyDescent="0.2">
      <c r="B5355" s="142">
        <v>10521</v>
      </c>
      <c r="C5355" s="143" t="s">
        <v>38</v>
      </c>
      <c r="D5355" s="142">
        <v>761704</v>
      </c>
      <c r="E5355" s="143" t="s">
        <v>4324</v>
      </c>
      <c r="F5355" s="143" t="s">
        <v>778</v>
      </c>
      <c r="G5355" s="143" t="s">
        <v>779</v>
      </c>
      <c r="H5355" s="144">
        <v>352.8</v>
      </c>
      <c r="I5355" s="143"/>
    </row>
    <row r="5356" spans="2:9" s="140" customFormat="1" ht="19.7" customHeight="1" x14ac:dyDescent="0.2">
      <c r="B5356" s="142">
        <v>10521</v>
      </c>
      <c r="C5356" s="143" t="s">
        <v>38</v>
      </c>
      <c r="D5356" s="142">
        <v>761704</v>
      </c>
      <c r="E5356" s="143" t="s">
        <v>4325</v>
      </c>
      <c r="F5356" s="143" t="s">
        <v>700</v>
      </c>
      <c r="G5356" s="143" t="s">
        <v>701</v>
      </c>
      <c r="H5356" s="144">
        <v>-12127.31</v>
      </c>
      <c r="I5356" s="143"/>
    </row>
    <row r="5357" spans="2:9" s="140" customFormat="1" ht="19.7" customHeight="1" x14ac:dyDescent="0.2">
      <c r="B5357" s="142">
        <v>10521</v>
      </c>
      <c r="C5357" s="143" t="s">
        <v>38</v>
      </c>
      <c r="D5357" s="142">
        <v>792118</v>
      </c>
      <c r="E5357" s="143" t="s">
        <v>4326</v>
      </c>
      <c r="F5357" s="143" t="s">
        <v>700</v>
      </c>
      <c r="G5357" s="143" t="s">
        <v>701</v>
      </c>
      <c r="H5357" s="144">
        <v>51304</v>
      </c>
      <c r="I5357" s="143"/>
    </row>
    <row r="5358" spans="2:9" s="140" customFormat="1" ht="19.7" customHeight="1" x14ac:dyDescent="0.2">
      <c r="B5358" s="142">
        <v>10521</v>
      </c>
      <c r="C5358" s="143" t="s">
        <v>38</v>
      </c>
      <c r="D5358" s="142">
        <v>807571</v>
      </c>
      <c r="E5358" s="143" t="s">
        <v>4327</v>
      </c>
      <c r="F5358" s="143" t="s">
        <v>769</v>
      </c>
      <c r="G5358" s="143" t="s">
        <v>770</v>
      </c>
      <c r="H5358" s="144">
        <v>-12138.84</v>
      </c>
      <c r="I5358" s="143"/>
    </row>
    <row r="5359" spans="2:9" s="140" customFormat="1" ht="19.7" customHeight="1" x14ac:dyDescent="0.2">
      <c r="B5359" s="142">
        <v>10521</v>
      </c>
      <c r="C5359" s="143" t="s">
        <v>38</v>
      </c>
      <c r="D5359" s="142">
        <v>5619172</v>
      </c>
      <c r="E5359" s="143" t="s">
        <v>4328</v>
      </c>
      <c r="F5359" s="143" t="s">
        <v>706</v>
      </c>
      <c r="G5359" s="143" t="s">
        <v>707</v>
      </c>
      <c r="H5359" s="144">
        <v>63943.98</v>
      </c>
      <c r="I5359" s="143"/>
    </row>
    <row r="5360" spans="2:9" s="140" customFormat="1" ht="19.7" customHeight="1" x14ac:dyDescent="0.2">
      <c r="B5360" s="142">
        <v>10521</v>
      </c>
      <c r="C5360" s="143" t="s">
        <v>38</v>
      </c>
      <c r="D5360" s="142">
        <v>6457941</v>
      </c>
      <c r="E5360" s="143" t="s">
        <v>4330</v>
      </c>
      <c r="F5360" s="143" t="s">
        <v>713</v>
      </c>
      <c r="G5360" s="143" t="s">
        <v>714</v>
      </c>
      <c r="H5360" s="144">
        <v>-104743.43</v>
      </c>
      <c r="I5360" s="143"/>
    </row>
    <row r="5361" spans="2:9" s="140" customFormat="1" ht="19.7" customHeight="1" x14ac:dyDescent="0.2">
      <c r="B5361" s="142">
        <v>10521</v>
      </c>
      <c r="C5361" s="143" t="s">
        <v>38</v>
      </c>
      <c r="D5361" s="142">
        <v>10848241</v>
      </c>
      <c r="E5361" s="143" t="s">
        <v>4331</v>
      </c>
      <c r="F5361" s="143" t="s">
        <v>697</v>
      </c>
      <c r="G5361" s="143" t="s">
        <v>698</v>
      </c>
      <c r="H5361" s="144">
        <v>58000</v>
      </c>
      <c r="I5361" s="143"/>
    </row>
    <row r="5362" spans="2:9" s="140" customFormat="1" ht="19.7" customHeight="1" x14ac:dyDescent="0.2">
      <c r="B5362" s="142">
        <v>10521</v>
      </c>
      <c r="C5362" s="143" t="s">
        <v>38</v>
      </c>
      <c r="D5362" s="142">
        <v>60202783</v>
      </c>
      <c r="E5362" s="143" t="s">
        <v>4333</v>
      </c>
      <c r="F5362" s="143" t="s">
        <v>700</v>
      </c>
      <c r="G5362" s="143" t="s">
        <v>701</v>
      </c>
      <c r="H5362" s="144">
        <v>360</v>
      </c>
      <c r="I5362" s="143"/>
    </row>
    <row r="5363" spans="2:9" s="140" customFormat="1" ht="19.7" customHeight="1" x14ac:dyDescent="0.2">
      <c r="B5363" s="142">
        <v>10521</v>
      </c>
      <c r="C5363" s="143" t="s">
        <v>38</v>
      </c>
      <c r="D5363" s="142">
        <v>60338384</v>
      </c>
      <c r="E5363" s="143" t="s">
        <v>4334</v>
      </c>
      <c r="F5363" s="143" t="s">
        <v>700</v>
      </c>
      <c r="G5363" s="143" t="s">
        <v>701</v>
      </c>
      <c r="H5363" s="144">
        <v>20000</v>
      </c>
      <c r="I5363" s="143"/>
    </row>
    <row r="5364" spans="2:9" s="140" customFormat="1" ht="19.7" customHeight="1" x14ac:dyDescent="0.2">
      <c r="B5364" s="142">
        <v>10521</v>
      </c>
      <c r="C5364" s="143" t="s">
        <v>38</v>
      </c>
      <c r="D5364" s="142">
        <v>60405733</v>
      </c>
      <c r="E5364" s="143" t="s">
        <v>4335</v>
      </c>
      <c r="F5364" s="143" t="s">
        <v>700</v>
      </c>
      <c r="G5364" s="143" t="s">
        <v>701</v>
      </c>
      <c r="H5364" s="144">
        <v>-34324.92</v>
      </c>
      <c r="I5364" s="143"/>
    </row>
    <row r="5365" spans="2:9" s="140" customFormat="1" ht="19.7" customHeight="1" x14ac:dyDescent="0.2">
      <c r="B5365" s="142">
        <v>10521</v>
      </c>
      <c r="C5365" s="143" t="s">
        <v>38</v>
      </c>
      <c r="D5365" s="142">
        <v>65257207</v>
      </c>
      <c r="E5365" s="143" t="s">
        <v>4332</v>
      </c>
      <c r="F5365" s="143" t="s">
        <v>697</v>
      </c>
      <c r="G5365" s="143" t="s">
        <v>698</v>
      </c>
      <c r="H5365" s="144">
        <v>25000</v>
      </c>
      <c r="I5365" s="143"/>
    </row>
    <row r="5366" spans="2:9" s="140" customFormat="1" ht="19.7" customHeight="1" x14ac:dyDescent="0.2">
      <c r="B5366" s="142">
        <v>10521</v>
      </c>
      <c r="C5366" s="143" t="s">
        <v>38</v>
      </c>
      <c r="D5366" s="142">
        <v>65257207</v>
      </c>
      <c r="E5366" s="143" t="s">
        <v>4332</v>
      </c>
      <c r="F5366" s="143" t="s">
        <v>697</v>
      </c>
      <c r="G5366" s="143" t="s">
        <v>698</v>
      </c>
      <c r="H5366" s="144">
        <v>18000</v>
      </c>
      <c r="I5366" s="143"/>
    </row>
    <row r="5367" spans="2:9" s="140" customFormat="1" ht="19.7" customHeight="1" x14ac:dyDescent="0.2">
      <c r="B5367" s="142">
        <v>10521</v>
      </c>
      <c r="C5367" s="143" t="s">
        <v>38</v>
      </c>
      <c r="D5367" s="142">
        <v>98210187</v>
      </c>
      <c r="E5367" s="143" t="s">
        <v>4336</v>
      </c>
      <c r="F5367" s="143" t="s">
        <v>713</v>
      </c>
      <c r="G5367" s="143" t="s">
        <v>714</v>
      </c>
      <c r="H5367" s="144">
        <v>203620</v>
      </c>
      <c r="I5367" s="143"/>
    </row>
    <row r="5368" spans="2:9" s="140" customFormat="1" ht="19.7" customHeight="1" x14ac:dyDescent="0.2">
      <c r="B5368" s="142">
        <v>10521</v>
      </c>
      <c r="C5368" s="143" t="s">
        <v>38</v>
      </c>
      <c r="D5368" s="142">
        <v>100360472</v>
      </c>
      <c r="E5368" s="143" t="s">
        <v>4337</v>
      </c>
      <c r="F5368" s="143" t="s">
        <v>697</v>
      </c>
      <c r="G5368" s="143" t="s">
        <v>698</v>
      </c>
      <c r="H5368" s="144">
        <v>40000</v>
      </c>
      <c r="I5368" s="143"/>
    </row>
    <row r="5369" spans="2:9" s="140" customFormat="1" ht="19.7" customHeight="1" x14ac:dyDescent="0.2">
      <c r="B5369" s="142">
        <v>10522</v>
      </c>
      <c r="C5369" s="143" t="s">
        <v>41</v>
      </c>
      <c r="D5369" s="142">
        <v>21082</v>
      </c>
      <c r="E5369" s="143" t="s">
        <v>4338</v>
      </c>
      <c r="F5369" s="143" t="s">
        <v>713</v>
      </c>
      <c r="G5369" s="143" t="s">
        <v>714</v>
      </c>
      <c r="H5369" s="144">
        <v>130000</v>
      </c>
      <c r="I5369" s="143"/>
    </row>
    <row r="5370" spans="2:9" s="140" customFormat="1" ht="19.7" customHeight="1" x14ac:dyDescent="0.2">
      <c r="B5370" s="142">
        <v>10522</v>
      </c>
      <c r="C5370" s="143" t="s">
        <v>41</v>
      </c>
      <c r="D5370" s="142">
        <v>23158</v>
      </c>
      <c r="E5370" s="143" t="s">
        <v>4339</v>
      </c>
      <c r="F5370" s="143" t="s">
        <v>700</v>
      </c>
      <c r="G5370" s="143" t="s">
        <v>701</v>
      </c>
      <c r="H5370" s="144">
        <v>540</v>
      </c>
      <c r="I5370" s="143"/>
    </row>
    <row r="5371" spans="2:9" s="140" customFormat="1" ht="19.7" customHeight="1" x14ac:dyDescent="0.2">
      <c r="B5371" s="142">
        <v>10522</v>
      </c>
      <c r="C5371" s="143" t="s">
        <v>41</v>
      </c>
      <c r="D5371" s="142">
        <v>108345</v>
      </c>
      <c r="E5371" s="143" t="s">
        <v>4340</v>
      </c>
      <c r="F5371" s="143" t="s">
        <v>729</v>
      </c>
      <c r="G5371" s="143" t="s">
        <v>730</v>
      </c>
      <c r="H5371" s="144">
        <v>360</v>
      </c>
      <c r="I5371" s="143"/>
    </row>
    <row r="5372" spans="2:9" s="140" customFormat="1" ht="19.7" customHeight="1" x14ac:dyDescent="0.2">
      <c r="B5372" s="142">
        <v>10522</v>
      </c>
      <c r="C5372" s="143" t="s">
        <v>41</v>
      </c>
      <c r="D5372" s="142">
        <v>108345</v>
      </c>
      <c r="E5372" s="143" t="s">
        <v>4341</v>
      </c>
      <c r="F5372" s="143" t="s">
        <v>729</v>
      </c>
      <c r="G5372" s="143" t="s">
        <v>730</v>
      </c>
      <c r="H5372" s="144">
        <v>360</v>
      </c>
      <c r="I5372" s="143"/>
    </row>
    <row r="5373" spans="2:9" s="140" customFormat="1" ht="19.7" customHeight="1" x14ac:dyDescent="0.2">
      <c r="B5373" s="142">
        <v>10522</v>
      </c>
      <c r="C5373" s="143" t="s">
        <v>41</v>
      </c>
      <c r="D5373" s="142">
        <v>230516</v>
      </c>
      <c r="E5373" s="143" t="s">
        <v>4342</v>
      </c>
      <c r="F5373" s="143" t="s">
        <v>700</v>
      </c>
      <c r="G5373" s="143" t="s">
        <v>701</v>
      </c>
      <c r="H5373" s="144">
        <v>1200</v>
      </c>
      <c r="I5373" s="143"/>
    </row>
    <row r="5374" spans="2:9" s="140" customFormat="1" ht="19.7" customHeight="1" x14ac:dyDescent="0.2">
      <c r="B5374" s="142">
        <v>10522</v>
      </c>
      <c r="C5374" s="143" t="s">
        <v>41</v>
      </c>
      <c r="D5374" s="142">
        <v>230516</v>
      </c>
      <c r="E5374" s="143" t="s">
        <v>4343</v>
      </c>
      <c r="F5374" s="143" t="s">
        <v>737</v>
      </c>
      <c r="G5374" s="143" t="s">
        <v>738</v>
      </c>
      <c r="H5374" s="144">
        <v>1200</v>
      </c>
      <c r="I5374" s="143"/>
    </row>
    <row r="5375" spans="2:9" s="140" customFormat="1" ht="19.7" customHeight="1" x14ac:dyDescent="0.2">
      <c r="B5375" s="142">
        <v>10522</v>
      </c>
      <c r="C5375" s="143" t="s">
        <v>41</v>
      </c>
      <c r="D5375" s="142">
        <v>294838</v>
      </c>
      <c r="E5375" s="143" t="s">
        <v>4344</v>
      </c>
      <c r="F5375" s="143" t="s">
        <v>899</v>
      </c>
      <c r="G5375" s="143" t="s">
        <v>900</v>
      </c>
      <c r="H5375" s="144">
        <v>586.96</v>
      </c>
      <c r="I5375" s="143"/>
    </row>
    <row r="5376" spans="2:9" s="140" customFormat="1" ht="19.7" customHeight="1" x14ac:dyDescent="0.2">
      <c r="B5376" s="142">
        <v>10522</v>
      </c>
      <c r="C5376" s="143" t="s">
        <v>41</v>
      </c>
      <c r="D5376" s="142">
        <v>402577</v>
      </c>
      <c r="E5376" s="143" t="s">
        <v>4345</v>
      </c>
      <c r="F5376" s="143" t="s">
        <v>697</v>
      </c>
      <c r="G5376" s="143" t="s">
        <v>698</v>
      </c>
      <c r="H5376" s="144">
        <v>15800</v>
      </c>
      <c r="I5376" s="143"/>
    </row>
    <row r="5377" spans="2:9" s="140" customFormat="1" ht="19.7" customHeight="1" x14ac:dyDescent="0.2">
      <c r="B5377" s="142">
        <v>10522</v>
      </c>
      <c r="C5377" s="143" t="s">
        <v>41</v>
      </c>
      <c r="D5377" s="142">
        <v>443921</v>
      </c>
      <c r="E5377" s="143" t="s">
        <v>4346</v>
      </c>
      <c r="F5377" s="143" t="s">
        <v>737</v>
      </c>
      <c r="G5377" s="143" t="s">
        <v>738</v>
      </c>
      <c r="H5377" s="144">
        <v>360</v>
      </c>
      <c r="I5377" s="143"/>
    </row>
    <row r="5378" spans="2:9" s="140" customFormat="1" ht="19.7" customHeight="1" x14ac:dyDescent="0.2">
      <c r="B5378" s="142">
        <v>10522</v>
      </c>
      <c r="C5378" s="143" t="s">
        <v>41</v>
      </c>
      <c r="D5378" s="142">
        <v>702814</v>
      </c>
      <c r="E5378" s="143" t="s">
        <v>4348</v>
      </c>
      <c r="F5378" s="143" t="s">
        <v>700</v>
      </c>
      <c r="G5378" s="143" t="s">
        <v>701</v>
      </c>
      <c r="H5378" s="144">
        <v>540</v>
      </c>
      <c r="I5378" s="143"/>
    </row>
    <row r="5379" spans="2:9" s="140" customFormat="1" ht="19.7" customHeight="1" x14ac:dyDescent="0.2">
      <c r="B5379" s="142">
        <v>10522</v>
      </c>
      <c r="C5379" s="143" t="s">
        <v>41</v>
      </c>
      <c r="D5379" s="142">
        <v>702814</v>
      </c>
      <c r="E5379" s="143" t="s">
        <v>4349</v>
      </c>
      <c r="F5379" s="143" t="s">
        <v>706</v>
      </c>
      <c r="G5379" s="143" t="s">
        <v>707</v>
      </c>
      <c r="H5379" s="144">
        <v>640.08000000000004</v>
      </c>
      <c r="I5379" s="143"/>
    </row>
    <row r="5380" spans="2:9" s="140" customFormat="1" ht="19.7" customHeight="1" x14ac:dyDescent="0.2">
      <c r="B5380" s="142">
        <v>10522</v>
      </c>
      <c r="C5380" s="143" t="s">
        <v>41</v>
      </c>
      <c r="D5380" s="142">
        <v>778120</v>
      </c>
      <c r="E5380" s="143" t="s">
        <v>4350</v>
      </c>
      <c r="F5380" s="143" t="s">
        <v>737</v>
      </c>
      <c r="G5380" s="143" t="s">
        <v>738</v>
      </c>
      <c r="H5380" s="144">
        <v>360</v>
      </c>
      <c r="I5380" s="143"/>
    </row>
    <row r="5381" spans="2:9" s="140" customFormat="1" ht="19.7" customHeight="1" x14ac:dyDescent="0.2">
      <c r="B5381" s="142">
        <v>10522</v>
      </c>
      <c r="C5381" s="143" t="s">
        <v>41</v>
      </c>
      <c r="D5381" s="142">
        <v>778120</v>
      </c>
      <c r="E5381" s="143" t="s">
        <v>4351</v>
      </c>
      <c r="F5381" s="143" t="s">
        <v>697</v>
      </c>
      <c r="G5381" s="143" t="s">
        <v>698</v>
      </c>
      <c r="H5381" s="144">
        <v>38790</v>
      </c>
      <c r="I5381" s="143"/>
    </row>
    <row r="5382" spans="2:9" s="140" customFormat="1" ht="19.7" customHeight="1" x14ac:dyDescent="0.2">
      <c r="B5382" s="142">
        <v>10522</v>
      </c>
      <c r="C5382" s="143" t="s">
        <v>41</v>
      </c>
      <c r="D5382" s="142">
        <v>807243</v>
      </c>
      <c r="E5382" s="143" t="s">
        <v>4352</v>
      </c>
      <c r="F5382" s="143" t="s">
        <v>737</v>
      </c>
      <c r="G5382" s="143" t="s">
        <v>738</v>
      </c>
      <c r="H5382" s="144">
        <v>900</v>
      </c>
      <c r="I5382" s="143"/>
    </row>
    <row r="5383" spans="2:9" s="140" customFormat="1" ht="19.7" customHeight="1" x14ac:dyDescent="0.2">
      <c r="B5383" s="142">
        <v>10522</v>
      </c>
      <c r="C5383" s="143" t="s">
        <v>41</v>
      </c>
      <c r="D5383" s="142">
        <v>807243</v>
      </c>
      <c r="E5383" s="143" t="s">
        <v>4353</v>
      </c>
      <c r="F5383" s="143" t="s">
        <v>700</v>
      </c>
      <c r="G5383" s="143" t="s">
        <v>701</v>
      </c>
      <c r="H5383" s="144">
        <v>600</v>
      </c>
      <c r="I5383" s="143"/>
    </row>
    <row r="5384" spans="2:9" s="140" customFormat="1" ht="19.7" customHeight="1" x14ac:dyDescent="0.2">
      <c r="B5384" s="142">
        <v>10522</v>
      </c>
      <c r="C5384" s="143" t="s">
        <v>41</v>
      </c>
      <c r="D5384" s="142">
        <v>828266</v>
      </c>
      <c r="E5384" s="143" t="s">
        <v>4354</v>
      </c>
      <c r="F5384" s="143" t="s">
        <v>697</v>
      </c>
      <c r="G5384" s="143" t="s">
        <v>698</v>
      </c>
      <c r="H5384" s="144">
        <v>41990</v>
      </c>
      <c r="I5384" s="143"/>
    </row>
    <row r="5385" spans="2:9" s="140" customFormat="1" ht="19.7" customHeight="1" x14ac:dyDescent="0.2">
      <c r="B5385" s="142">
        <v>10522</v>
      </c>
      <c r="C5385" s="143" t="s">
        <v>41</v>
      </c>
      <c r="D5385" s="142">
        <v>60372189</v>
      </c>
      <c r="E5385" s="143" t="s">
        <v>4347</v>
      </c>
      <c r="F5385" s="143" t="s">
        <v>700</v>
      </c>
      <c r="G5385" s="143" t="s">
        <v>701</v>
      </c>
      <c r="H5385" s="144">
        <v>13000</v>
      </c>
      <c r="I5385" s="143"/>
    </row>
    <row r="5386" spans="2:9" s="140" customFormat="1" ht="19.7" customHeight="1" x14ac:dyDescent="0.2">
      <c r="B5386" s="142">
        <v>10522</v>
      </c>
      <c r="C5386" s="143" t="s">
        <v>41</v>
      </c>
      <c r="D5386" s="142">
        <v>60478525</v>
      </c>
      <c r="E5386" s="143" t="s">
        <v>4356</v>
      </c>
      <c r="F5386" s="143" t="s">
        <v>700</v>
      </c>
      <c r="G5386" s="143" t="s">
        <v>701</v>
      </c>
      <c r="H5386" s="144">
        <v>240</v>
      </c>
      <c r="I5386" s="143"/>
    </row>
    <row r="5387" spans="2:9" s="140" customFormat="1" ht="19.7" customHeight="1" x14ac:dyDescent="0.2">
      <c r="B5387" s="142">
        <v>10522</v>
      </c>
      <c r="C5387" s="143" t="s">
        <v>41</v>
      </c>
      <c r="D5387" s="142">
        <v>60478564</v>
      </c>
      <c r="E5387" s="143" t="s">
        <v>4357</v>
      </c>
      <c r="F5387" s="143" t="s">
        <v>700</v>
      </c>
      <c r="G5387" s="143" t="s">
        <v>701</v>
      </c>
      <c r="H5387" s="144">
        <v>240</v>
      </c>
      <c r="I5387" s="143"/>
    </row>
    <row r="5388" spans="2:9" s="140" customFormat="1" ht="19.7" customHeight="1" x14ac:dyDescent="0.2">
      <c r="B5388" s="142">
        <v>10522</v>
      </c>
      <c r="C5388" s="143" t="s">
        <v>41</v>
      </c>
      <c r="D5388" s="142">
        <v>98624340</v>
      </c>
      <c r="E5388" s="143" t="s">
        <v>4358</v>
      </c>
      <c r="F5388" s="143" t="s">
        <v>697</v>
      </c>
      <c r="G5388" s="143" t="s">
        <v>698</v>
      </c>
      <c r="H5388" s="144">
        <v>30000</v>
      </c>
      <c r="I5388" s="143"/>
    </row>
    <row r="5389" spans="2:9" s="140" customFormat="1" ht="19.7" customHeight="1" x14ac:dyDescent="0.2">
      <c r="B5389" s="142">
        <v>10522</v>
      </c>
      <c r="C5389" s="143" t="s">
        <v>41</v>
      </c>
      <c r="D5389" s="142">
        <v>100578944</v>
      </c>
      <c r="E5389" s="143" t="s">
        <v>4355</v>
      </c>
      <c r="F5389" s="143" t="s">
        <v>700</v>
      </c>
      <c r="G5389" s="143" t="s">
        <v>701</v>
      </c>
      <c r="H5389" s="144">
        <v>32200</v>
      </c>
      <c r="I5389" s="143"/>
    </row>
    <row r="5390" spans="2:9" s="140" customFormat="1" ht="19.7" customHeight="1" x14ac:dyDescent="0.2">
      <c r="B5390" s="142">
        <v>10523</v>
      </c>
      <c r="C5390" s="143" t="s">
        <v>33</v>
      </c>
      <c r="D5390" s="142">
        <v>87955</v>
      </c>
      <c r="E5390" s="143" t="s">
        <v>4359</v>
      </c>
      <c r="F5390" s="143" t="s">
        <v>700</v>
      </c>
      <c r="G5390" s="143" t="s">
        <v>701</v>
      </c>
      <c r="H5390" s="144">
        <v>6000</v>
      </c>
      <c r="I5390" s="143"/>
    </row>
    <row r="5391" spans="2:9" s="140" customFormat="1" ht="19.7" customHeight="1" x14ac:dyDescent="0.2">
      <c r="B5391" s="142">
        <v>10523</v>
      </c>
      <c r="C5391" s="143" t="s">
        <v>33</v>
      </c>
      <c r="D5391" s="142">
        <v>87955</v>
      </c>
      <c r="E5391" s="143" t="s">
        <v>4360</v>
      </c>
      <c r="F5391" s="143" t="s">
        <v>697</v>
      </c>
      <c r="G5391" s="143" t="s">
        <v>698</v>
      </c>
      <c r="H5391" s="144">
        <v>41500</v>
      </c>
      <c r="I5391" s="143"/>
    </row>
    <row r="5392" spans="2:9" s="140" customFormat="1" ht="19.7" customHeight="1" x14ac:dyDescent="0.2">
      <c r="B5392" s="142">
        <v>10523</v>
      </c>
      <c r="C5392" s="143" t="s">
        <v>33</v>
      </c>
      <c r="D5392" s="142">
        <v>89910</v>
      </c>
      <c r="E5392" s="143" t="s">
        <v>4361</v>
      </c>
      <c r="F5392" s="143" t="s">
        <v>697</v>
      </c>
      <c r="G5392" s="143" t="s">
        <v>698</v>
      </c>
      <c r="H5392" s="144">
        <v>18000</v>
      </c>
      <c r="I5392" s="143"/>
    </row>
    <row r="5393" spans="2:9" s="140" customFormat="1" ht="19.7" customHeight="1" x14ac:dyDescent="0.2">
      <c r="B5393" s="142">
        <v>10523</v>
      </c>
      <c r="C5393" s="143" t="s">
        <v>33</v>
      </c>
      <c r="D5393" s="142">
        <v>103905</v>
      </c>
      <c r="E5393" s="143" t="s">
        <v>4362</v>
      </c>
      <c r="F5393" s="143" t="s">
        <v>697</v>
      </c>
      <c r="G5393" s="143" t="s">
        <v>698</v>
      </c>
      <c r="H5393" s="144">
        <v>26460</v>
      </c>
      <c r="I5393" s="143"/>
    </row>
    <row r="5394" spans="2:9" s="140" customFormat="1" ht="19.7" customHeight="1" x14ac:dyDescent="0.2">
      <c r="B5394" s="142">
        <v>10523</v>
      </c>
      <c r="C5394" s="143" t="s">
        <v>33</v>
      </c>
      <c r="D5394" s="142">
        <v>129585</v>
      </c>
      <c r="E5394" s="143" t="s">
        <v>4363</v>
      </c>
      <c r="F5394" s="143" t="s">
        <v>700</v>
      </c>
      <c r="G5394" s="143" t="s">
        <v>701</v>
      </c>
      <c r="H5394" s="144">
        <v>10000</v>
      </c>
      <c r="I5394" s="143"/>
    </row>
    <row r="5395" spans="2:9" s="140" customFormat="1" ht="19.7" customHeight="1" x14ac:dyDescent="0.2">
      <c r="B5395" s="142">
        <v>10523</v>
      </c>
      <c r="C5395" s="143" t="s">
        <v>33</v>
      </c>
      <c r="D5395" s="142">
        <v>129585</v>
      </c>
      <c r="E5395" s="143" t="s">
        <v>4364</v>
      </c>
      <c r="F5395" s="143" t="s">
        <v>706</v>
      </c>
      <c r="G5395" s="143" t="s">
        <v>707</v>
      </c>
      <c r="H5395" s="144">
        <v>152.44</v>
      </c>
      <c r="I5395" s="143"/>
    </row>
    <row r="5396" spans="2:9" s="140" customFormat="1" ht="19.7" customHeight="1" x14ac:dyDescent="0.2">
      <c r="B5396" s="142">
        <v>10523</v>
      </c>
      <c r="C5396" s="143" t="s">
        <v>33</v>
      </c>
      <c r="D5396" s="142">
        <v>129585</v>
      </c>
      <c r="E5396" s="143" t="s">
        <v>4364</v>
      </c>
      <c r="F5396" s="143" t="s">
        <v>706</v>
      </c>
      <c r="G5396" s="143" t="s">
        <v>707</v>
      </c>
      <c r="H5396" s="144">
        <v>381.1</v>
      </c>
      <c r="I5396" s="143"/>
    </row>
    <row r="5397" spans="2:9" s="140" customFormat="1" ht="19.7" customHeight="1" x14ac:dyDescent="0.2">
      <c r="B5397" s="142">
        <v>10523</v>
      </c>
      <c r="C5397" s="143" t="s">
        <v>33</v>
      </c>
      <c r="D5397" s="142">
        <v>129585</v>
      </c>
      <c r="E5397" s="143" t="s">
        <v>4364</v>
      </c>
      <c r="F5397" s="143" t="s">
        <v>706</v>
      </c>
      <c r="G5397" s="143" t="s">
        <v>707</v>
      </c>
      <c r="H5397" s="144">
        <v>304.88</v>
      </c>
      <c r="I5397" s="143"/>
    </row>
    <row r="5398" spans="2:9" s="140" customFormat="1" ht="19.7" customHeight="1" x14ac:dyDescent="0.2">
      <c r="B5398" s="142">
        <v>10523</v>
      </c>
      <c r="C5398" s="143" t="s">
        <v>33</v>
      </c>
      <c r="D5398" s="142">
        <v>129585</v>
      </c>
      <c r="E5398" s="143" t="s">
        <v>4365</v>
      </c>
      <c r="F5398" s="143" t="s">
        <v>700</v>
      </c>
      <c r="G5398" s="143" t="s">
        <v>701</v>
      </c>
      <c r="H5398" s="144">
        <v>21000</v>
      </c>
      <c r="I5398" s="143"/>
    </row>
    <row r="5399" spans="2:9" s="140" customFormat="1" ht="19.7" customHeight="1" x14ac:dyDescent="0.2">
      <c r="B5399" s="142">
        <v>10523</v>
      </c>
      <c r="C5399" s="143" t="s">
        <v>33</v>
      </c>
      <c r="D5399" s="142">
        <v>129585</v>
      </c>
      <c r="E5399" s="143" t="s">
        <v>4365</v>
      </c>
      <c r="F5399" s="143" t="s">
        <v>700</v>
      </c>
      <c r="G5399" s="143" t="s">
        <v>701</v>
      </c>
      <c r="H5399" s="144">
        <v>600</v>
      </c>
      <c r="I5399" s="143"/>
    </row>
    <row r="5400" spans="2:9" s="140" customFormat="1" ht="19.7" customHeight="1" x14ac:dyDescent="0.2">
      <c r="B5400" s="142">
        <v>10523</v>
      </c>
      <c r="C5400" s="143" t="s">
        <v>33</v>
      </c>
      <c r="D5400" s="142">
        <v>268835</v>
      </c>
      <c r="E5400" s="143" t="s">
        <v>4366</v>
      </c>
      <c r="F5400" s="143" t="s">
        <v>787</v>
      </c>
      <c r="G5400" s="143" t="s">
        <v>788</v>
      </c>
      <c r="H5400" s="144">
        <v>-10346.11</v>
      </c>
      <c r="I5400" s="143"/>
    </row>
    <row r="5401" spans="2:9" s="140" customFormat="1" ht="19.7" customHeight="1" x14ac:dyDescent="0.2">
      <c r="B5401" s="142">
        <v>10523</v>
      </c>
      <c r="C5401" s="143" t="s">
        <v>33</v>
      </c>
      <c r="D5401" s="142">
        <v>268835</v>
      </c>
      <c r="E5401" s="143" t="s">
        <v>4366</v>
      </c>
      <c r="F5401" s="143" t="s">
        <v>787</v>
      </c>
      <c r="G5401" s="143" t="s">
        <v>788</v>
      </c>
      <c r="H5401" s="144">
        <v>250</v>
      </c>
      <c r="I5401" s="143"/>
    </row>
    <row r="5402" spans="2:9" s="140" customFormat="1" ht="19.7" customHeight="1" x14ac:dyDescent="0.2">
      <c r="B5402" s="142">
        <v>10523</v>
      </c>
      <c r="C5402" s="143" t="s">
        <v>33</v>
      </c>
      <c r="D5402" s="142">
        <v>268835</v>
      </c>
      <c r="E5402" s="143" t="s">
        <v>4367</v>
      </c>
      <c r="F5402" s="143" t="s">
        <v>700</v>
      </c>
      <c r="G5402" s="143" t="s">
        <v>701</v>
      </c>
      <c r="H5402" s="144">
        <v>10444.66</v>
      </c>
      <c r="I5402" s="143"/>
    </row>
    <row r="5403" spans="2:9" s="140" customFormat="1" ht="19.7" customHeight="1" x14ac:dyDescent="0.2">
      <c r="B5403" s="142">
        <v>10523</v>
      </c>
      <c r="C5403" s="143" t="s">
        <v>33</v>
      </c>
      <c r="D5403" s="142">
        <v>268835</v>
      </c>
      <c r="E5403" s="143" t="s">
        <v>4367</v>
      </c>
      <c r="F5403" s="143" t="s">
        <v>700</v>
      </c>
      <c r="G5403" s="143" t="s">
        <v>701</v>
      </c>
      <c r="H5403" s="144">
        <v>15600</v>
      </c>
      <c r="I5403" s="143"/>
    </row>
    <row r="5404" spans="2:9" s="140" customFormat="1" ht="19.7" customHeight="1" x14ac:dyDescent="0.2">
      <c r="B5404" s="142">
        <v>10523</v>
      </c>
      <c r="C5404" s="143" t="s">
        <v>33</v>
      </c>
      <c r="D5404" s="142">
        <v>268835</v>
      </c>
      <c r="E5404" s="143" t="s">
        <v>4368</v>
      </c>
      <c r="F5404" s="143" t="s">
        <v>700</v>
      </c>
      <c r="G5404" s="143" t="s">
        <v>701</v>
      </c>
      <c r="H5404" s="144">
        <v>10000</v>
      </c>
      <c r="I5404" s="143"/>
    </row>
    <row r="5405" spans="2:9" s="140" customFormat="1" ht="19.7" customHeight="1" x14ac:dyDescent="0.2">
      <c r="B5405" s="142">
        <v>10523</v>
      </c>
      <c r="C5405" s="143" t="s">
        <v>33</v>
      </c>
      <c r="D5405" s="142">
        <v>421181</v>
      </c>
      <c r="E5405" s="143" t="s">
        <v>4370</v>
      </c>
      <c r="F5405" s="143" t="s">
        <v>700</v>
      </c>
      <c r="G5405" s="143" t="s">
        <v>701</v>
      </c>
      <c r="H5405" s="144">
        <v>30</v>
      </c>
      <c r="I5405" s="143"/>
    </row>
    <row r="5406" spans="2:9" s="140" customFormat="1" ht="19.7" customHeight="1" x14ac:dyDescent="0.2">
      <c r="B5406" s="142">
        <v>10523</v>
      </c>
      <c r="C5406" s="143" t="s">
        <v>33</v>
      </c>
      <c r="D5406" s="142">
        <v>421181</v>
      </c>
      <c r="E5406" s="143" t="s">
        <v>4370</v>
      </c>
      <c r="F5406" s="143" t="s">
        <v>700</v>
      </c>
      <c r="G5406" s="143" t="s">
        <v>701</v>
      </c>
      <c r="H5406" s="144">
        <v>180</v>
      </c>
      <c r="I5406" s="143"/>
    </row>
    <row r="5407" spans="2:9" s="140" customFormat="1" ht="19.7" customHeight="1" x14ac:dyDescent="0.2">
      <c r="B5407" s="142">
        <v>10523</v>
      </c>
      <c r="C5407" s="143" t="s">
        <v>33</v>
      </c>
      <c r="D5407" s="142">
        <v>421181</v>
      </c>
      <c r="E5407" s="143" t="s">
        <v>4370</v>
      </c>
      <c r="F5407" s="143" t="s">
        <v>700</v>
      </c>
      <c r="G5407" s="143" t="s">
        <v>701</v>
      </c>
      <c r="H5407" s="144">
        <v>150</v>
      </c>
      <c r="I5407" s="143"/>
    </row>
    <row r="5408" spans="2:9" s="140" customFormat="1" ht="19.7" customHeight="1" x14ac:dyDescent="0.2">
      <c r="B5408" s="142">
        <v>10523</v>
      </c>
      <c r="C5408" s="143" t="s">
        <v>33</v>
      </c>
      <c r="D5408" s="142">
        <v>429212</v>
      </c>
      <c r="E5408" s="143" t="s">
        <v>9148</v>
      </c>
      <c r="F5408" s="143" t="s">
        <v>713</v>
      </c>
      <c r="G5408" s="143" t="s">
        <v>714</v>
      </c>
      <c r="H5408" s="144">
        <v>100000</v>
      </c>
      <c r="I5408" s="143"/>
    </row>
    <row r="5409" spans="2:9" s="140" customFormat="1" ht="19.7" customHeight="1" x14ac:dyDescent="0.2">
      <c r="B5409" s="142">
        <v>10523</v>
      </c>
      <c r="C5409" s="143" t="s">
        <v>33</v>
      </c>
      <c r="D5409" s="142">
        <v>575178</v>
      </c>
      <c r="E5409" s="143" t="s">
        <v>4371</v>
      </c>
      <c r="F5409" s="143" t="s">
        <v>700</v>
      </c>
      <c r="G5409" s="143" t="s">
        <v>701</v>
      </c>
      <c r="H5409" s="144">
        <v>10800</v>
      </c>
      <c r="I5409" s="143"/>
    </row>
    <row r="5410" spans="2:9" s="140" customFormat="1" ht="19.7" customHeight="1" x14ac:dyDescent="0.2">
      <c r="B5410" s="142">
        <v>10523</v>
      </c>
      <c r="C5410" s="143" t="s">
        <v>33</v>
      </c>
      <c r="D5410" s="142">
        <v>575178</v>
      </c>
      <c r="E5410" s="143" t="s">
        <v>4371</v>
      </c>
      <c r="F5410" s="143" t="s">
        <v>700</v>
      </c>
      <c r="G5410" s="143" t="s">
        <v>701</v>
      </c>
      <c r="H5410" s="144">
        <v>1600</v>
      </c>
      <c r="I5410" s="143"/>
    </row>
    <row r="5411" spans="2:9" s="140" customFormat="1" ht="19.7" customHeight="1" x14ac:dyDescent="0.2">
      <c r="B5411" s="142">
        <v>10523</v>
      </c>
      <c r="C5411" s="143" t="s">
        <v>33</v>
      </c>
      <c r="D5411" s="142">
        <v>579188</v>
      </c>
      <c r="E5411" s="143" t="s">
        <v>4372</v>
      </c>
      <c r="F5411" s="143" t="s">
        <v>700</v>
      </c>
      <c r="G5411" s="143" t="s">
        <v>701</v>
      </c>
      <c r="H5411" s="144">
        <v>208</v>
      </c>
      <c r="I5411" s="143"/>
    </row>
    <row r="5412" spans="2:9" s="140" customFormat="1" ht="19.7" customHeight="1" x14ac:dyDescent="0.2">
      <c r="B5412" s="142">
        <v>10523</v>
      </c>
      <c r="C5412" s="143" t="s">
        <v>33</v>
      </c>
      <c r="D5412" s="142">
        <v>579188</v>
      </c>
      <c r="E5412" s="143" t="s">
        <v>4372</v>
      </c>
      <c r="F5412" s="143" t="s">
        <v>700</v>
      </c>
      <c r="G5412" s="143" t="s">
        <v>701</v>
      </c>
      <c r="H5412" s="144">
        <v>416</v>
      </c>
      <c r="I5412" s="143"/>
    </row>
    <row r="5413" spans="2:9" s="140" customFormat="1" ht="19.7" customHeight="1" x14ac:dyDescent="0.2">
      <c r="B5413" s="142">
        <v>10523</v>
      </c>
      <c r="C5413" s="143" t="s">
        <v>33</v>
      </c>
      <c r="D5413" s="142">
        <v>583457</v>
      </c>
      <c r="E5413" s="143" t="s">
        <v>4373</v>
      </c>
      <c r="F5413" s="143" t="s">
        <v>706</v>
      </c>
      <c r="G5413" s="143" t="s">
        <v>707</v>
      </c>
      <c r="H5413" s="144">
        <v>640.08000000000004</v>
      </c>
      <c r="I5413" s="143"/>
    </row>
    <row r="5414" spans="2:9" s="140" customFormat="1" ht="19.7" customHeight="1" x14ac:dyDescent="0.2">
      <c r="B5414" s="142">
        <v>10523</v>
      </c>
      <c r="C5414" s="143" t="s">
        <v>33</v>
      </c>
      <c r="D5414" s="142">
        <v>596404</v>
      </c>
      <c r="E5414" s="143" t="s">
        <v>4374</v>
      </c>
      <c r="F5414" s="143" t="s">
        <v>713</v>
      </c>
      <c r="G5414" s="143" t="s">
        <v>714</v>
      </c>
      <c r="H5414" s="144">
        <v>100000</v>
      </c>
      <c r="I5414" s="143"/>
    </row>
    <row r="5415" spans="2:9" s="140" customFormat="1" ht="19.7" customHeight="1" x14ac:dyDescent="0.2">
      <c r="B5415" s="142">
        <v>10523</v>
      </c>
      <c r="C5415" s="143" t="s">
        <v>33</v>
      </c>
      <c r="D5415" s="142">
        <v>596404</v>
      </c>
      <c r="E5415" s="143" t="s">
        <v>4375</v>
      </c>
      <c r="F5415" s="143" t="s">
        <v>787</v>
      </c>
      <c r="G5415" s="143" t="s">
        <v>788</v>
      </c>
      <c r="H5415" s="144">
        <v>550</v>
      </c>
      <c r="I5415" s="143"/>
    </row>
    <row r="5416" spans="2:9" s="140" customFormat="1" ht="19.7" customHeight="1" x14ac:dyDescent="0.2">
      <c r="B5416" s="142">
        <v>10523</v>
      </c>
      <c r="C5416" s="143" t="s">
        <v>33</v>
      </c>
      <c r="D5416" s="142">
        <v>620046</v>
      </c>
      <c r="E5416" s="143" t="s">
        <v>4376</v>
      </c>
      <c r="F5416" s="143" t="s">
        <v>700</v>
      </c>
      <c r="G5416" s="143" t="s">
        <v>701</v>
      </c>
      <c r="H5416" s="144">
        <v>1200</v>
      </c>
      <c r="I5416" s="143"/>
    </row>
    <row r="5417" spans="2:9" s="140" customFormat="1" ht="19.7" customHeight="1" x14ac:dyDescent="0.2">
      <c r="B5417" s="142">
        <v>10523</v>
      </c>
      <c r="C5417" s="143" t="s">
        <v>33</v>
      </c>
      <c r="D5417" s="142">
        <v>737911</v>
      </c>
      <c r="E5417" s="143" t="s">
        <v>4378</v>
      </c>
      <c r="F5417" s="143" t="s">
        <v>700</v>
      </c>
      <c r="G5417" s="143" t="s">
        <v>701</v>
      </c>
      <c r="H5417" s="144">
        <v>-195977.27</v>
      </c>
      <c r="I5417" s="143"/>
    </row>
    <row r="5418" spans="2:9" s="140" customFormat="1" ht="19.7" customHeight="1" x14ac:dyDescent="0.2">
      <c r="B5418" s="142">
        <v>10523</v>
      </c>
      <c r="C5418" s="143" t="s">
        <v>33</v>
      </c>
      <c r="D5418" s="142">
        <v>737911</v>
      </c>
      <c r="E5418" s="143" t="s">
        <v>4379</v>
      </c>
      <c r="F5418" s="143" t="s">
        <v>1675</v>
      </c>
      <c r="G5418" s="143" t="s">
        <v>1676</v>
      </c>
      <c r="H5418" s="144">
        <v>-41666.97</v>
      </c>
      <c r="I5418" s="143"/>
    </row>
    <row r="5419" spans="2:9" s="140" customFormat="1" ht="19.7" customHeight="1" x14ac:dyDescent="0.2">
      <c r="B5419" s="142">
        <v>10523</v>
      </c>
      <c r="C5419" s="143" t="s">
        <v>33</v>
      </c>
      <c r="D5419" s="142">
        <v>737911</v>
      </c>
      <c r="E5419" s="143" t="s">
        <v>4380</v>
      </c>
      <c r="F5419" s="143" t="s">
        <v>700</v>
      </c>
      <c r="G5419" s="143" t="s">
        <v>701</v>
      </c>
      <c r="H5419" s="144">
        <v>55000</v>
      </c>
      <c r="I5419" s="143"/>
    </row>
    <row r="5420" spans="2:9" s="140" customFormat="1" ht="19.7" customHeight="1" x14ac:dyDescent="0.2">
      <c r="B5420" s="142">
        <v>10523</v>
      </c>
      <c r="C5420" s="143" t="s">
        <v>33</v>
      </c>
      <c r="D5420" s="142">
        <v>737911</v>
      </c>
      <c r="E5420" s="143" t="s">
        <v>4380</v>
      </c>
      <c r="F5420" s="143" t="s">
        <v>700</v>
      </c>
      <c r="G5420" s="143" t="s">
        <v>701</v>
      </c>
      <c r="H5420" s="144">
        <v>-144435.79</v>
      </c>
      <c r="I5420" s="143"/>
    </row>
    <row r="5421" spans="2:9" s="140" customFormat="1" ht="19.7" customHeight="1" x14ac:dyDescent="0.2">
      <c r="B5421" s="142">
        <v>10523</v>
      </c>
      <c r="C5421" s="143" t="s">
        <v>33</v>
      </c>
      <c r="D5421" s="142">
        <v>737911</v>
      </c>
      <c r="E5421" s="143" t="s">
        <v>4381</v>
      </c>
      <c r="F5421" s="143" t="s">
        <v>700</v>
      </c>
      <c r="G5421" s="143" t="s">
        <v>701</v>
      </c>
      <c r="H5421" s="144">
        <v>-18414.189999999999</v>
      </c>
      <c r="I5421" s="143"/>
    </row>
    <row r="5422" spans="2:9" s="140" customFormat="1" ht="19.7" customHeight="1" x14ac:dyDescent="0.2">
      <c r="B5422" s="142">
        <v>10523</v>
      </c>
      <c r="C5422" s="143" t="s">
        <v>33</v>
      </c>
      <c r="D5422" s="142">
        <v>748024</v>
      </c>
      <c r="E5422" s="143" t="s">
        <v>4382</v>
      </c>
      <c r="F5422" s="143" t="s">
        <v>697</v>
      </c>
      <c r="G5422" s="143" t="s">
        <v>698</v>
      </c>
      <c r="H5422" s="144">
        <v>53000</v>
      </c>
      <c r="I5422" s="143"/>
    </row>
    <row r="5423" spans="2:9" s="140" customFormat="1" ht="19.7" customHeight="1" x14ac:dyDescent="0.2">
      <c r="B5423" s="142">
        <v>10523</v>
      </c>
      <c r="C5423" s="143" t="s">
        <v>33</v>
      </c>
      <c r="D5423" s="142">
        <v>5318687</v>
      </c>
      <c r="E5423" s="143" t="s">
        <v>4383</v>
      </c>
      <c r="F5423" s="143" t="s">
        <v>700</v>
      </c>
      <c r="G5423" s="143" t="s">
        <v>701</v>
      </c>
      <c r="H5423" s="144">
        <v>75230</v>
      </c>
      <c r="I5423" s="143"/>
    </row>
    <row r="5424" spans="2:9" s="140" customFormat="1" ht="19.7" customHeight="1" x14ac:dyDescent="0.2">
      <c r="B5424" s="142">
        <v>10523</v>
      </c>
      <c r="C5424" s="143" t="s">
        <v>33</v>
      </c>
      <c r="D5424" s="142">
        <v>10794253</v>
      </c>
      <c r="E5424" s="143" t="s">
        <v>4369</v>
      </c>
      <c r="F5424" s="143" t="s">
        <v>700</v>
      </c>
      <c r="G5424" s="143" t="s">
        <v>701</v>
      </c>
      <c r="H5424" s="144">
        <v>30</v>
      </c>
      <c r="I5424" s="143"/>
    </row>
    <row r="5425" spans="2:9" s="140" customFormat="1" ht="19.7" customHeight="1" x14ac:dyDescent="0.2">
      <c r="B5425" s="142">
        <v>10523</v>
      </c>
      <c r="C5425" s="143" t="s">
        <v>33</v>
      </c>
      <c r="D5425" s="142">
        <v>10794253</v>
      </c>
      <c r="E5425" s="143" t="s">
        <v>4369</v>
      </c>
      <c r="F5425" s="143" t="s">
        <v>700</v>
      </c>
      <c r="G5425" s="143" t="s">
        <v>701</v>
      </c>
      <c r="H5425" s="144">
        <v>180</v>
      </c>
      <c r="I5425" s="143"/>
    </row>
    <row r="5426" spans="2:9" s="140" customFormat="1" ht="19.7" customHeight="1" x14ac:dyDescent="0.2">
      <c r="B5426" s="142">
        <v>10523</v>
      </c>
      <c r="C5426" s="143" t="s">
        <v>33</v>
      </c>
      <c r="D5426" s="142">
        <v>10794253</v>
      </c>
      <c r="E5426" s="143" t="s">
        <v>4369</v>
      </c>
      <c r="F5426" s="143" t="s">
        <v>700</v>
      </c>
      <c r="G5426" s="143" t="s">
        <v>701</v>
      </c>
      <c r="H5426" s="144">
        <v>150</v>
      </c>
      <c r="I5426" s="143"/>
    </row>
    <row r="5427" spans="2:9" s="140" customFormat="1" ht="19.7" customHeight="1" x14ac:dyDescent="0.2">
      <c r="B5427" s="142">
        <v>10523</v>
      </c>
      <c r="C5427" s="143" t="s">
        <v>33</v>
      </c>
      <c r="D5427" s="142">
        <v>74478553</v>
      </c>
      <c r="E5427" s="143" t="s">
        <v>4377</v>
      </c>
      <c r="F5427" s="143" t="s">
        <v>697</v>
      </c>
      <c r="G5427" s="143" t="s">
        <v>698</v>
      </c>
      <c r="H5427" s="144">
        <v>212.24</v>
      </c>
      <c r="I5427" s="143"/>
    </row>
    <row r="5428" spans="2:9" s="140" customFormat="1" ht="19.7" customHeight="1" x14ac:dyDescent="0.2">
      <c r="B5428" s="142">
        <v>10523</v>
      </c>
      <c r="C5428" s="143" t="s">
        <v>33</v>
      </c>
      <c r="D5428" s="142">
        <v>74478553</v>
      </c>
      <c r="E5428" s="143" t="s">
        <v>4377</v>
      </c>
      <c r="F5428" s="143" t="s">
        <v>697</v>
      </c>
      <c r="G5428" s="143" t="s">
        <v>698</v>
      </c>
      <c r="H5428" s="144">
        <v>1040.4000000000001</v>
      </c>
      <c r="I5428" s="143"/>
    </row>
    <row r="5429" spans="2:9" s="140" customFormat="1" ht="19.7" customHeight="1" x14ac:dyDescent="0.2">
      <c r="B5429" s="142">
        <v>10523</v>
      </c>
      <c r="C5429" s="143" t="s">
        <v>33</v>
      </c>
      <c r="D5429" s="142">
        <v>74478553</v>
      </c>
      <c r="E5429" s="143" t="s">
        <v>4377</v>
      </c>
      <c r="F5429" s="143" t="s">
        <v>697</v>
      </c>
      <c r="G5429" s="143" t="s">
        <v>698</v>
      </c>
      <c r="H5429" s="144">
        <v>1012.24</v>
      </c>
      <c r="I5429" s="143"/>
    </row>
    <row r="5430" spans="2:9" s="140" customFormat="1" ht="19.7" customHeight="1" x14ac:dyDescent="0.2">
      <c r="B5430" s="142">
        <v>10524</v>
      </c>
      <c r="C5430" s="143" t="s">
        <v>37</v>
      </c>
      <c r="D5430" s="142">
        <v>34671</v>
      </c>
      <c r="E5430" s="143" t="s">
        <v>4384</v>
      </c>
      <c r="F5430" s="143" t="s">
        <v>769</v>
      </c>
      <c r="G5430" s="143" t="s">
        <v>770</v>
      </c>
      <c r="H5430" s="144">
        <v>-15364.01</v>
      </c>
      <c r="I5430" s="143"/>
    </row>
    <row r="5431" spans="2:9" s="140" customFormat="1" ht="19.7" customHeight="1" x14ac:dyDescent="0.2">
      <c r="B5431" s="142">
        <v>10524</v>
      </c>
      <c r="C5431" s="143" t="s">
        <v>37</v>
      </c>
      <c r="D5431" s="142">
        <v>34671</v>
      </c>
      <c r="E5431" s="143" t="s">
        <v>4385</v>
      </c>
      <c r="F5431" s="143" t="s">
        <v>700</v>
      </c>
      <c r="G5431" s="143" t="s">
        <v>701</v>
      </c>
      <c r="H5431" s="144">
        <v>25000</v>
      </c>
      <c r="I5431" s="143"/>
    </row>
    <row r="5432" spans="2:9" s="140" customFormat="1" ht="19.7" customHeight="1" x14ac:dyDescent="0.2">
      <c r="B5432" s="142">
        <v>10524</v>
      </c>
      <c r="C5432" s="143" t="s">
        <v>37</v>
      </c>
      <c r="D5432" s="142">
        <v>34671</v>
      </c>
      <c r="E5432" s="143" t="s">
        <v>4385</v>
      </c>
      <c r="F5432" s="143" t="s">
        <v>700</v>
      </c>
      <c r="G5432" s="143" t="s">
        <v>701</v>
      </c>
      <c r="H5432" s="144">
        <v>50364.01</v>
      </c>
      <c r="I5432" s="143"/>
    </row>
    <row r="5433" spans="2:9" s="140" customFormat="1" ht="19.7" customHeight="1" x14ac:dyDescent="0.2">
      <c r="B5433" s="142">
        <v>10524</v>
      </c>
      <c r="C5433" s="143" t="s">
        <v>37</v>
      </c>
      <c r="D5433" s="142">
        <v>52128</v>
      </c>
      <c r="E5433" s="143" t="s">
        <v>4386</v>
      </c>
      <c r="F5433" s="143" t="s">
        <v>700</v>
      </c>
      <c r="G5433" s="143" t="s">
        <v>701</v>
      </c>
      <c r="H5433" s="144">
        <v>1800</v>
      </c>
      <c r="I5433" s="143"/>
    </row>
    <row r="5434" spans="2:9" s="140" customFormat="1" ht="19.7" customHeight="1" x14ac:dyDescent="0.2">
      <c r="B5434" s="142">
        <v>10524</v>
      </c>
      <c r="C5434" s="143" t="s">
        <v>37</v>
      </c>
      <c r="D5434" s="142">
        <v>138138</v>
      </c>
      <c r="E5434" s="143" t="s">
        <v>4387</v>
      </c>
      <c r="F5434" s="143" t="s">
        <v>716</v>
      </c>
      <c r="G5434" s="143" t="s">
        <v>717</v>
      </c>
      <c r="H5434" s="144">
        <v>-840322.45</v>
      </c>
      <c r="I5434" s="143"/>
    </row>
    <row r="5435" spans="2:9" s="140" customFormat="1" ht="19.7" customHeight="1" x14ac:dyDescent="0.2">
      <c r="B5435" s="142">
        <v>10524</v>
      </c>
      <c r="C5435" s="143" t="s">
        <v>37</v>
      </c>
      <c r="D5435" s="142">
        <v>138138</v>
      </c>
      <c r="E5435" s="143" t="s">
        <v>8780</v>
      </c>
      <c r="F5435" s="143" t="s">
        <v>716</v>
      </c>
      <c r="G5435" s="143" t="s">
        <v>717</v>
      </c>
      <c r="H5435" s="144">
        <v>740000</v>
      </c>
      <c r="I5435" s="143"/>
    </row>
    <row r="5436" spans="2:9" s="140" customFormat="1" ht="19.7" customHeight="1" x14ac:dyDescent="0.2">
      <c r="B5436" s="142">
        <v>10524</v>
      </c>
      <c r="C5436" s="143" t="s">
        <v>37</v>
      </c>
      <c r="D5436" s="142">
        <v>138140</v>
      </c>
      <c r="E5436" s="143" t="s">
        <v>4388</v>
      </c>
      <c r="F5436" s="143" t="s">
        <v>716</v>
      </c>
      <c r="G5436" s="143" t="s">
        <v>717</v>
      </c>
      <c r="H5436" s="144">
        <v>100000</v>
      </c>
      <c r="I5436" s="143"/>
    </row>
    <row r="5437" spans="2:9" s="140" customFormat="1" ht="19.7" customHeight="1" x14ac:dyDescent="0.2">
      <c r="B5437" s="142">
        <v>10524</v>
      </c>
      <c r="C5437" s="143" t="s">
        <v>37</v>
      </c>
      <c r="D5437" s="142">
        <v>156754</v>
      </c>
      <c r="E5437" s="143" t="s">
        <v>4389</v>
      </c>
      <c r="F5437" s="143" t="s">
        <v>700</v>
      </c>
      <c r="G5437" s="143" t="s">
        <v>701</v>
      </c>
      <c r="H5437" s="144">
        <v>-8604.07</v>
      </c>
      <c r="I5437" s="143"/>
    </row>
    <row r="5438" spans="2:9" s="140" customFormat="1" ht="19.7" customHeight="1" x14ac:dyDescent="0.2">
      <c r="B5438" s="142">
        <v>10524</v>
      </c>
      <c r="C5438" s="143" t="s">
        <v>37</v>
      </c>
      <c r="D5438" s="142">
        <v>156754</v>
      </c>
      <c r="E5438" s="143" t="s">
        <v>4390</v>
      </c>
      <c r="F5438" s="143" t="s">
        <v>697</v>
      </c>
      <c r="G5438" s="143" t="s">
        <v>698</v>
      </c>
      <c r="H5438" s="144">
        <v>15000</v>
      </c>
      <c r="I5438" s="143"/>
    </row>
    <row r="5439" spans="2:9" s="140" customFormat="1" ht="19.7" customHeight="1" x14ac:dyDescent="0.2">
      <c r="B5439" s="142">
        <v>10524</v>
      </c>
      <c r="C5439" s="143" t="s">
        <v>37</v>
      </c>
      <c r="D5439" s="142">
        <v>156754</v>
      </c>
      <c r="E5439" s="143" t="s">
        <v>4391</v>
      </c>
      <c r="F5439" s="143" t="s">
        <v>700</v>
      </c>
      <c r="G5439" s="143" t="s">
        <v>701</v>
      </c>
      <c r="H5439" s="144">
        <v>0</v>
      </c>
      <c r="I5439" s="143"/>
    </row>
    <row r="5440" spans="2:9" s="140" customFormat="1" ht="19.7" customHeight="1" x14ac:dyDescent="0.2">
      <c r="B5440" s="142">
        <v>10524</v>
      </c>
      <c r="C5440" s="143" t="s">
        <v>37</v>
      </c>
      <c r="D5440" s="142">
        <v>176468</v>
      </c>
      <c r="E5440" s="143" t="s">
        <v>4392</v>
      </c>
      <c r="F5440" s="143" t="s">
        <v>697</v>
      </c>
      <c r="G5440" s="143" t="s">
        <v>698</v>
      </c>
      <c r="H5440" s="144">
        <v>35000</v>
      </c>
      <c r="I5440" s="143"/>
    </row>
    <row r="5441" spans="2:9" s="140" customFormat="1" ht="19.7" customHeight="1" x14ac:dyDescent="0.2">
      <c r="B5441" s="142">
        <v>10524</v>
      </c>
      <c r="C5441" s="143" t="s">
        <v>37</v>
      </c>
      <c r="D5441" s="142">
        <v>233520</v>
      </c>
      <c r="E5441" s="143" t="s">
        <v>9149</v>
      </c>
      <c r="F5441" s="143" t="s">
        <v>700</v>
      </c>
      <c r="G5441" s="143" t="s">
        <v>701</v>
      </c>
      <c r="H5441" s="144">
        <v>-105469.84</v>
      </c>
      <c r="I5441" s="143"/>
    </row>
    <row r="5442" spans="2:9" s="140" customFormat="1" ht="19.7" customHeight="1" x14ac:dyDescent="0.2">
      <c r="B5442" s="142">
        <v>10524</v>
      </c>
      <c r="C5442" s="143" t="s">
        <v>37</v>
      </c>
      <c r="D5442" s="142">
        <v>235597</v>
      </c>
      <c r="E5442" s="143" t="s">
        <v>4393</v>
      </c>
      <c r="F5442" s="143" t="s">
        <v>700</v>
      </c>
      <c r="G5442" s="143" t="s">
        <v>701</v>
      </c>
      <c r="H5442" s="144">
        <v>-427503.06</v>
      </c>
      <c r="I5442" s="143"/>
    </row>
    <row r="5443" spans="2:9" s="140" customFormat="1" ht="19.7" customHeight="1" x14ac:dyDescent="0.2">
      <c r="B5443" s="142">
        <v>10524</v>
      </c>
      <c r="C5443" s="143" t="s">
        <v>37</v>
      </c>
      <c r="D5443" s="142">
        <v>265320</v>
      </c>
      <c r="E5443" s="143" t="s">
        <v>4394</v>
      </c>
      <c r="F5443" s="143" t="s">
        <v>697</v>
      </c>
      <c r="G5443" s="143" t="s">
        <v>698</v>
      </c>
      <c r="H5443" s="144">
        <v>70000</v>
      </c>
      <c r="I5443" s="143"/>
    </row>
    <row r="5444" spans="2:9" s="140" customFormat="1" ht="19.7" customHeight="1" x14ac:dyDescent="0.2">
      <c r="B5444" s="142">
        <v>10524</v>
      </c>
      <c r="C5444" s="143" t="s">
        <v>37</v>
      </c>
      <c r="D5444" s="142">
        <v>301377</v>
      </c>
      <c r="E5444" s="143" t="s">
        <v>9150</v>
      </c>
      <c r="F5444" s="143" t="s">
        <v>713</v>
      </c>
      <c r="G5444" s="143" t="s">
        <v>714</v>
      </c>
      <c r="H5444" s="144">
        <v>105000</v>
      </c>
      <c r="I5444" s="143"/>
    </row>
    <row r="5445" spans="2:9" s="140" customFormat="1" ht="19.7" customHeight="1" x14ac:dyDescent="0.2">
      <c r="B5445" s="142">
        <v>10524</v>
      </c>
      <c r="C5445" s="143" t="s">
        <v>37</v>
      </c>
      <c r="D5445" s="142">
        <v>323060</v>
      </c>
      <c r="E5445" s="143" t="s">
        <v>4395</v>
      </c>
      <c r="F5445" s="143" t="s">
        <v>700</v>
      </c>
      <c r="G5445" s="143" t="s">
        <v>701</v>
      </c>
      <c r="H5445" s="144">
        <v>20000</v>
      </c>
      <c r="I5445" s="143"/>
    </row>
    <row r="5446" spans="2:9" s="140" customFormat="1" ht="19.7" customHeight="1" x14ac:dyDescent="0.2">
      <c r="B5446" s="142">
        <v>10524</v>
      </c>
      <c r="C5446" s="143" t="s">
        <v>37</v>
      </c>
      <c r="D5446" s="142">
        <v>344806</v>
      </c>
      <c r="E5446" s="143" t="s">
        <v>4396</v>
      </c>
      <c r="F5446" s="143" t="s">
        <v>700</v>
      </c>
      <c r="G5446" s="143" t="s">
        <v>701</v>
      </c>
      <c r="H5446" s="144">
        <v>50000</v>
      </c>
      <c r="I5446" s="143"/>
    </row>
    <row r="5447" spans="2:9" s="140" customFormat="1" ht="19.7" customHeight="1" x14ac:dyDescent="0.2">
      <c r="B5447" s="142">
        <v>10524</v>
      </c>
      <c r="C5447" s="143" t="s">
        <v>37</v>
      </c>
      <c r="D5447" s="142">
        <v>351869</v>
      </c>
      <c r="E5447" s="143" t="s">
        <v>4397</v>
      </c>
      <c r="F5447" s="143" t="s">
        <v>700</v>
      </c>
      <c r="G5447" s="143" t="s">
        <v>701</v>
      </c>
      <c r="H5447" s="144">
        <v>360</v>
      </c>
      <c r="I5447" s="143"/>
    </row>
    <row r="5448" spans="2:9" s="140" customFormat="1" ht="19.7" customHeight="1" x14ac:dyDescent="0.2">
      <c r="B5448" s="142">
        <v>10524</v>
      </c>
      <c r="C5448" s="143" t="s">
        <v>37</v>
      </c>
      <c r="D5448" s="142">
        <v>402758</v>
      </c>
      <c r="E5448" s="143" t="s">
        <v>4398</v>
      </c>
      <c r="F5448" s="143" t="s">
        <v>697</v>
      </c>
      <c r="G5448" s="143" t="s">
        <v>698</v>
      </c>
      <c r="H5448" s="144">
        <v>15000</v>
      </c>
      <c r="I5448" s="143"/>
    </row>
    <row r="5449" spans="2:9" s="140" customFormat="1" ht="19.7" customHeight="1" x14ac:dyDescent="0.2">
      <c r="B5449" s="142">
        <v>10524</v>
      </c>
      <c r="C5449" s="143" t="s">
        <v>37</v>
      </c>
      <c r="D5449" s="142">
        <v>452265</v>
      </c>
      <c r="E5449" s="143" t="s">
        <v>4399</v>
      </c>
      <c r="F5449" s="143" t="s">
        <v>697</v>
      </c>
      <c r="G5449" s="143" t="s">
        <v>698</v>
      </c>
      <c r="H5449" s="144">
        <v>20000</v>
      </c>
      <c r="I5449" s="143"/>
    </row>
    <row r="5450" spans="2:9" s="140" customFormat="1" ht="19.7" customHeight="1" x14ac:dyDescent="0.2">
      <c r="B5450" s="142">
        <v>10524</v>
      </c>
      <c r="C5450" s="143" t="s">
        <v>37</v>
      </c>
      <c r="D5450" s="142">
        <v>452265</v>
      </c>
      <c r="E5450" s="143" t="s">
        <v>4399</v>
      </c>
      <c r="F5450" s="143" t="s">
        <v>697</v>
      </c>
      <c r="G5450" s="143" t="s">
        <v>698</v>
      </c>
      <c r="H5450" s="144">
        <v>20000</v>
      </c>
      <c r="I5450" s="143"/>
    </row>
    <row r="5451" spans="2:9" s="140" customFormat="1" ht="19.7" customHeight="1" x14ac:dyDescent="0.2">
      <c r="B5451" s="142">
        <v>10524</v>
      </c>
      <c r="C5451" s="143" t="s">
        <v>37</v>
      </c>
      <c r="D5451" s="142">
        <v>460232</v>
      </c>
      <c r="E5451" s="143" t="s">
        <v>9854</v>
      </c>
      <c r="F5451" s="143" t="s">
        <v>697</v>
      </c>
      <c r="G5451" s="143" t="s">
        <v>698</v>
      </c>
      <c r="H5451" s="144">
        <v>8000</v>
      </c>
      <c r="I5451" s="143"/>
    </row>
    <row r="5452" spans="2:9" s="140" customFormat="1" ht="19.7" customHeight="1" x14ac:dyDescent="0.2">
      <c r="B5452" s="142">
        <v>10524</v>
      </c>
      <c r="C5452" s="143" t="s">
        <v>37</v>
      </c>
      <c r="D5452" s="142">
        <v>460232</v>
      </c>
      <c r="E5452" s="143" t="s">
        <v>4400</v>
      </c>
      <c r="F5452" s="143" t="s">
        <v>700</v>
      </c>
      <c r="G5452" s="143" t="s">
        <v>701</v>
      </c>
      <c r="H5452" s="144">
        <v>-5600</v>
      </c>
      <c r="I5452" s="143"/>
    </row>
    <row r="5453" spans="2:9" s="140" customFormat="1" ht="19.7" customHeight="1" x14ac:dyDescent="0.2">
      <c r="B5453" s="142">
        <v>10524</v>
      </c>
      <c r="C5453" s="143" t="s">
        <v>37</v>
      </c>
      <c r="D5453" s="142">
        <v>460232</v>
      </c>
      <c r="E5453" s="143" t="s">
        <v>4401</v>
      </c>
      <c r="F5453" s="143" t="s">
        <v>700</v>
      </c>
      <c r="G5453" s="143" t="s">
        <v>701</v>
      </c>
      <c r="H5453" s="144">
        <v>-3200</v>
      </c>
      <c r="I5453" s="143"/>
    </row>
    <row r="5454" spans="2:9" s="140" customFormat="1" ht="19.7" customHeight="1" x14ac:dyDescent="0.2">
      <c r="B5454" s="142">
        <v>10524</v>
      </c>
      <c r="C5454" s="143" t="s">
        <v>37</v>
      </c>
      <c r="D5454" s="142">
        <v>463370</v>
      </c>
      <c r="E5454" s="143" t="s">
        <v>4402</v>
      </c>
      <c r="F5454" s="143" t="s">
        <v>697</v>
      </c>
      <c r="G5454" s="143" t="s">
        <v>698</v>
      </c>
      <c r="H5454" s="144">
        <v>55600</v>
      </c>
      <c r="I5454" s="143"/>
    </row>
    <row r="5455" spans="2:9" s="140" customFormat="1" ht="19.7" customHeight="1" x14ac:dyDescent="0.2">
      <c r="B5455" s="142">
        <v>10524</v>
      </c>
      <c r="C5455" s="143" t="s">
        <v>37</v>
      </c>
      <c r="D5455" s="142">
        <v>482677</v>
      </c>
      <c r="E5455" s="143" t="s">
        <v>4403</v>
      </c>
      <c r="F5455" s="143" t="s">
        <v>700</v>
      </c>
      <c r="G5455" s="143" t="s">
        <v>701</v>
      </c>
      <c r="H5455" s="144">
        <v>0</v>
      </c>
      <c r="I5455" s="143"/>
    </row>
    <row r="5456" spans="2:9" s="140" customFormat="1" ht="19.7" customHeight="1" x14ac:dyDescent="0.2">
      <c r="B5456" s="142">
        <v>10524</v>
      </c>
      <c r="C5456" s="143" t="s">
        <v>37</v>
      </c>
      <c r="D5456" s="142">
        <v>491190</v>
      </c>
      <c r="E5456" s="143" t="s">
        <v>4404</v>
      </c>
      <c r="F5456" s="143" t="s">
        <v>700</v>
      </c>
      <c r="G5456" s="143" t="s">
        <v>701</v>
      </c>
      <c r="H5456" s="144">
        <v>10000</v>
      </c>
      <c r="I5456" s="143"/>
    </row>
    <row r="5457" spans="2:9" s="140" customFormat="1" ht="19.7" customHeight="1" x14ac:dyDescent="0.2">
      <c r="B5457" s="142">
        <v>10524</v>
      </c>
      <c r="C5457" s="143" t="s">
        <v>37</v>
      </c>
      <c r="D5457" s="142">
        <v>547795</v>
      </c>
      <c r="E5457" s="143" t="s">
        <v>4405</v>
      </c>
      <c r="F5457" s="143" t="s">
        <v>697</v>
      </c>
      <c r="G5457" s="143" t="s">
        <v>698</v>
      </c>
      <c r="H5457" s="144">
        <v>15000</v>
      </c>
      <c r="I5457" s="143"/>
    </row>
    <row r="5458" spans="2:9" s="140" customFormat="1" ht="19.7" customHeight="1" x14ac:dyDescent="0.2">
      <c r="B5458" s="142">
        <v>10524</v>
      </c>
      <c r="C5458" s="143" t="s">
        <v>37</v>
      </c>
      <c r="D5458" s="142">
        <v>557229</v>
      </c>
      <c r="E5458" s="143" t="s">
        <v>4406</v>
      </c>
      <c r="F5458" s="143" t="s">
        <v>700</v>
      </c>
      <c r="G5458" s="143" t="s">
        <v>701</v>
      </c>
      <c r="H5458" s="144">
        <v>2400</v>
      </c>
      <c r="I5458" s="143"/>
    </row>
    <row r="5459" spans="2:9" s="140" customFormat="1" ht="19.7" customHeight="1" x14ac:dyDescent="0.2">
      <c r="B5459" s="142">
        <v>10524</v>
      </c>
      <c r="C5459" s="143" t="s">
        <v>37</v>
      </c>
      <c r="D5459" s="142">
        <v>557229</v>
      </c>
      <c r="E5459" s="143" t="s">
        <v>4407</v>
      </c>
      <c r="F5459" s="143" t="s">
        <v>697</v>
      </c>
      <c r="G5459" s="143" t="s">
        <v>698</v>
      </c>
      <c r="H5459" s="144">
        <v>22000</v>
      </c>
      <c r="I5459" s="143"/>
    </row>
    <row r="5460" spans="2:9" s="140" customFormat="1" ht="19.7" customHeight="1" x14ac:dyDescent="0.2">
      <c r="B5460" s="142">
        <v>10524</v>
      </c>
      <c r="C5460" s="143" t="s">
        <v>37</v>
      </c>
      <c r="D5460" s="142">
        <v>590821</v>
      </c>
      <c r="E5460" s="143" t="s">
        <v>4408</v>
      </c>
      <c r="F5460" s="143" t="s">
        <v>787</v>
      </c>
      <c r="G5460" s="143" t="s">
        <v>788</v>
      </c>
      <c r="H5460" s="144">
        <v>330</v>
      </c>
      <c r="I5460" s="143"/>
    </row>
    <row r="5461" spans="2:9" s="140" customFormat="1" ht="19.7" customHeight="1" x14ac:dyDescent="0.2">
      <c r="B5461" s="142">
        <v>10524</v>
      </c>
      <c r="C5461" s="143" t="s">
        <v>37</v>
      </c>
      <c r="D5461" s="142">
        <v>608261</v>
      </c>
      <c r="E5461" s="143" t="s">
        <v>4409</v>
      </c>
      <c r="F5461" s="143" t="s">
        <v>700</v>
      </c>
      <c r="G5461" s="143" t="s">
        <v>701</v>
      </c>
      <c r="H5461" s="144">
        <v>10000</v>
      </c>
      <c r="I5461" s="143"/>
    </row>
    <row r="5462" spans="2:9" s="140" customFormat="1" ht="19.7" customHeight="1" x14ac:dyDescent="0.2">
      <c r="B5462" s="142">
        <v>10524</v>
      </c>
      <c r="C5462" s="143" t="s">
        <v>37</v>
      </c>
      <c r="D5462" s="142">
        <v>665235</v>
      </c>
      <c r="E5462" s="143" t="s">
        <v>4410</v>
      </c>
      <c r="F5462" s="143" t="s">
        <v>723</v>
      </c>
      <c r="G5462" s="143" t="s">
        <v>724</v>
      </c>
      <c r="H5462" s="144">
        <v>-29517.68</v>
      </c>
      <c r="I5462" s="143"/>
    </row>
    <row r="5463" spans="2:9" s="140" customFormat="1" ht="19.7" customHeight="1" x14ac:dyDescent="0.2">
      <c r="B5463" s="142">
        <v>10524</v>
      </c>
      <c r="C5463" s="143" t="s">
        <v>37</v>
      </c>
      <c r="D5463" s="142">
        <v>665235</v>
      </c>
      <c r="E5463" s="143" t="s">
        <v>4411</v>
      </c>
      <c r="F5463" s="143" t="s">
        <v>700</v>
      </c>
      <c r="G5463" s="143" t="s">
        <v>701</v>
      </c>
      <c r="H5463" s="144">
        <v>64517.68</v>
      </c>
      <c r="I5463" s="143"/>
    </row>
    <row r="5464" spans="2:9" s="140" customFormat="1" ht="19.7" customHeight="1" x14ac:dyDescent="0.2">
      <c r="B5464" s="142">
        <v>10524</v>
      </c>
      <c r="C5464" s="143" t="s">
        <v>37</v>
      </c>
      <c r="D5464" s="142">
        <v>707262</v>
      </c>
      <c r="E5464" s="143" t="s">
        <v>4413</v>
      </c>
      <c r="F5464" s="143" t="s">
        <v>1121</v>
      </c>
      <c r="G5464" s="143" t="s">
        <v>1122</v>
      </c>
      <c r="H5464" s="144">
        <v>-3200</v>
      </c>
      <c r="I5464" s="143"/>
    </row>
    <row r="5465" spans="2:9" s="140" customFormat="1" ht="19.7" customHeight="1" x14ac:dyDescent="0.2">
      <c r="B5465" s="142">
        <v>10524</v>
      </c>
      <c r="C5465" s="143" t="s">
        <v>37</v>
      </c>
      <c r="D5465" s="142">
        <v>707262</v>
      </c>
      <c r="E5465" s="143" t="s">
        <v>4413</v>
      </c>
      <c r="F5465" s="143" t="s">
        <v>1121</v>
      </c>
      <c r="G5465" s="143" t="s">
        <v>1122</v>
      </c>
      <c r="H5465" s="144">
        <v>-3200</v>
      </c>
      <c r="I5465" s="143"/>
    </row>
    <row r="5466" spans="2:9" s="140" customFormat="1" ht="19.7" customHeight="1" x14ac:dyDescent="0.2">
      <c r="B5466" s="142">
        <v>10524</v>
      </c>
      <c r="C5466" s="143" t="s">
        <v>37</v>
      </c>
      <c r="D5466" s="142">
        <v>707263</v>
      </c>
      <c r="E5466" s="143" t="s">
        <v>4414</v>
      </c>
      <c r="F5466" s="143" t="s">
        <v>700</v>
      </c>
      <c r="G5466" s="143" t="s">
        <v>701</v>
      </c>
      <c r="H5466" s="144">
        <v>-34800</v>
      </c>
      <c r="I5466" s="143"/>
    </row>
    <row r="5467" spans="2:9" s="140" customFormat="1" ht="19.7" customHeight="1" x14ac:dyDescent="0.2">
      <c r="B5467" s="142">
        <v>10524</v>
      </c>
      <c r="C5467" s="143" t="s">
        <v>37</v>
      </c>
      <c r="D5467" s="142">
        <v>707263</v>
      </c>
      <c r="E5467" s="143" t="s">
        <v>4414</v>
      </c>
      <c r="F5467" s="143" t="s">
        <v>700</v>
      </c>
      <c r="G5467" s="143" t="s">
        <v>701</v>
      </c>
      <c r="H5467" s="144">
        <v>-11600</v>
      </c>
      <c r="I5467" s="143"/>
    </row>
    <row r="5468" spans="2:9" s="140" customFormat="1" ht="19.7" customHeight="1" x14ac:dyDescent="0.2">
      <c r="B5468" s="142">
        <v>10524</v>
      </c>
      <c r="C5468" s="143" t="s">
        <v>37</v>
      </c>
      <c r="D5468" s="142">
        <v>749694</v>
      </c>
      <c r="E5468" s="143" t="s">
        <v>4415</v>
      </c>
      <c r="F5468" s="143" t="s">
        <v>1121</v>
      </c>
      <c r="G5468" s="143" t="s">
        <v>1122</v>
      </c>
      <c r="H5468" s="144">
        <v>-3200</v>
      </c>
      <c r="I5468" s="143"/>
    </row>
    <row r="5469" spans="2:9" s="140" customFormat="1" ht="19.7" customHeight="1" x14ac:dyDescent="0.2">
      <c r="B5469" s="142">
        <v>10524</v>
      </c>
      <c r="C5469" s="143" t="s">
        <v>37</v>
      </c>
      <c r="D5469" s="142">
        <v>749694</v>
      </c>
      <c r="E5469" s="143" t="s">
        <v>4415</v>
      </c>
      <c r="F5469" s="143" t="s">
        <v>1121</v>
      </c>
      <c r="G5469" s="143" t="s">
        <v>1122</v>
      </c>
      <c r="H5469" s="144">
        <v>-3200</v>
      </c>
      <c r="I5469" s="143"/>
    </row>
    <row r="5470" spans="2:9" s="140" customFormat="1" ht="19.7" customHeight="1" x14ac:dyDescent="0.2">
      <c r="B5470" s="142">
        <v>10524</v>
      </c>
      <c r="C5470" s="143" t="s">
        <v>37</v>
      </c>
      <c r="D5470" s="142">
        <v>785113</v>
      </c>
      <c r="E5470" s="143" t="s">
        <v>4416</v>
      </c>
      <c r="F5470" s="143" t="s">
        <v>700</v>
      </c>
      <c r="G5470" s="143" t="s">
        <v>701</v>
      </c>
      <c r="H5470" s="144">
        <v>360</v>
      </c>
      <c r="I5470" s="143"/>
    </row>
    <row r="5471" spans="2:9" s="140" customFormat="1" ht="19.7" customHeight="1" x14ac:dyDescent="0.2">
      <c r="B5471" s="142">
        <v>10524</v>
      </c>
      <c r="C5471" s="143" t="s">
        <v>37</v>
      </c>
      <c r="D5471" s="142">
        <v>785113</v>
      </c>
      <c r="E5471" s="143" t="s">
        <v>4417</v>
      </c>
      <c r="F5471" s="143" t="s">
        <v>697</v>
      </c>
      <c r="G5471" s="143" t="s">
        <v>698</v>
      </c>
      <c r="H5471" s="144">
        <v>28000</v>
      </c>
      <c r="I5471" s="143"/>
    </row>
    <row r="5472" spans="2:9" s="140" customFormat="1" ht="19.7" customHeight="1" x14ac:dyDescent="0.2">
      <c r="B5472" s="142">
        <v>10524</v>
      </c>
      <c r="C5472" s="143" t="s">
        <v>37</v>
      </c>
      <c r="D5472" s="142">
        <v>796317</v>
      </c>
      <c r="E5472" s="143" t="s">
        <v>4418</v>
      </c>
      <c r="F5472" s="143" t="s">
        <v>769</v>
      </c>
      <c r="G5472" s="143" t="s">
        <v>770</v>
      </c>
      <c r="H5472" s="144">
        <v>-15364.01</v>
      </c>
      <c r="I5472" s="143"/>
    </row>
    <row r="5473" spans="2:9" s="140" customFormat="1" ht="19.7" customHeight="1" x14ac:dyDescent="0.2">
      <c r="B5473" s="142">
        <v>10524</v>
      </c>
      <c r="C5473" s="143" t="s">
        <v>37</v>
      </c>
      <c r="D5473" s="142">
        <v>796317</v>
      </c>
      <c r="E5473" s="143" t="s">
        <v>4419</v>
      </c>
      <c r="F5473" s="143" t="s">
        <v>700</v>
      </c>
      <c r="G5473" s="143" t="s">
        <v>701</v>
      </c>
      <c r="H5473" s="144">
        <v>25000</v>
      </c>
      <c r="I5473" s="143"/>
    </row>
    <row r="5474" spans="2:9" s="140" customFormat="1" ht="19.7" customHeight="1" x14ac:dyDescent="0.2">
      <c r="B5474" s="142">
        <v>10524</v>
      </c>
      <c r="C5474" s="143" t="s">
        <v>37</v>
      </c>
      <c r="D5474" s="142">
        <v>796317</v>
      </c>
      <c r="E5474" s="143" t="s">
        <v>4419</v>
      </c>
      <c r="F5474" s="143" t="s">
        <v>700</v>
      </c>
      <c r="G5474" s="143" t="s">
        <v>701</v>
      </c>
      <c r="H5474" s="144">
        <v>50364.01</v>
      </c>
      <c r="I5474" s="143"/>
    </row>
    <row r="5475" spans="2:9" s="140" customFormat="1" ht="19.7" customHeight="1" x14ac:dyDescent="0.2">
      <c r="B5475" s="142">
        <v>10524</v>
      </c>
      <c r="C5475" s="143" t="s">
        <v>37</v>
      </c>
      <c r="D5475" s="142">
        <v>5363302</v>
      </c>
      <c r="E5475" s="143" t="s">
        <v>4421</v>
      </c>
      <c r="F5475" s="143" t="s">
        <v>700</v>
      </c>
      <c r="G5475" s="143" t="s">
        <v>701</v>
      </c>
      <c r="H5475" s="144">
        <v>1200</v>
      </c>
      <c r="I5475" s="143"/>
    </row>
    <row r="5476" spans="2:9" s="140" customFormat="1" ht="19.7" customHeight="1" x14ac:dyDescent="0.2">
      <c r="B5476" s="142">
        <v>10524</v>
      </c>
      <c r="C5476" s="143" t="s">
        <v>37</v>
      </c>
      <c r="D5476" s="142">
        <v>5710326</v>
      </c>
      <c r="E5476" s="143" t="s">
        <v>4422</v>
      </c>
      <c r="F5476" s="143" t="s">
        <v>700</v>
      </c>
      <c r="G5476" s="143" t="s">
        <v>701</v>
      </c>
      <c r="H5476" s="144">
        <v>1800</v>
      </c>
      <c r="I5476" s="143"/>
    </row>
    <row r="5477" spans="2:9" s="140" customFormat="1" ht="19.7" customHeight="1" x14ac:dyDescent="0.2">
      <c r="B5477" s="142">
        <v>10524</v>
      </c>
      <c r="C5477" s="143" t="s">
        <v>37</v>
      </c>
      <c r="D5477" s="142">
        <v>5775525</v>
      </c>
      <c r="E5477" s="143" t="s">
        <v>4423</v>
      </c>
      <c r="F5477" s="143" t="s">
        <v>700</v>
      </c>
      <c r="G5477" s="143" t="s">
        <v>701</v>
      </c>
      <c r="H5477" s="144">
        <v>-1000</v>
      </c>
      <c r="I5477" s="143"/>
    </row>
    <row r="5478" spans="2:9" s="140" customFormat="1" ht="19.7" customHeight="1" x14ac:dyDescent="0.2">
      <c r="B5478" s="142">
        <v>10524</v>
      </c>
      <c r="C5478" s="143" t="s">
        <v>37</v>
      </c>
      <c r="D5478" s="142">
        <v>5840667</v>
      </c>
      <c r="E5478" s="143" t="s">
        <v>4424</v>
      </c>
      <c r="F5478" s="143" t="s">
        <v>713</v>
      </c>
      <c r="G5478" s="143" t="s">
        <v>714</v>
      </c>
      <c r="H5478" s="144">
        <v>150000</v>
      </c>
      <c r="I5478" s="143"/>
    </row>
    <row r="5479" spans="2:9" s="140" customFormat="1" ht="19.7" customHeight="1" x14ac:dyDescent="0.2">
      <c r="B5479" s="142">
        <v>10524</v>
      </c>
      <c r="C5479" s="143" t="s">
        <v>37</v>
      </c>
      <c r="D5479" s="142">
        <v>6322184</v>
      </c>
      <c r="E5479" s="143" t="s">
        <v>4425</v>
      </c>
      <c r="F5479" s="143" t="s">
        <v>737</v>
      </c>
      <c r="G5479" s="143" t="s">
        <v>738</v>
      </c>
      <c r="H5479" s="144">
        <v>210</v>
      </c>
      <c r="I5479" s="143"/>
    </row>
    <row r="5480" spans="2:9" s="140" customFormat="1" ht="19.7" customHeight="1" x14ac:dyDescent="0.2">
      <c r="B5480" s="142">
        <v>10524</v>
      </c>
      <c r="C5480" s="143" t="s">
        <v>37</v>
      </c>
      <c r="D5480" s="142">
        <v>6322184</v>
      </c>
      <c r="E5480" s="143" t="s">
        <v>4425</v>
      </c>
      <c r="F5480" s="143" t="s">
        <v>737</v>
      </c>
      <c r="G5480" s="143" t="s">
        <v>738</v>
      </c>
      <c r="H5480" s="144">
        <v>150</v>
      </c>
      <c r="I5480" s="143"/>
    </row>
    <row r="5481" spans="2:9" s="140" customFormat="1" ht="19.7" customHeight="1" x14ac:dyDescent="0.2">
      <c r="B5481" s="142">
        <v>10524</v>
      </c>
      <c r="C5481" s="143" t="s">
        <v>37</v>
      </c>
      <c r="D5481" s="142">
        <v>6322184</v>
      </c>
      <c r="E5481" s="143" t="s">
        <v>4426</v>
      </c>
      <c r="F5481" s="143" t="s">
        <v>700</v>
      </c>
      <c r="G5481" s="143" t="s">
        <v>701</v>
      </c>
      <c r="H5481" s="144">
        <v>1800</v>
      </c>
      <c r="I5481" s="143"/>
    </row>
    <row r="5482" spans="2:9" s="140" customFormat="1" ht="19.7" customHeight="1" x14ac:dyDescent="0.2">
      <c r="B5482" s="142">
        <v>10524</v>
      </c>
      <c r="C5482" s="143" t="s">
        <v>37</v>
      </c>
      <c r="D5482" s="142">
        <v>9249035</v>
      </c>
      <c r="E5482" s="143" t="s">
        <v>4427</v>
      </c>
      <c r="F5482" s="143" t="s">
        <v>769</v>
      </c>
      <c r="G5482" s="143" t="s">
        <v>770</v>
      </c>
      <c r="H5482" s="144">
        <v>14900</v>
      </c>
      <c r="I5482" s="143"/>
    </row>
    <row r="5483" spans="2:9" s="140" customFormat="1" ht="19.7" customHeight="1" x14ac:dyDescent="0.2">
      <c r="B5483" s="142">
        <v>10524</v>
      </c>
      <c r="C5483" s="143" t="s">
        <v>37</v>
      </c>
      <c r="D5483" s="142">
        <v>10784328</v>
      </c>
      <c r="E5483" s="143" t="s">
        <v>4429</v>
      </c>
      <c r="F5483" s="143" t="s">
        <v>700</v>
      </c>
      <c r="G5483" s="143" t="s">
        <v>701</v>
      </c>
      <c r="H5483" s="144">
        <v>24000</v>
      </c>
      <c r="I5483" s="143"/>
    </row>
    <row r="5484" spans="2:9" s="140" customFormat="1" ht="19.7" customHeight="1" x14ac:dyDescent="0.2">
      <c r="B5484" s="142">
        <v>10524</v>
      </c>
      <c r="C5484" s="143" t="s">
        <v>37</v>
      </c>
      <c r="D5484" s="142">
        <v>60019447</v>
      </c>
      <c r="E5484" s="143" t="s">
        <v>4430</v>
      </c>
      <c r="F5484" s="143" t="s">
        <v>697</v>
      </c>
      <c r="G5484" s="143" t="s">
        <v>698</v>
      </c>
      <c r="H5484" s="144">
        <v>30000</v>
      </c>
      <c r="I5484" s="143"/>
    </row>
    <row r="5485" spans="2:9" s="140" customFormat="1" ht="19.7" customHeight="1" x14ac:dyDescent="0.2">
      <c r="B5485" s="142">
        <v>10524</v>
      </c>
      <c r="C5485" s="143" t="s">
        <v>37</v>
      </c>
      <c r="D5485" s="142">
        <v>74397481</v>
      </c>
      <c r="E5485" s="143" t="s">
        <v>4431</v>
      </c>
      <c r="F5485" s="143" t="s">
        <v>697</v>
      </c>
      <c r="G5485" s="143" t="s">
        <v>698</v>
      </c>
      <c r="H5485" s="144">
        <v>15000</v>
      </c>
      <c r="I5485" s="143"/>
    </row>
    <row r="5486" spans="2:9" s="140" customFormat="1" ht="19.7" customHeight="1" x14ac:dyDescent="0.2">
      <c r="B5486" s="142">
        <v>10524</v>
      </c>
      <c r="C5486" s="143" t="s">
        <v>37</v>
      </c>
      <c r="D5486" s="142">
        <v>74459656</v>
      </c>
      <c r="E5486" s="143" t="s">
        <v>4428</v>
      </c>
      <c r="F5486" s="143" t="s">
        <v>697</v>
      </c>
      <c r="G5486" s="143" t="s">
        <v>698</v>
      </c>
      <c r="H5486" s="144">
        <v>60000</v>
      </c>
      <c r="I5486" s="143"/>
    </row>
    <row r="5487" spans="2:9" s="140" customFormat="1" ht="19.7" customHeight="1" x14ac:dyDescent="0.2">
      <c r="B5487" s="142">
        <v>10524</v>
      </c>
      <c r="C5487" s="143" t="s">
        <v>37</v>
      </c>
      <c r="D5487" s="142">
        <v>90010499</v>
      </c>
      <c r="E5487" s="143" t="s">
        <v>4432</v>
      </c>
      <c r="F5487" s="143" t="s">
        <v>729</v>
      </c>
      <c r="G5487" s="143" t="s">
        <v>730</v>
      </c>
      <c r="H5487" s="144">
        <v>330</v>
      </c>
      <c r="I5487" s="143"/>
    </row>
    <row r="5488" spans="2:9" s="140" customFormat="1" ht="19.7" customHeight="1" x14ac:dyDescent="0.2">
      <c r="B5488" s="142">
        <v>10524</v>
      </c>
      <c r="C5488" s="143" t="s">
        <v>37</v>
      </c>
      <c r="D5488" s="142">
        <v>90010499</v>
      </c>
      <c r="E5488" s="143" t="s">
        <v>4433</v>
      </c>
      <c r="F5488" s="143" t="s">
        <v>697</v>
      </c>
      <c r="G5488" s="143" t="s">
        <v>698</v>
      </c>
      <c r="H5488" s="144">
        <v>30000</v>
      </c>
      <c r="I5488" s="143"/>
    </row>
    <row r="5489" spans="2:9" s="140" customFormat="1" ht="19.7" customHeight="1" x14ac:dyDescent="0.2">
      <c r="B5489" s="142">
        <v>10524</v>
      </c>
      <c r="C5489" s="143" t="s">
        <v>37</v>
      </c>
      <c r="D5489" s="142">
        <v>98003200</v>
      </c>
      <c r="E5489" s="143" t="s">
        <v>9151</v>
      </c>
      <c r="F5489" s="143" t="s">
        <v>713</v>
      </c>
      <c r="G5489" s="143" t="s">
        <v>714</v>
      </c>
      <c r="H5489" s="144">
        <v>100000</v>
      </c>
      <c r="I5489" s="143"/>
    </row>
    <row r="5490" spans="2:9" s="140" customFormat="1" ht="19.7" customHeight="1" x14ac:dyDescent="0.2">
      <c r="B5490" s="142">
        <v>10524</v>
      </c>
      <c r="C5490" s="143" t="s">
        <v>37</v>
      </c>
      <c r="D5490" s="142">
        <v>98733708</v>
      </c>
      <c r="E5490" s="143" t="s">
        <v>4420</v>
      </c>
      <c r="F5490" s="143" t="s">
        <v>729</v>
      </c>
      <c r="G5490" s="143" t="s">
        <v>730</v>
      </c>
      <c r="H5490" s="144">
        <v>59000</v>
      </c>
      <c r="I5490" s="143"/>
    </row>
    <row r="5491" spans="2:9" s="140" customFormat="1" ht="19.7" customHeight="1" x14ac:dyDescent="0.2">
      <c r="B5491" s="142">
        <v>10524</v>
      </c>
      <c r="C5491" s="143" t="s">
        <v>37</v>
      </c>
      <c r="D5491" s="142">
        <v>99084417</v>
      </c>
      <c r="E5491" s="143" t="s">
        <v>4434</v>
      </c>
      <c r="F5491" s="143" t="s">
        <v>700</v>
      </c>
      <c r="G5491" s="143" t="s">
        <v>701</v>
      </c>
      <c r="H5491" s="144">
        <v>1200</v>
      </c>
      <c r="I5491" s="143"/>
    </row>
    <row r="5492" spans="2:9" s="140" customFormat="1" ht="19.7" customHeight="1" x14ac:dyDescent="0.2">
      <c r="B5492" s="142">
        <v>10524</v>
      </c>
      <c r="C5492" s="143" t="s">
        <v>37</v>
      </c>
      <c r="D5492" s="142">
        <v>99790044</v>
      </c>
      <c r="E5492" s="143" t="s">
        <v>4412</v>
      </c>
      <c r="F5492" s="143" t="s">
        <v>700</v>
      </c>
      <c r="G5492" s="143" t="s">
        <v>701</v>
      </c>
      <c r="H5492" s="144">
        <v>19200</v>
      </c>
      <c r="I5492" s="143"/>
    </row>
    <row r="5493" spans="2:9" s="140" customFormat="1" ht="19.7" customHeight="1" x14ac:dyDescent="0.2">
      <c r="B5493" s="142">
        <v>10530</v>
      </c>
      <c r="C5493" s="143" t="s">
        <v>29</v>
      </c>
      <c r="D5493" s="142">
        <v>28504</v>
      </c>
      <c r="E5493" s="143" t="s">
        <v>4435</v>
      </c>
      <c r="F5493" s="143" t="s">
        <v>697</v>
      </c>
      <c r="G5493" s="143" t="s">
        <v>698</v>
      </c>
      <c r="H5493" s="144">
        <v>40000</v>
      </c>
      <c r="I5493" s="143"/>
    </row>
    <row r="5494" spans="2:9" s="140" customFormat="1" ht="19.7" customHeight="1" x14ac:dyDescent="0.2">
      <c r="B5494" s="142">
        <v>10530</v>
      </c>
      <c r="C5494" s="143" t="s">
        <v>29</v>
      </c>
      <c r="D5494" s="142">
        <v>34339</v>
      </c>
      <c r="E5494" s="143" t="s">
        <v>4436</v>
      </c>
      <c r="F5494" s="143" t="s">
        <v>697</v>
      </c>
      <c r="G5494" s="143" t="s">
        <v>698</v>
      </c>
      <c r="H5494" s="144">
        <v>40000</v>
      </c>
      <c r="I5494" s="143"/>
    </row>
    <row r="5495" spans="2:9" s="140" customFormat="1" ht="19.7" customHeight="1" x14ac:dyDescent="0.2">
      <c r="B5495" s="142">
        <v>10530</v>
      </c>
      <c r="C5495" s="143" t="s">
        <v>29</v>
      </c>
      <c r="D5495" s="142">
        <v>107733</v>
      </c>
      <c r="E5495" s="143" t="s">
        <v>9152</v>
      </c>
      <c r="F5495" s="143" t="s">
        <v>713</v>
      </c>
      <c r="G5495" s="143" t="s">
        <v>714</v>
      </c>
      <c r="H5495" s="144">
        <v>100000</v>
      </c>
      <c r="I5495" s="143"/>
    </row>
    <row r="5496" spans="2:9" s="140" customFormat="1" ht="19.7" customHeight="1" x14ac:dyDescent="0.2">
      <c r="B5496" s="142">
        <v>10530</v>
      </c>
      <c r="C5496" s="143" t="s">
        <v>29</v>
      </c>
      <c r="D5496" s="142">
        <v>190426</v>
      </c>
      <c r="E5496" s="143" t="s">
        <v>4437</v>
      </c>
      <c r="F5496" s="143" t="s">
        <v>713</v>
      </c>
      <c r="G5496" s="143" t="s">
        <v>714</v>
      </c>
      <c r="H5496" s="144">
        <v>140000</v>
      </c>
      <c r="I5496" s="143"/>
    </row>
    <row r="5497" spans="2:9" s="140" customFormat="1" ht="19.7" customHeight="1" x14ac:dyDescent="0.2">
      <c r="B5497" s="142">
        <v>10530</v>
      </c>
      <c r="C5497" s="143" t="s">
        <v>29</v>
      </c>
      <c r="D5497" s="142">
        <v>212527</v>
      </c>
      <c r="E5497" s="143" t="s">
        <v>4438</v>
      </c>
      <c r="F5497" s="143" t="s">
        <v>697</v>
      </c>
      <c r="G5497" s="143" t="s">
        <v>698</v>
      </c>
      <c r="H5497" s="144">
        <v>924.12</v>
      </c>
      <c r="I5497" s="143"/>
    </row>
    <row r="5498" spans="2:9" s="140" customFormat="1" ht="19.7" customHeight="1" x14ac:dyDescent="0.2">
      <c r="B5498" s="142">
        <v>10530</v>
      </c>
      <c r="C5498" s="143" t="s">
        <v>29</v>
      </c>
      <c r="D5498" s="142">
        <v>212527</v>
      </c>
      <c r="E5498" s="143" t="s">
        <v>4438</v>
      </c>
      <c r="F5498" s="143" t="s">
        <v>697</v>
      </c>
      <c r="G5498" s="143" t="s">
        <v>698</v>
      </c>
      <c r="H5498" s="144">
        <v>17518</v>
      </c>
      <c r="I5498" s="143"/>
    </row>
    <row r="5499" spans="2:9" s="140" customFormat="1" ht="19.7" customHeight="1" x14ac:dyDescent="0.2">
      <c r="B5499" s="142">
        <v>10530</v>
      </c>
      <c r="C5499" s="143" t="s">
        <v>29</v>
      </c>
      <c r="D5499" s="142">
        <v>221834</v>
      </c>
      <c r="E5499" s="143" t="s">
        <v>4439</v>
      </c>
      <c r="F5499" s="143" t="s">
        <v>723</v>
      </c>
      <c r="G5499" s="143" t="s">
        <v>724</v>
      </c>
      <c r="H5499" s="144">
        <v>-54929.81</v>
      </c>
      <c r="I5499" s="143"/>
    </row>
    <row r="5500" spans="2:9" s="140" customFormat="1" ht="19.7" customHeight="1" x14ac:dyDescent="0.2">
      <c r="B5500" s="142">
        <v>10530</v>
      </c>
      <c r="C5500" s="143" t="s">
        <v>29</v>
      </c>
      <c r="D5500" s="142">
        <v>221834</v>
      </c>
      <c r="E5500" s="143" t="s">
        <v>4440</v>
      </c>
      <c r="F5500" s="143" t="s">
        <v>700</v>
      </c>
      <c r="G5500" s="143" t="s">
        <v>701</v>
      </c>
      <c r="H5500" s="144">
        <v>54929.81</v>
      </c>
      <c r="I5500" s="143"/>
    </row>
    <row r="5501" spans="2:9" s="140" customFormat="1" ht="19.7" customHeight="1" x14ac:dyDescent="0.2">
      <c r="B5501" s="142">
        <v>10530</v>
      </c>
      <c r="C5501" s="143" t="s">
        <v>29</v>
      </c>
      <c r="D5501" s="142">
        <v>230893</v>
      </c>
      <c r="E5501" s="143" t="s">
        <v>4441</v>
      </c>
      <c r="F5501" s="143" t="s">
        <v>697</v>
      </c>
      <c r="G5501" s="143" t="s">
        <v>698</v>
      </c>
      <c r="H5501" s="144">
        <v>1860.48</v>
      </c>
      <c r="I5501" s="143"/>
    </row>
    <row r="5502" spans="2:9" s="140" customFormat="1" ht="19.7" customHeight="1" x14ac:dyDescent="0.2">
      <c r="B5502" s="142">
        <v>10530</v>
      </c>
      <c r="C5502" s="143" t="s">
        <v>29</v>
      </c>
      <c r="D5502" s="142">
        <v>303459</v>
      </c>
      <c r="E5502" s="143" t="s">
        <v>4442</v>
      </c>
      <c r="F5502" s="143" t="s">
        <v>697</v>
      </c>
      <c r="G5502" s="143" t="s">
        <v>698</v>
      </c>
      <c r="H5502" s="144">
        <v>33000</v>
      </c>
      <c r="I5502" s="143"/>
    </row>
    <row r="5503" spans="2:9" s="140" customFormat="1" ht="19.7" customHeight="1" x14ac:dyDescent="0.2">
      <c r="B5503" s="142">
        <v>10530</v>
      </c>
      <c r="C5503" s="143" t="s">
        <v>29</v>
      </c>
      <c r="D5503" s="142">
        <v>314296</v>
      </c>
      <c r="E5503" s="143" t="s">
        <v>4443</v>
      </c>
      <c r="F5503" s="143" t="s">
        <v>700</v>
      </c>
      <c r="G5503" s="143" t="s">
        <v>701</v>
      </c>
      <c r="H5503" s="144">
        <v>8000</v>
      </c>
      <c r="I5503" s="143"/>
    </row>
    <row r="5504" spans="2:9" s="140" customFormat="1" ht="19.7" customHeight="1" x14ac:dyDescent="0.2">
      <c r="B5504" s="142">
        <v>10530</v>
      </c>
      <c r="C5504" s="143" t="s">
        <v>29</v>
      </c>
      <c r="D5504" s="142">
        <v>341052</v>
      </c>
      <c r="E5504" s="143" t="s">
        <v>4444</v>
      </c>
      <c r="F5504" s="143" t="s">
        <v>713</v>
      </c>
      <c r="G5504" s="143" t="s">
        <v>714</v>
      </c>
      <c r="H5504" s="144">
        <v>100000</v>
      </c>
      <c r="I5504" s="143"/>
    </row>
    <row r="5505" spans="2:9" s="140" customFormat="1" ht="19.7" customHeight="1" x14ac:dyDescent="0.2">
      <c r="B5505" s="142">
        <v>10530</v>
      </c>
      <c r="C5505" s="143" t="s">
        <v>29</v>
      </c>
      <c r="D5505" s="142">
        <v>360966</v>
      </c>
      <c r="E5505" s="143" t="s">
        <v>4445</v>
      </c>
      <c r="F5505" s="143" t="s">
        <v>706</v>
      </c>
      <c r="G5505" s="143" t="s">
        <v>707</v>
      </c>
      <c r="H5505" s="144">
        <v>704.33</v>
      </c>
      <c r="I5505" s="143"/>
    </row>
    <row r="5506" spans="2:9" s="140" customFormat="1" ht="19.7" customHeight="1" x14ac:dyDescent="0.2">
      <c r="B5506" s="142">
        <v>10530</v>
      </c>
      <c r="C5506" s="143" t="s">
        <v>29</v>
      </c>
      <c r="D5506" s="142">
        <v>360966</v>
      </c>
      <c r="E5506" s="143" t="s">
        <v>4446</v>
      </c>
      <c r="F5506" s="143" t="s">
        <v>697</v>
      </c>
      <c r="G5506" s="143" t="s">
        <v>698</v>
      </c>
      <c r="H5506" s="144">
        <v>5050</v>
      </c>
      <c r="I5506" s="143"/>
    </row>
    <row r="5507" spans="2:9" s="140" customFormat="1" ht="19.7" customHeight="1" x14ac:dyDescent="0.2">
      <c r="B5507" s="142">
        <v>10530</v>
      </c>
      <c r="C5507" s="143" t="s">
        <v>29</v>
      </c>
      <c r="D5507" s="142">
        <v>377164</v>
      </c>
      <c r="E5507" s="143" t="s">
        <v>4447</v>
      </c>
      <c r="F5507" s="143" t="s">
        <v>700</v>
      </c>
      <c r="G5507" s="143" t="s">
        <v>701</v>
      </c>
      <c r="H5507" s="144">
        <v>10001</v>
      </c>
      <c r="I5507" s="143"/>
    </row>
    <row r="5508" spans="2:9" s="140" customFormat="1" ht="19.7" customHeight="1" x14ac:dyDescent="0.2">
      <c r="B5508" s="142">
        <v>10530</v>
      </c>
      <c r="C5508" s="143" t="s">
        <v>29</v>
      </c>
      <c r="D5508" s="142">
        <v>388216</v>
      </c>
      <c r="E5508" s="143" t="s">
        <v>4448</v>
      </c>
      <c r="F5508" s="143" t="s">
        <v>713</v>
      </c>
      <c r="G5508" s="143" t="s">
        <v>714</v>
      </c>
      <c r="H5508" s="144">
        <v>100000</v>
      </c>
      <c r="I5508" s="143"/>
    </row>
    <row r="5509" spans="2:9" s="140" customFormat="1" ht="19.7" customHeight="1" x14ac:dyDescent="0.2">
      <c r="B5509" s="142">
        <v>10530</v>
      </c>
      <c r="C5509" s="143" t="s">
        <v>29</v>
      </c>
      <c r="D5509" s="142">
        <v>398163</v>
      </c>
      <c r="E5509" s="143" t="s">
        <v>4449</v>
      </c>
      <c r="F5509" s="143" t="s">
        <v>697</v>
      </c>
      <c r="G5509" s="143" t="s">
        <v>698</v>
      </c>
      <c r="H5509" s="144">
        <v>89000</v>
      </c>
      <c r="I5509" s="143"/>
    </row>
    <row r="5510" spans="2:9" s="140" customFormat="1" ht="19.7" customHeight="1" x14ac:dyDescent="0.2">
      <c r="B5510" s="142">
        <v>10530</v>
      </c>
      <c r="C5510" s="143" t="s">
        <v>29</v>
      </c>
      <c r="D5510" s="142">
        <v>398163</v>
      </c>
      <c r="E5510" s="143" t="s">
        <v>4450</v>
      </c>
      <c r="F5510" s="143" t="s">
        <v>697</v>
      </c>
      <c r="G5510" s="143" t="s">
        <v>698</v>
      </c>
      <c r="H5510" s="144">
        <v>15000</v>
      </c>
      <c r="I5510" s="143"/>
    </row>
    <row r="5511" spans="2:9" s="140" customFormat="1" ht="19.7" customHeight="1" x14ac:dyDescent="0.2">
      <c r="B5511" s="142">
        <v>10530</v>
      </c>
      <c r="C5511" s="143" t="s">
        <v>29</v>
      </c>
      <c r="D5511" s="142">
        <v>463797</v>
      </c>
      <c r="E5511" s="143" t="s">
        <v>4451</v>
      </c>
      <c r="F5511" s="143" t="s">
        <v>723</v>
      </c>
      <c r="G5511" s="143" t="s">
        <v>724</v>
      </c>
      <c r="H5511" s="144">
        <v>-129177.87</v>
      </c>
      <c r="I5511" s="143"/>
    </row>
    <row r="5512" spans="2:9" s="140" customFormat="1" ht="19.7" customHeight="1" x14ac:dyDescent="0.2">
      <c r="B5512" s="142">
        <v>10530</v>
      </c>
      <c r="C5512" s="143" t="s">
        <v>29</v>
      </c>
      <c r="D5512" s="142">
        <v>463797</v>
      </c>
      <c r="E5512" s="143" t="s">
        <v>4452</v>
      </c>
      <c r="F5512" s="143" t="s">
        <v>700</v>
      </c>
      <c r="G5512" s="143" t="s">
        <v>701</v>
      </c>
      <c r="H5512" s="144">
        <v>129177.87</v>
      </c>
      <c r="I5512" s="143"/>
    </row>
    <row r="5513" spans="2:9" s="140" customFormat="1" ht="19.7" customHeight="1" x14ac:dyDescent="0.2">
      <c r="B5513" s="142">
        <v>10530</v>
      </c>
      <c r="C5513" s="143" t="s">
        <v>29</v>
      </c>
      <c r="D5513" s="142">
        <v>497736</v>
      </c>
      <c r="E5513" s="143" t="s">
        <v>4453</v>
      </c>
      <c r="F5513" s="143" t="s">
        <v>697</v>
      </c>
      <c r="G5513" s="143" t="s">
        <v>698</v>
      </c>
      <c r="H5513" s="144">
        <v>47000</v>
      </c>
      <c r="I5513" s="143"/>
    </row>
    <row r="5514" spans="2:9" s="140" customFormat="1" ht="19.7" customHeight="1" x14ac:dyDescent="0.2">
      <c r="B5514" s="142">
        <v>10530</v>
      </c>
      <c r="C5514" s="143" t="s">
        <v>29</v>
      </c>
      <c r="D5514" s="142">
        <v>497736</v>
      </c>
      <c r="E5514" s="143" t="s">
        <v>4454</v>
      </c>
      <c r="F5514" s="143" t="s">
        <v>706</v>
      </c>
      <c r="G5514" s="143" t="s">
        <v>707</v>
      </c>
      <c r="H5514" s="144">
        <v>600</v>
      </c>
      <c r="I5514" s="143"/>
    </row>
    <row r="5515" spans="2:9" s="140" customFormat="1" ht="19.7" customHeight="1" x14ac:dyDescent="0.2">
      <c r="B5515" s="142">
        <v>10530</v>
      </c>
      <c r="C5515" s="143" t="s">
        <v>29</v>
      </c>
      <c r="D5515" s="142">
        <v>497736</v>
      </c>
      <c r="E5515" s="143" t="s">
        <v>4454</v>
      </c>
      <c r="F5515" s="143" t="s">
        <v>706</v>
      </c>
      <c r="G5515" s="143" t="s">
        <v>707</v>
      </c>
      <c r="H5515" s="144">
        <v>300</v>
      </c>
      <c r="I5515" s="143"/>
    </row>
    <row r="5516" spans="2:9" s="140" customFormat="1" ht="19.7" customHeight="1" x14ac:dyDescent="0.2">
      <c r="B5516" s="142">
        <v>10530</v>
      </c>
      <c r="C5516" s="143" t="s">
        <v>29</v>
      </c>
      <c r="D5516" s="142">
        <v>497736</v>
      </c>
      <c r="E5516" s="143" t="s">
        <v>4454</v>
      </c>
      <c r="F5516" s="143" t="s">
        <v>706</v>
      </c>
      <c r="G5516" s="143" t="s">
        <v>707</v>
      </c>
      <c r="H5516" s="144">
        <v>15809.98</v>
      </c>
      <c r="I5516" s="143"/>
    </row>
    <row r="5517" spans="2:9" s="140" customFormat="1" ht="19.7" customHeight="1" x14ac:dyDescent="0.2">
      <c r="B5517" s="142">
        <v>10530</v>
      </c>
      <c r="C5517" s="143" t="s">
        <v>29</v>
      </c>
      <c r="D5517" s="142">
        <v>684890</v>
      </c>
      <c r="E5517" s="143" t="s">
        <v>4456</v>
      </c>
      <c r="F5517" s="143" t="s">
        <v>769</v>
      </c>
      <c r="G5517" s="143" t="s">
        <v>770</v>
      </c>
      <c r="H5517" s="144">
        <v>-18098.099999999999</v>
      </c>
      <c r="I5517" s="143"/>
    </row>
    <row r="5518" spans="2:9" s="140" customFormat="1" ht="19.7" customHeight="1" x14ac:dyDescent="0.2">
      <c r="B5518" s="142">
        <v>10530</v>
      </c>
      <c r="C5518" s="143" t="s">
        <v>29</v>
      </c>
      <c r="D5518" s="142">
        <v>684890</v>
      </c>
      <c r="E5518" s="143" t="s">
        <v>4457</v>
      </c>
      <c r="F5518" s="143" t="s">
        <v>700</v>
      </c>
      <c r="G5518" s="143" t="s">
        <v>701</v>
      </c>
      <c r="H5518" s="144">
        <v>18098.099999999999</v>
      </c>
      <c r="I5518" s="143"/>
    </row>
    <row r="5519" spans="2:9" s="140" customFormat="1" ht="19.7" customHeight="1" x14ac:dyDescent="0.2">
      <c r="B5519" s="142">
        <v>10530</v>
      </c>
      <c r="C5519" s="143" t="s">
        <v>29</v>
      </c>
      <c r="D5519" s="142">
        <v>684890</v>
      </c>
      <c r="E5519" s="143" t="s">
        <v>4458</v>
      </c>
      <c r="F5519" s="143" t="s">
        <v>700</v>
      </c>
      <c r="G5519" s="143" t="s">
        <v>701</v>
      </c>
      <c r="H5519" s="144">
        <v>-2071.44</v>
      </c>
      <c r="I5519" s="143"/>
    </row>
    <row r="5520" spans="2:9" s="140" customFormat="1" ht="19.7" customHeight="1" x14ac:dyDescent="0.2">
      <c r="B5520" s="142">
        <v>10530</v>
      </c>
      <c r="C5520" s="143" t="s">
        <v>29</v>
      </c>
      <c r="D5520" s="142">
        <v>684890</v>
      </c>
      <c r="E5520" s="143" t="s">
        <v>4459</v>
      </c>
      <c r="F5520" s="143" t="s">
        <v>697</v>
      </c>
      <c r="G5520" s="143" t="s">
        <v>698</v>
      </c>
      <c r="H5520" s="144">
        <v>53000</v>
      </c>
      <c r="I5520" s="143"/>
    </row>
    <row r="5521" spans="2:9" s="140" customFormat="1" ht="19.7" customHeight="1" x14ac:dyDescent="0.2">
      <c r="B5521" s="142">
        <v>10530</v>
      </c>
      <c r="C5521" s="143" t="s">
        <v>29</v>
      </c>
      <c r="D5521" s="142">
        <v>725439</v>
      </c>
      <c r="E5521" s="143" t="s">
        <v>4460</v>
      </c>
      <c r="F5521" s="143" t="s">
        <v>713</v>
      </c>
      <c r="G5521" s="143" t="s">
        <v>714</v>
      </c>
      <c r="H5521" s="144">
        <v>200000</v>
      </c>
      <c r="I5521" s="143"/>
    </row>
    <row r="5522" spans="2:9" s="140" customFormat="1" ht="19.7" customHeight="1" x14ac:dyDescent="0.2">
      <c r="B5522" s="142">
        <v>10530</v>
      </c>
      <c r="C5522" s="143" t="s">
        <v>29</v>
      </c>
      <c r="D5522" s="142">
        <v>730605</v>
      </c>
      <c r="E5522" s="143" t="s">
        <v>4461</v>
      </c>
      <c r="F5522" s="143" t="s">
        <v>697</v>
      </c>
      <c r="G5522" s="143" t="s">
        <v>698</v>
      </c>
      <c r="H5522" s="144">
        <v>50000</v>
      </c>
      <c r="I5522" s="143"/>
    </row>
    <row r="5523" spans="2:9" s="140" customFormat="1" ht="19.7" customHeight="1" x14ac:dyDescent="0.2">
      <c r="B5523" s="142">
        <v>10530</v>
      </c>
      <c r="C5523" s="143" t="s">
        <v>29</v>
      </c>
      <c r="D5523" s="142">
        <v>732730</v>
      </c>
      <c r="E5523" s="143" t="s">
        <v>8781</v>
      </c>
      <c r="F5523" s="143" t="s">
        <v>706</v>
      </c>
      <c r="G5523" s="143" t="s">
        <v>707</v>
      </c>
      <c r="H5523" s="144">
        <v>2096.2600000000002</v>
      </c>
      <c r="I5523" s="143"/>
    </row>
    <row r="5524" spans="2:9" s="140" customFormat="1" ht="19.7" customHeight="1" x14ac:dyDescent="0.2">
      <c r="B5524" s="142">
        <v>10530</v>
      </c>
      <c r="C5524" s="143" t="s">
        <v>29</v>
      </c>
      <c r="D5524" s="142">
        <v>750766</v>
      </c>
      <c r="E5524" s="143" t="s">
        <v>4462</v>
      </c>
      <c r="F5524" s="143" t="s">
        <v>713</v>
      </c>
      <c r="G5524" s="143" t="s">
        <v>714</v>
      </c>
      <c r="H5524" s="144">
        <v>0</v>
      </c>
      <c r="I5524" s="143"/>
    </row>
    <row r="5525" spans="2:9" s="140" customFormat="1" ht="19.7" customHeight="1" x14ac:dyDescent="0.2">
      <c r="B5525" s="142">
        <v>10530</v>
      </c>
      <c r="C5525" s="143" t="s">
        <v>29</v>
      </c>
      <c r="D5525" s="142">
        <v>751569</v>
      </c>
      <c r="E5525" s="143" t="s">
        <v>4463</v>
      </c>
      <c r="F5525" s="143" t="s">
        <v>706</v>
      </c>
      <c r="G5525" s="143" t="s">
        <v>707</v>
      </c>
      <c r="H5525" s="144">
        <v>-234818.55</v>
      </c>
      <c r="I5525" s="143"/>
    </row>
    <row r="5526" spans="2:9" s="140" customFormat="1" ht="19.7" customHeight="1" x14ac:dyDescent="0.2">
      <c r="B5526" s="142">
        <v>10530</v>
      </c>
      <c r="C5526" s="143" t="s">
        <v>29</v>
      </c>
      <c r="D5526" s="142">
        <v>760579</v>
      </c>
      <c r="E5526" s="143" t="s">
        <v>4464</v>
      </c>
      <c r="F5526" s="143" t="s">
        <v>697</v>
      </c>
      <c r="G5526" s="143" t="s">
        <v>698</v>
      </c>
      <c r="H5526" s="144">
        <v>30000</v>
      </c>
      <c r="I5526" s="143"/>
    </row>
    <row r="5527" spans="2:9" s="140" customFormat="1" ht="19.7" customHeight="1" x14ac:dyDescent="0.2">
      <c r="B5527" s="142">
        <v>10530</v>
      </c>
      <c r="C5527" s="143" t="s">
        <v>29</v>
      </c>
      <c r="D5527" s="142">
        <v>811293</v>
      </c>
      <c r="E5527" s="143" t="s">
        <v>4465</v>
      </c>
      <c r="F5527" s="143" t="s">
        <v>713</v>
      </c>
      <c r="G5527" s="143" t="s">
        <v>714</v>
      </c>
      <c r="H5527" s="144">
        <v>100000</v>
      </c>
      <c r="I5527" s="143"/>
    </row>
    <row r="5528" spans="2:9" s="140" customFormat="1" ht="19.7" customHeight="1" x14ac:dyDescent="0.2">
      <c r="B5528" s="142">
        <v>10530</v>
      </c>
      <c r="C5528" s="143" t="s">
        <v>29</v>
      </c>
      <c r="D5528" s="142">
        <v>5637487</v>
      </c>
      <c r="E5528" s="143" t="s">
        <v>4455</v>
      </c>
      <c r="F5528" s="143" t="s">
        <v>700</v>
      </c>
      <c r="G5528" s="143" t="s">
        <v>701</v>
      </c>
      <c r="H5528" s="144">
        <v>5050</v>
      </c>
      <c r="I5528" s="143"/>
    </row>
    <row r="5529" spans="2:9" s="140" customFormat="1" ht="19.7" customHeight="1" x14ac:dyDescent="0.2">
      <c r="B5529" s="142">
        <v>10530</v>
      </c>
      <c r="C5529" s="143" t="s">
        <v>29</v>
      </c>
      <c r="D5529" s="142">
        <v>6257450</v>
      </c>
      <c r="E5529" s="143" t="s">
        <v>4466</v>
      </c>
      <c r="F5529" s="143" t="s">
        <v>700</v>
      </c>
      <c r="G5529" s="143" t="s">
        <v>701</v>
      </c>
      <c r="H5529" s="144">
        <v>274.38</v>
      </c>
      <c r="I5529" s="143"/>
    </row>
    <row r="5530" spans="2:9" s="140" customFormat="1" ht="19.7" customHeight="1" x14ac:dyDescent="0.2">
      <c r="B5530" s="142">
        <v>10530</v>
      </c>
      <c r="C5530" s="143" t="s">
        <v>29</v>
      </c>
      <c r="D5530" s="142">
        <v>6257450</v>
      </c>
      <c r="E5530" s="143" t="s">
        <v>4466</v>
      </c>
      <c r="F5530" s="143" t="s">
        <v>700</v>
      </c>
      <c r="G5530" s="143" t="s">
        <v>701</v>
      </c>
      <c r="H5530" s="144">
        <v>228.65</v>
      </c>
      <c r="I5530" s="143"/>
    </row>
    <row r="5531" spans="2:9" s="140" customFormat="1" ht="19.7" customHeight="1" x14ac:dyDescent="0.2">
      <c r="B5531" s="142">
        <v>10530</v>
      </c>
      <c r="C5531" s="143" t="s">
        <v>29</v>
      </c>
      <c r="D5531" s="142">
        <v>6645555</v>
      </c>
      <c r="E5531" s="143" t="s">
        <v>4467</v>
      </c>
      <c r="F5531" s="143" t="s">
        <v>700</v>
      </c>
      <c r="G5531" s="143" t="s">
        <v>701</v>
      </c>
      <c r="H5531" s="144">
        <v>0</v>
      </c>
      <c r="I5531" s="143"/>
    </row>
    <row r="5532" spans="2:9" s="140" customFormat="1" ht="19.7" customHeight="1" x14ac:dyDescent="0.2">
      <c r="B5532" s="142">
        <v>10530</v>
      </c>
      <c r="C5532" s="143" t="s">
        <v>29</v>
      </c>
      <c r="D5532" s="142">
        <v>6645555</v>
      </c>
      <c r="E5532" s="143" t="s">
        <v>4467</v>
      </c>
      <c r="F5532" s="143" t="s">
        <v>700</v>
      </c>
      <c r="G5532" s="143" t="s">
        <v>701</v>
      </c>
      <c r="H5532" s="144">
        <v>228.65</v>
      </c>
      <c r="I5532" s="143"/>
    </row>
    <row r="5533" spans="2:9" s="140" customFormat="1" ht="19.7" customHeight="1" x14ac:dyDescent="0.2">
      <c r="B5533" s="142">
        <v>10530</v>
      </c>
      <c r="C5533" s="143" t="s">
        <v>29</v>
      </c>
      <c r="D5533" s="142">
        <v>6645555</v>
      </c>
      <c r="E5533" s="143" t="s">
        <v>4467</v>
      </c>
      <c r="F5533" s="143" t="s">
        <v>700</v>
      </c>
      <c r="G5533" s="143" t="s">
        <v>701</v>
      </c>
      <c r="H5533" s="144">
        <v>-4817.08</v>
      </c>
      <c r="I5533" s="143"/>
    </row>
    <row r="5534" spans="2:9" s="140" customFormat="1" ht="19.7" customHeight="1" x14ac:dyDescent="0.2">
      <c r="B5534" s="142">
        <v>10530</v>
      </c>
      <c r="C5534" s="143" t="s">
        <v>29</v>
      </c>
      <c r="D5534" s="142">
        <v>9227868</v>
      </c>
      <c r="E5534" s="143" t="s">
        <v>4468</v>
      </c>
      <c r="F5534" s="143" t="s">
        <v>700</v>
      </c>
      <c r="G5534" s="143" t="s">
        <v>701</v>
      </c>
      <c r="H5534" s="144">
        <v>100</v>
      </c>
      <c r="I5534" s="143"/>
    </row>
    <row r="5535" spans="2:9" s="140" customFormat="1" ht="19.7" customHeight="1" x14ac:dyDescent="0.2">
      <c r="B5535" s="142">
        <v>10530</v>
      </c>
      <c r="C5535" s="143" t="s">
        <v>29</v>
      </c>
      <c r="D5535" s="142">
        <v>9227868</v>
      </c>
      <c r="E5535" s="143" t="s">
        <v>4468</v>
      </c>
      <c r="F5535" s="143" t="s">
        <v>700</v>
      </c>
      <c r="G5535" s="143" t="s">
        <v>701</v>
      </c>
      <c r="H5535" s="144">
        <v>200</v>
      </c>
      <c r="I5535" s="143"/>
    </row>
    <row r="5536" spans="2:9" s="140" customFormat="1" ht="19.7" customHeight="1" x14ac:dyDescent="0.2">
      <c r="B5536" s="142">
        <v>10530</v>
      </c>
      <c r="C5536" s="143" t="s">
        <v>29</v>
      </c>
      <c r="D5536" s="142">
        <v>9227868</v>
      </c>
      <c r="E5536" s="143" t="s">
        <v>4468</v>
      </c>
      <c r="F5536" s="143" t="s">
        <v>700</v>
      </c>
      <c r="G5536" s="143" t="s">
        <v>701</v>
      </c>
      <c r="H5536" s="144">
        <v>300</v>
      </c>
      <c r="I5536" s="143"/>
    </row>
    <row r="5537" spans="2:9" s="140" customFormat="1" ht="19.7" customHeight="1" x14ac:dyDescent="0.2">
      <c r="B5537" s="142">
        <v>10530</v>
      </c>
      <c r="C5537" s="143" t="s">
        <v>29</v>
      </c>
      <c r="D5537" s="142">
        <v>101784402</v>
      </c>
      <c r="E5537" s="143" t="s">
        <v>4469</v>
      </c>
      <c r="F5537" s="143" t="s">
        <v>713</v>
      </c>
      <c r="G5537" s="143" t="s">
        <v>714</v>
      </c>
      <c r="H5537" s="144">
        <v>100000</v>
      </c>
      <c r="I5537" s="143"/>
    </row>
    <row r="5538" spans="2:9" s="140" customFormat="1" ht="19.7" customHeight="1" x14ac:dyDescent="0.2">
      <c r="B5538" s="142">
        <v>10539</v>
      </c>
      <c r="C5538" s="143" t="s">
        <v>18</v>
      </c>
      <c r="D5538" s="142">
        <v>124843</v>
      </c>
      <c r="E5538" s="143" t="s">
        <v>4470</v>
      </c>
      <c r="F5538" s="143" t="s">
        <v>700</v>
      </c>
      <c r="G5538" s="143" t="s">
        <v>701</v>
      </c>
      <c r="H5538" s="144">
        <v>100</v>
      </c>
      <c r="I5538" s="143"/>
    </row>
    <row r="5539" spans="2:9" s="140" customFormat="1" ht="19.7" customHeight="1" x14ac:dyDescent="0.2">
      <c r="B5539" s="142">
        <v>10539</v>
      </c>
      <c r="C5539" s="143" t="s">
        <v>18</v>
      </c>
      <c r="D5539" s="142">
        <v>124843</v>
      </c>
      <c r="E5539" s="143" t="s">
        <v>4470</v>
      </c>
      <c r="F5539" s="143" t="s">
        <v>700</v>
      </c>
      <c r="G5539" s="143" t="s">
        <v>701</v>
      </c>
      <c r="H5539" s="144">
        <v>400</v>
      </c>
      <c r="I5539" s="143"/>
    </row>
    <row r="5540" spans="2:9" s="140" customFormat="1" ht="19.7" customHeight="1" x14ac:dyDescent="0.2">
      <c r="B5540" s="142">
        <v>10539</v>
      </c>
      <c r="C5540" s="143" t="s">
        <v>18</v>
      </c>
      <c r="D5540" s="142">
        <v>124843</v>
      </c>
      <c r="E5540" s="143" t="s">
        <v>4470</v>
      </c>
      <c r="F5540" s="143" t="s">
        <v>700</v>
      </c>
      <c r="G5540" s="143" t="s">
        <v>701</v>
      </c>
      <c r="H5540" s="144">
        <v>700</v>
      </c>
      <c r="I5540" s="143"/>
    </row>
    <row r="5541" spans="2:9" s="140" customFormat="1" ht="19.7" customHeight="1" x14ac:dyDescent="0.2">
      <c r="B5541" s="142">
        <v>10539</v>
      </c>
      <c r="C5541" s="143" t="s">
        <v>18</v>
      </c>
      <c r="D5541" s="142">
        <v>327956</v>
      </c>
      <c r="E5541" s="143" t="s">
        <v>4471</v>
      </c>
      <c r="F5541" s="143" t="s">
        <v>713</v>
      </c>
      <c r="G5541" s="143" t="s">
        <v>714</v>
      </c>
      <c r="H5541" s="144">
        <v>150150</v>
      </c>
      <c r="I5541" s="143"/>
    </row>
    <row r="5542" spans="2:9" s="140" customFormat="1" ht="19.7" customHeight="1" x14ac:dyDescent="0.2">
      <c r="B5542" s="142">
        <v>10539</v>
      </c>
      <c r="C5542" s="143" t="s">
        <v>18</v>
      </c>
      <c r="D5542" s="142">
        <v>327956</v>
      </c>
      <c r="E5542" s="143" t="s">
        <v>4472</v>
      </c>
      <c r="F5542" s="143" t="s">
        <v>713</v>
      </c>
      <c r="G5542" s="143" t="s">
        <v>714</v>
      </c>
      <c r="H5542" s="144">
        <v>150150</v>
      </c>
      <c r="I5542" s="143"/>
    </row>
    <row r="5543" spans="2:9" s="140" customFormat="1" ht="19.7" customHeight="1" x14ac:dyDescent="0.2">
      <c r="B5543" s="142">
        <v>10539</v>
      </c>
      <c r="C5543" s="143" t="s">
        <v>18</v>
      </c>
      <c r="D5543" s="142">
        <v>838906</v>
      </c>
      <c r="E5543" s="143" t="s">
        <v>4473</v>
      </c>
      <c r="F5543" s="143" t="s">
        <v>700</v>
      </c>
      <c r="G5543" s="143" t="s">
        <v>701</v>
      </c>
      <c r="H5543" s="144">
        <v>100</v>
      </c>
      <c r="I5543" s="143"/>
    </row>
    <row r="5544" spans="2:9" s="140" customFormat="1" ht="19.7" customHeight="1" x14ac:dyDescent="0.2">
      <c r="B5544" s="142">
        <v>10539</v>
      </c>
      <c r="C5544" s="143" t="s">
        <v>18</v>
      </c>
      <c r="D5544" s="142">
        <v>838906</v>
      </c>
      <c r="E5544" s="143" t="s">
        <v>4473</v>
      </c>
      <c r="F5544" s="143" t="s">
        <v>700</v>
      </c>
      <c r="G5544" s="143" t="s">
        <v>701</v>
      </c>
      <c r="H5544" s="144">
        <v>400</v>
      </c>
      <c r="I5544" s="143"/>
    </row>
    <row r="5545" spans="2:9" s="140" customFormat="1" ht="19.7" customHeight="1" x14ac:dyDescent="0.2">
      <c r="B5545" s="142">
        <v>10539</v>
      </c>
      <c r="C5545" s="143" t="s">
        <v>18</v>
      </c>
      <c r="D5545" s="142">
        <v>838906</v>
      </c>
      <c r="E5545" s="143" t="s">
        <v>4473</v>
      </c>
      <c r="F5545" s="143" t="s">
        <v>700</v>
      </c>
      <c r="G5545" s="143" t="s">
        <v>701</v>
      </c>
      <c r="H5545" s="144">
        <v>700</v>
      </c>
      <c r="I5545" s="143"/>
    </row>
    <row r="5546" spans="2:9" s="140" customFormat="1" ht="19.7" customHeight="1" x14ac:dyDescent="0.2">
      <c r="B5546" s="142">
        <v>10539</v>
      </c>
      <c r="C5546" s="143" t="s">
        <v>18</v>
      </c>
      <c r="D5546" s="142">
        <v>4053480</v>
      </c>
      <c r="E5546" s="143" t="s">
        <v>4474</v>
      </c>
      <c r="F5546" s="143" t="s">
        <v>700</v>
      </c>
      <c r="G5546" s="143" t="s">
        <v>701</v>
      </c>
      <c r="H5546" s="144">
        <v>100</v>
      </c>
      <c r="I5546" s="143"/>
    </row>
    <row r="5547" spans="2:9" s="140" customFormat="1" ht="19.7" customHeight="1" x14ac:dyDescent="0.2">
      <c r="B5547" s="142">
        <v>10539</v>
      </c>
      <c r="C5547" s="143" t="s">
        <v>18</v>
      </c>
      <c r="D5547" s="142">
        <v>4053480</v>
      </c>
      <c r="E5547" s="143" t="s">
        <v>4474</v>
      </c>
      <c r="F5547" s="143" t="s">
        <v>700</v>
      </c>
      <c r="G5547" s="143" t="s">
        <v>701</v>
      </c>
      <c r="H5547" s="144">
        <v>400</v>
      </c>
      <c r="I5547" s="143"/>
    </row>
    <row r="5548" spans="2:9" s="140" customFormat="1" ht="19.7" customHeight="1" x14ac:dyDescent="0.2">
      <c r="B5548" s="142">
        <v>10539</v>
      </c>
      <c r="C5548" s="143" t="s">
        <v>18</v>
      </c>
      <c r="D5548" s="142">
        <v>4053480</v>
      </c>
      <c r="E5548" s="143" t="s">
        <v>4474</v>
      </c>
      <c r="F5548" s="143" t="s">
        <v>700</v>
      </c>
      <c r="G5548" s="143" t="s">
        <v>701</v>
      </c>
      <c r="H5548" s="144">
        <v>700</v>
      </c>
      <c r="I5548" s="143"/>
    </row>
    <row r="5549" spans="2:9" s="140" customFormat="1" ht="19.7" customHeight="1" x14ac:dyDescent="0.2">
      <c r="B5549" s="142">
        <v>10539</v>
      </c>
      <c r="C5549" s="143" t="s">
        <v>18</v>
      </c>
      <c r="D5549" s="142">
        <v>99010532</v>
      </c>
      <c r="E5549" s="143" t="s">
        <v>4475</v>
      </c>
      <c r="F5549" s="143" t="s">
        <v>778</v>
      </c>
      <c r="G5549" s="143" t="s">
        <v>779</v>
      </c>
      <c r="H5549" s="144">
        <v>-4023.69</v>
      </c>
      <c r="I5549" s="143"/>
    </row>
    <row r="5550" spans="2:9" s="140" customFormat="1" ht="19.7" customHeight="1" x14ac:dyDescent="0.2">
      <c r="B5550" s="142">
        <v>10541</v>
      </c>
      <c r="C5550" s="143" t="s">
        <v>22</v>
      </c>
      <c r="D5550" s="142">
        <v>67181</v>
      </c>
      <c r="E5550" s="143" t="s">
        <v>4476</v>
      </c>
      <c r="F5550" s="143" t="s">
        <v>713</v>
      </c>
      <c r="G5550" s="143" t="s">
        <v>714</v>
      </c>
      <c r="H5550" s="144">
        <v>120000</v>
      </c>
      <c r="I5550" s="143"/>
    </row>
    <row r="5551" spans="2:9" s="140" customFormat="1" ht="19.7" customHeight="1" x14ac:dyDescent="0.2">
      <c r="B5551" s="142">
        <v>10541</v>
      </c>
      <c r="C5551" s="143" t="s">
        <v>22</v>
      </c>
      <c r="D5551" s="142">
        <v>67181</v>
      </c>
      <c r="E5551" s="143" t="s">
        <v>4477</v>
      </c>
      <c r="F5551" s="143" t="s">
        <v>737</v>
      </c>
      <c r="G5551" s="143" t="s">
        <v>738</v>
      </c>
      <c r="H5551" s="144">
        <v>360</v>
      </c>
      <c r="I5551" s="143"/>
    </row>
    <row r="5552" spans="2:9" s="140" customFormat="1" ht="19.7" customHeight="1" x14ac:dyDescent="0.2">
      <c r="B5552" s="142">
        <v>10541</v>
      </c>
      <c r="C5552" s="143" t="s">
        <v>22</v>
      </c>
      <c r="D5552" s="142">
        <v>67181</v>
      </c>
      <c r="E5552" s="143" t="s">
        <v>4478</v>
      </c>
      <c r="F5552" s="143" t="s">
        <v>700</v>
      </c>
      <c r="G5552" s="143" t="s">
        <v>701</v>
      </c>
      <c r="H5552" s="144">
        <v>4800</v>
      </c>
      <c r="I5552" s="143"/>
    </row>
    <row r="5553" spans="2:9" s="140" customFormat="1" ht="19.7" customHeight="1" x14ac:dyDescent="0.2">
      <c r="B5553" s="142">
        <v>10541</v>
      </c>
      <c r="C5553" s="143" t="s">
        <v>22</v>
      </c>
      <c r="D5553" s="142">
        <v>100143</v>
      </c>
      <c r="E5553" s="143" t="s">
        <v>9153</v>
      </c>
      <c r="F5553" s="143" t="s">
        <v>713</v>
      </c>
      <c r="G5553" s="143" t="s">
        <v>714</v>
      </c>
      <c r="H5553" s="144">
        <v>100000</v>
      </c>
      <c r="I5553" s="143"/>
    </row>
    <row r="5554" spans="2:9" s="140" customFormat="1" ht="19.7" customHeight="1" x14ac:dyDescent="0.2">
      <c r="B5554" s="142">
        <v>10541</v>
      </c>
      <c r="C5554" s="143" t="s">
        <v>22</v>
      </c>
      <c r="D5554" s="142">
        <v>174018</v>
      </c>
      <c r="E5554" s="143" t="s">
        <v>4479</v>
      </c>
      <c r="F5554" s="143" t="s">
        <v>700</v>
      </c>
      <c r="G5554" s="143" t="s">
        <v>701</v>
      </c>
      <c r="H5554" s="144">
        <v>-7552.02</v>
      </c>
      <c r="I5554" s="143"/>
    </row>
    <row r="5555" spans="2:9" s="140" customFormat="1" ht="19.7" customHeight="1" x14ac:dyDescent="0.2">
      <c r="B5555" s="142">
        <v>10541</v>
      </c>
      <c r="C5555" s="143" t="s">
        <v>22</v>
      </c>
      <c r="D5555" s="142">
        <v>174018</v>
      </c>
      <c r="E5555" s="143" t="s">
        <v>4480</v>
      </c>
      <c r="F5555" s="143" t="s">
        <v>723</v>
      </c>
      <c r="G5555" s="143" t="s">
        <v>724</v>
      </c>
      <c r="H5555" s="144">
        <v>-23750.17</v>
      </c>
      <c r="I5555" s="143"/>
    </row>
    <row r="5556" spans="2:9" s="140" customFormat="1" ht="19.7" customHeight="1" x14ac:dyDescent="0.2">
      <c r="B5556" s="142">
        <v>10541</v>
      </c>
      <c r="C5556" s="143" t="s">
        <v>22</v>
      </c>
      <c r="D5556" s="142">
        <v>175022</v>
      </c>
      <c r="E5556" s="143" t="s">
        <v>4502</v>
      </c>
      <c r="F5556" s="143" t="s">
        <v>700</v>
      </c>
      <c r="G5556" s="143" t="s">
        <v>701</v>
      </c>
      <c r="H5556" s="144">
        <v>123600</v>
      </c>
      <c r="I5556" s="143"/>
    </row>
    <row r="5557" spans="2:9" s="140" customFormat="1" ht="19.7" customHeight="1" x14ac:dyDescent="0.2">
      <c r="B5557" s="142">
        <v>10541</v>
      </c>
      <c r="C5557" s="143" t="s">
        <v>22</v>
      </c>
      <c r="D5557" s="142">
        <v>258129</v>
      </c>
      <c r="E5557" s="143" t="s">
        <v>4481</v>
      </c>
      <c r="F5557" s="143" t="s">
        <v>700</v>
      </c>
      <c r="G5557" s="143" t="s">
        <v>701</v>
      </c>
      <c r="H5557" s="144">
        <v>39300</v>
      </c>
      <c r="I5557" s="143"/>
    </row>
    <row r="5558" spans="2:9" s="140" customFormat="1" ht="19.7" customHeight="1" x14ac:dyDescent="0.2">
      <c r="B5558" s="142">
        <v>10541</v>
      </c>
      <c r="C5558" s="143" t="s">
        <v>22</v>
      </c>
      <c r="D5558" s="142">
        <v>258129</v>
      </c>
      <c r="E5558" s="143" t="s">
        <v>4482</v>
      </c>
      <c r="F5558" s="143" t="s">
        <v>700</v>
      </c>
      <c r="G5558" s="143" t="s">
        <v>701</v>
      </c>
      <c r="H5558" s="144">
        <v>37500</v>
      </c>
      <c r="I5558" s="143"/>
    </row>
    <row r="5559" spans="2:9" s="140" customFormat="1" ht="19.7" customHeight="1" x14ac:dyDescent="0.2">
      <c r="B5559" s="142">
        <v>10541</v>
      </c>
      <c r="C5559" s="143" t="s">
        <v>22</v>
      </c>
      <c r="D5559" s="142">
        <v>313522</v>
      </c>
      <c r="E5559" s="143" t="s">
        <v>4483</v>
      </c>
      <c r="F5559" s="143" t="s">
        <v>716</v>
      </c>
      <c r="G5559" s="143" t="s">
        <v>717</v>
      </c>
      <c r="H5559" s="144">
        <v>-1800.64</v>
      </c>
      <c r="I5559" s="143"/>
    </row>
    <row r="5560" spans="2:9" s="140" customFormat="1" ht="19.7" customHeight="1" x14ac:dyDescent="0.2">
      <c r="B5560" s="142">
        <v>10541</v>
      </c>
      <c r="C5560" s="143" t="s">
        <v>22</v>
      </c>
      <c r="D5560" s="142">
        <v>313522</v>
      </c>
      <c r="E5560" s="143" t="s">
        <v>4484</v>
      </c>
      <c r="F5560" s="143" t="s">
        <v>716</v>
      </c>
      <c r="G5560" s="143" t="s">
        <v>717</v>
      </c>
      <c r="H5560" s="144">
        <v>-107979.51</v>
      </c>
      <c r="I5560" s="143"/>
    </row>
    <row r="5561" spans="2:9" s="140" customFormat="1" ht="19.7" customHeight="1" x14ac:dyDescent="0.2">
      <c r="B5561" s="142">
        <v>10541</v>
      </c>
      <c r="C5561" s="143" t="s">
        <v>22</v>
      </c>
      <c r="D5561" s="142">
        <v>349450</v>
      </c>
      <c r="E5561" s="143" t="s">
        <v>4485</v>
      </c>
      <c r="F5561" s="143" t="s">
        <v>697</v>
      </c>
      <c r="G5561" s="143" t="s">
        <v>698</v>
      </c>
      <c r="H5561" s="144">
        <v>43000</v>
      </c>
      <c r="I5561" s="143"/>
    </row>
    <row r="5562" spans="2:9" s="140" customFormat="1" ht="19.7" customHeight="1" x14ac:dyDescent="0.2">
      <c r="B5562" s="142">
        <v>10541</v>
      </c>
      <c r="C5562" s="143" t="s">
        <v>22</v>
      </c>
      <c r="D5562" s="142">
        <v>349450</v>
      </c>
      <c r="E5562" s="143" t="s">
        <v>4486</v>
      </c>
      <c r="F5562" s="143" t="s">
        <v>737</v>
      </c>
      <c r="G5562" s="143" t="s">
        <v>738</v>
      </c>
      <c r="H5562" s="144">
        <v>233</v>
      </c>
      <c r="I5562" s="143"/>
    </row>
    <row r="5563" spans="2:9" s="140" customFormat="1" ht="19.7" customHeight="1" x14ac:dyDescent="0.2">
      <c r="B5563" s="142">
        <v>10541</v>
      </c>
      <c r="C5563" s="143" t="s">
        <v>22</v>
      </c>
      <c r="D5563" s="142">
        <v>382270</v>
      </c>
      <c r="E5563" s="143" t="s">
        <v>4487</v>
      </c>
      <c r="F5563" s="143" t="s">
        <v>700</v>
      </c>
      <c r="G5563" s="143" t="s">
        <v>701</v>
      </c>
      <c r="H5563" s="144">
        <v>600</v>
      </c>
      <c r="I5563" s="143"/>
    </row>
    <row r="5564" spans="2:9" s="140" customFormat="1" ht="19.7" customHeight="1" x14ac:dyDescent="0.2">
      <c r="B5564" s="142">
        <v>10541</v>
      </c>
      <c r="C5564" s="143" t="s">
        <v>22</v>
      </c>
      <c r="D5564" s="142">
        <v>382273</v>
      </c>
      <c r="E5564" s="143" t="s">
        <v>4488</v>
      </c>
      <c r="F5564" s="143" t="s">
        <v>700</v>
      </c>
      <c r="G5564" s="143" t="s">
        <v>701</v>
      </c>
      <c r="H5564" s="144">
        <v>12000</v>
      </c>
      <c r="I5564" s="143"/>
    </row>
    <row r="5565" spans="2:9" s="140" customFormat="1" ht="19.7" customHeight="1" x14ac:dyDescent="0.2">
      <c r="B5565" s="142">
        <v>10541</v>
      </c>
      <c r="C5565" s="143" t="s">
        <v>22</v>
      </c>
      <c r="D5565" s="142">
        <v>399033</v>
      </c>
      <c r="E5565" s="143" t="s">
        <v>4489</v>
      </c>
      <c r="F5565" s="143" t="s">
        <v>713</v>
      </c>
      <c r="G5565" s="143" t="s">
        <v>714</v>
      </c>
      <c r="H5565" s="144">
        <v>120000</v>
      </c>
      <c r="I5565" s="143"/>
    </row>
    <row r="5566" spans="2:9" s="140" customFormat="1" ht="19.7" customHeight="1" x14ac:dyDescent="0.2">
      <c r="B5566" s="142">
        <v>10541</v>
      </c>
      <c r="C5566" s="143" t="s">
        <v>22</v>
      </c>
      <c r="D5566" s="142">
        <v>467230</v>
      </c>
      <c r="E5566" s="143" t="s">
        <v>4490</v>
      </c>
      <c r="F5566" s="143" t="s">
        <v>700</v>
      </c>
      <c r="G5566" s="143" t="s">
        <v>701</v>
      </c>
      <c r="H5566" s="144">
        <v>1800</v>
      </c>
      <c r="I5566" s="143"/>
    </row>
    <row r="5567" spans="2:9" s="140" customFormat="1" ht="19.7" customHeight="1" x14ac:dyDescent="0.2">
      <c r="B5567" s="142">
        <v>10541</v>
      </c>
      <c r="C5567" s="143" t="s">
        <v>22</v>
      </c>
      <c r="D5567" s="142">
        <v>493944</v>
      </c>
      <c r="E5567" s="143" t="s">
        <v>4491</v>
      </c>
      <c r="F5567" s="143" t="s">
        <v>700</v>
      </c>
      <c r="G5567" s="143" t="s">
        <v>701</v>
      </c>
      <c r="H5567" s="144">
        <v>750000</v>
      </c>
      <c r="I5567" s="143"/>
    </row>
    <row r="5568" spans="2:9" s="140" customFormat="1" ht="19.7" customHeight="1" x14ac:dyDescent="0.2">
      <c r="B5568" s="142">
        <v>10541</v>
      </c>
      <c r="C5568" s="143" t="s">
        <v>22</v>
      </c>
      <c r="D5568" s="142">
        <v>563437</v>
      </c>
      <c r="E5568" s="143" t="s">
        <v>8782</v>
      </c>
      <c r="F5568" s="143" t="s">
        <v>700</v>
      </c>
      <c r="G5568" s="143" t="s">
        <v>701</v>
      </c>
      <c r="H5568" s="144">
        <v>50000</v>
      </c>
      <c r="I5568" s="143"/>
    </row>
    <row r="5569" spans="2:9" s="140" customFormat="1" ht="19.7" customHeight="1" x14ac:dyDescent="0.2">
      <c r="B5569" s="142">
        <v>10541</v>
      </c>
      <c r="C5569" s="143" t="s">
        <v>22</v>
      </c>
      <c r="D5569" s="142">
        <v>563438</v>
      </c>
      <c r="E5569" s="143" t="s">
        <v>9855</v>
      </c>
      <c r="F5569" s="143" t="s">
        <v>700</v>
      </c>
      <c r="G5569" s="143" t="s">
        <v>701</v>
      </c>
      <c r="H5569" s="144">
        <v>5000</v>
      </c>
      <c r="I5569" s="143"/>
    </row>
    <row r="5570" spans="2:9" s="140" customFormat="1" ht="19.7" customHeight="1" x14ac:dyDescent="0.2">
      <c r="B5570" s="142">
        <v>10541</v>
      </c>
      <c r="C5570" s="143" t="s">
        <v>22</v>
      </c>
      <c r="D5570" s="142">
        <v>576425</v>
      </c>
      <c r="E5570" s="143" t="s">
        <v>4492</v>
      </c>
      <c r="F5570" s="143" t="s">
        <v>697</v>
      </c>
      <c r="G5570" s="143" t="s">
        <v>698</v>
      </c>
      <c r="H5570" s="144">
        <v>50000</v>
      </c>
      <c r="I5570" s="143"/>
    </row>
    <row r="5571" spans="2:9" s="140" customFormat="1" ht="19.7" customHeight="1" x14ac:dyDescent="0.2">
      <c r="B5571" s="142">
        <v>10541</v>
      </c>
      <c r="C5571" s="143" t="s">
        <v>22</v>
      </c>
      <c r="D5571" s="142">
        <v>597176</v>
      </c>
      <c r="E5571" s="143" t="s">
        <v>4493</v>
      </c>
      <c r="F5571" s="143" t="s">
        <v>723</v>
      </c>
      <c r="G5571" s="143" t="s">
        <v>724</v>
      </c>
      <c r="H5571" s="144">
        <v>-292332.84000000003</v>
      </c>
      <c r="I5571" s="143"/>
    </row>
    <row r="5572" spans="2:9" s="140" customFormat="1" ht="19.7" customHeight="1" x14ac:dyDescent="0.2">
      <c r="B5572" s="142">
        <v>10541</v>
      </c>
      <c r="C5572" s="143" t="s">
        <v>22</v>
      </c>
      <c r="D5572" s="142">
        <v>597176</v>
      </c>
      <c r="E5572" s="143" t="s">
        <v>4494</v>
      </c>
      <c r="F5572" s="143" t="s">
        <v>700</v>
      </c>
      <c r="G5572" s="143" t="s">
        <v>701</v>
      </c>
      <c r="H5572" s="144">
        <v>-762276.14</v>
      </c>
      <c r="I5572" s="143"/>
    </row>
    <row r="5573" spans="2:9" s="140" customFormat="1" ht="19.7" customHeight="1" x14ac:dyDescent="0.2">
      <c r="B5573" s="142">
        <v>10541</v>
      </c>
      <c r="C5573" s="143" t="s">
        <v>22</v>
      </c>
      <c r="D5573" s="142">
        <v>688285</v>
      </c>
      <c r="E5573" s="143" t="s">
        <v>4495</v>
      </c>
      <c r="F5573" s="143" t="s">
        <v>700</v>
      </c>
      <c r="G5573" s="143" t="s">
        <v>701</v>
      </c>
      <c r="H5573" s="144">
        <v>38500</v>
      </c>
      <c r="I5573" s="143"/>
    </row>
    <row r="5574" spans="2:9" s="140" customFormat="1" ht="19.7" customHeight="1" x14ac:dyDescent="0.2">
      <c r="B5574" s="142">
        <v>10541</v>
      </c>
      <c r="C5574" s="143" t="s">
        <v>22</v>
      </c>
      <c r="D5574" s="142">
        <v>731234</v>
      </c>
      <c r="E5574" s="143" t="s">
        <v>4496</v>
      </c>
      <c r="F5574" s="143" t="s">
        <v>713</v>
      </c>
      <c r="G5574" s="143" t="s">
        <v>714</v>
      </c>
      <c r="H5574" s="144">
        <v>162000</v>
      </c>
      <c r="I5574" s="143"/>
    </row>
    <row r="5575" spans="2:9" s="140" customFormat="1" ht="19.7" customHeight="1" x14ac:dyDescent="0.2">
      <c r="B5575" s="142">
        <v>10541</v>
      </c>
      <c r="C5575" s="143" t="s">
        <v>22</v>
      </c>
      <c r="D5575" s="142">
        <v>743549</v>
      </c>
      <c r="E5575" s="143" t="s">
        <v>9154</v>
      </c>
      <c r="F5575" s="143" t="s">
        <v>697</v>
      </c>
      <c r="G5575" s="143" t="s">
        <v>698</v>
      </c>
      <c r="H5575" s="144">
        <v>21750</v>
      </c>
      <c r="I5575" s="143"/>
    </row>
    <row r="5576" spans="2:9" s="140" customFormat="1" ht="19.7" customHeight="1" x14ac:dyDescent="0.2">
      <c r="B5576" s="142">
        <v>10541</v>
      </c>
      <c r="C5576" s="143" t="s">
        <v>22</v>
      </c>
      <c r="D5576" s="142">
        <v>754078</v>
      </c>
      <c r="E5576" s="143" t="s">
        <v>4498</v>
      </c>
      <c r="F5576" s="143" t="s">
        <v>700</v>
      </c>
      <c r="G5576" s="143" t="s">
        <v>701</v>
      </c>
      <c r="H5576" s="144">
        <v>-7669.41</v>
      </c>
      <c r="I5576" s="143"/>
    </row>
    <row r="5577" spans="2:9" s="140" customFormat="1" ht="19.7" customHeight="1" x14ac:dyDescent="0.2">
      <c r="B5577" s="142">
        <v>10541</v>
      </c>
      <c r="C5577" s="143" t="s">
        <v>22</v>
      </c>
      <c r="D5577" s="142">
        <v>798508</v>
      </c>
      <c r="E5577" s="143" t="s">
        <v>4499</v>
      </c>
      <c r="F5577" s="143" t="s">
        <v>700</v>
      </c>
      <c r="G5577" s="143" t="s">
        <v>701</v>
      </c>
      <c r="H5577" s="144">
        <v>-78632.899999999994</v>
      </c>
      <c r="I5577" s="143"/>
    </row>
    <row r="5578" spans="2:9" s="140" customFormat="1" ht="19.7" customHeight="1" x14ac:dyDescent="0.2">
      <c r="B5578" s="142">
        <v>10541</v>
      </c>
      <c r="C5578" s="143" t="s">
        <v>22</v>
      </c>
      <c r="D5578" s="142">
        <v>798508</v>
      </c>
      <c r="E5578" s="143" t="s">
        <v>4500</v>
      </c>
      <c r="F5578" s="143" t="s">
        <v>700</v>
      </c>
      <c r="G5578" s="143" t="s">
        <v>701</v>
      </c>
      <c r="H5578" s="144">
        <v>7200</v>
      </c>
      <c r="I5578" s="143"/>
    </row>
    <row r="5579" spans="2:9" s="140" customFormat="1" ht="19.7" customHeight="1" x14ac:dyDescent="0.2">
      <c r="B5579" s="142">
        <v>10541</v>
      </c>
      <c r="C5579" s="143" t="s">
        <v>22</v>
      </c>
      <c r="D5579" s="142">
        <v>798508</v>
      </c>
      <c r="E5579" s="143" t="s">
        <v>4501</v>
      </c>
      <c r="F5579" s="143" t="s">
        <v>697</v>
      </c>
      <c r="G5579" s="143" t="s">
        <v>698</v>
      </c>
      <c r="H5579" s="144">
        <v>40000</v>
      </c>
      <c r="I5579" s="143"/>
    </row>
    <row r="5580" spans="2:9" s="140" customFormat="1" ht="19.7" customHeight="1" x14ac:dyDescent="0.2">
      <c r="B5580" s="142">
        <v>10541</v>
      </c>
      <c r="C5580" s="143" t="s">
        <v>22</v>
      </c>
      <c r="D5580" s="142">
        <v>807841</v>
      </c>
      <c r="E5580" s="143" t="s">
        <v>9856</v>
      </c>
      <c r="F5580" s="143" t="s">
        <v>697</v>
      </c>
      <c r="G5580" s="143" t="s">
        <v>698</v>
      </c>
      <c r="H5580" s="144">
        <v>24000</v>
      </c>
      <c r="I5580" s="143"/>
    </row>
    <row r="5581" spans="2:9" s="140" customFormat="1" ht="19.7" customHeight="1" x14ac:dyDescent="0.2">
      <c r="B5581" s="142">
        <v>10541</v>
      </c>
      <c r="C5581" s="143" t="s">
        <v>22</v>
      </c>
      <c r="D5581" s="142">
        <v>816372</v>
      </c>
      <c r="E5581" s="143" t="s">
        <v>4503</v>
      </c>
      <c r="F5581" s="143" t="s">
        <v>700</v>
      </c>
      <c r="G5581" s="143" t="s">
        <v>701</v>
      </c>
      <c r="H5581" s="144">
        <v>22500</v>
      </c>
      <c r="I5581" s="143"/>
    </row>
    <row r="5582" spans="2:9" s="140" customFormat="1" ht="19.7" customHeight="1" x14ac:dyDescent="0.2">
      <c r="B5582" s="142">
        <v>10541</v>
      </c>
      <c r="C5582" s="143" t="s">
        <v>22</v>
      </c>
      <c r="D5582" s="142">
        <v>5344880</v>
      </c>
      <c r="E5582" s="143" t="s">
        <v>4504</v>
      </c>
      <c r="F5582" s="143" t="s">
        <v>700</v>
      </c>
      <c r="G5582" s="143" t="s">
        <v>701</v>
      </c>
      <c r="H5582" s="144">
        <v>-4500</v>
      </c>
      <c r="I5582" s="143"/>
    </row>
    <row r="5583" spans="2:9" s="140" customFormat="1" ht="19.7" customHeight="1" x14ac:dyDescent="0.2">
      <c r="B5583" s="142">
        <v>10541</v>
      </c>
      <c r="C5583" s="143" t="s">
        <v>22</v>
      </c>
      <c r="D5583" s="142">
        <v>6208711</v>
      </c>
      <c r="E5583" s="143" t="s">
        <v>4505</v>
      </c>
      <c r="F5583" s="143" t="s">
        <v>697</v>
      </c>
      <c r="G5583" s="143" t="s">
        <v>698</v>
      </c>
      <c r="H5583" s="144">
        <v>70000</v>
      </c>
      <c r="I5583" s="143"/>
    </row>
    <row r="5584" spans="2:9" s="140" customFormat="1" ht="19.7" customHeight="1" x14ac:dyDescent="0.2">
      <c r="B5584" s="142">
        <v>10541</v>
      </c>
      <c r="C5584" s="143" t="s">
        <v>22</v>
      </c>
      <c r="D5584" s="142">
        <v>6208711</v>
      </c>
      <c r="E5584" s="143" t="s">
        <v>4506</v>
      </c>
      <c r="F5584" s="143" t="s">
        <v>778</v>
      </c>
      <c r="G5584" s="143" t="s">
        <v>779</v>
      </c>
      <c r="H5584" s="144">
        <v>415.2</v>
      </c>
      <c r="I5584" s="143"/>
    </row>
    <row r="5585" spans="2:9" s="140" customFormat="1" ht="19.7" customHeight="1" x14ac:dyDescent="0.2">
      <c r="B5585" s="142">
        <v>10541</v>
      </c>
      <c r="C5585" s="143" t="s">
        <v>22</v>
      </c>
      <c r="D5585" s="142">
        <v>6234698</v>
      </c>
      <c r="E5585" s="143" t="s">
        <v>4507</v>
      </c>
      <c r="F5585" s="143" t="s">
        <v>713</v>
      </c>
      <c r="G5585" s="143" t="s">
        <v>714</v>
      </c>
      <c r="H5585" s="144">
        <v>100000</v>
      </c>
      <c r="I5585" s="143"/>
    </row>
    <row r="5586" spans="2:9" s="140" customFormat="1" ht="19.7" customHeight="1" x14ac:dyDescent="0.2">
      <c r="B5586" s="142">
        <v>10541</v>
      </c>
      <c r="C5586" s="143" t="s">
        <v>22</v>
      </c>
      <c r="D5586" s="142">
        <v>10341200</v>
      </c>
      <c r="E5586" s="143" t="s">
        <v>4508</v>
      </c>
      <c r="F5586" s="143" t="s">
        <v>713</v>
      </c>
      <c r="G5586" s="143" t="s">
        <v>714</v>
      </c>
      <c r="H5586" s="144">
        <v>140000</v>
      </c>
      <c r="I5586" s="143"/>
    </row>
    <row r="5587" spans="2:9" s="140" customFormat="1" ht="19.7" customHeight="1" x14ac:dyDescent="0.2">
      <c r="B5587" s="142">
        <v>10541</v>
      </c>
      <c r="C5587" s="143" t="s">
        <v>22</v>
      </c>
      <c r="D5587" s="142">
        <v>10389708</v>
      </c>
      <c r="E5587" s="143" t="s">
        <v>9155</v>
      </c>
      <c r="F5587" s="143" t="s">
        <v>700</v>
      </c>
      <c r="G5587" s="143" t="s">
        <v>701</v>
      </c>
      <c r="H5587" s="144">
        <v>-6101.87</v>
      </c>
      <c r="I5587" s="143"/>
    </row>
    <row r="5588" spans="2:9" s="140" customFormat="1" ht="19.7" customHeight="1" x14ac:dyDescent="0.2">
      <c r="B5588" s="142">
        <v>10541</v>
      </c>
      <c r="C5588" s="143" t="s">
        <v>22</v>
      </c>
      <c r="D5588" s="142">
        <v>10533063</v>
      </c>
      <c r="E5588" s="143" t="s">
        <v>4509</v>
      </c>
      <c r="F5588" s="143" t="s">
        <v>697</v>
      </c>
      <c r="G5588" s="143" t="s">
        <v>698</v>
      </c>
      <c r="H5588" s="144">
        <v>15000</v>
      </c>
      <c r="I5588" s="143"/>
    </row>
    <row r="5589" spans="2:9" s="140" customFormat="1" ht="19.7" customHeight="1" x14ac:dyDescent="0.2">
      <c r="B5589" s="142">
        <v>10541</v>
      </c>
      <c r="C5589" s="143" t="s">
        <v>22</v>
      </c>
      <c r="D5589" s="142">
        <v>10571750</v>
      </c>
      <c r="E5589" s="143" t="s">
        <v>4510</v>
      </c>
      <c r="F5589" s="143" t="s">
        <v>697</v>
      </c>
      <c r="G5589" s="143" t="s">
        <v>698</v>
      </c>
      <c r="H5589" s="144">
        <v>15000</v>
      </c>
      <c r="I5589" s="143"/>
    </row>
    <row r="5590" spans="2:9" s="140" customFormat="1" ht="19.7" customHeight="1" x14ac:dyDescent="0.2">
      <c r="B5590" s="142">
        <v>10541</v>
      </c>
      <c r="C5590" s="143" t="s">
        <v>22</v>
      </c>
      <c r="D5590" s="142">
        <v>90016609</v>
      </c>
      <c r="E5590" s="143" t="s">
        <v>4512</v>
      </c>
      <c r="F5590" s="143" t="s">
        <v>697</v>
      </c>
      <c r="G5590" s="143" t="s">
        <v>698</v>
      </c>
      <c r="H5590" s="144">
        <v>15000</v>
      </c>
      <c r="I5590" s="143"/>
    </row>
    <row r="5591" spans="2:9" s="140" customFormat="1" ht="19.7" customHeight="1" x14ac:dyDescent="0.2">
      <c r="B5591" s="142">
        <v>10541</v>
      </c>
      <c r="C5591" s="143" t="s">
        <v>22</v>
      </c>
      <c r="D5591" s="142">
        <v>101478869</v>
      </c>
      <c r="E5591" s="143" t="s">
        <v>4511</v>
      </c>
      <c r="F5591" s="143" t="s">
        <v>697</v>
      </c>
      <c r="G5591" s="143" t="s">
        <v>698</v>
      </c>
      <c r="H5591" s="144">
        <v>156316</v>
      </c>
      <c r="I5591" s="143"/>
    </row>
    <row r="5592" spans="2:9" s="140" customFormat="1" ht="19.7" customHeight="1" x14ac:dyDescent="0.2">
      <c r="B5592" s="142">
        <v>10541</v>
      </c>
      <c r="C5592" s="143" t="s">
        <v>22</v>
      </c>
      <c r="D5592" s="142">
        <v>101557990</v>
      </c>
      <c r="E5592" s="143" t="s">
        <v>4497</v>
      </c>
      <c r="F5592" s="143" t="s">
        <v>697</v>
      </c>
      <c r="G5592" s="143" t="s">
        <v>698</v>
      </c>
      <c r="H5592" s="144">
        <v>78158</v>
      </c>
      <c r="I5592" s="143"/>
    </row>
    <row r="5593" spans="2:9" s="140" customFormat="1" ht="19.7" customHeight="1" x14ac:dyDescent="0.2">
      <c r="B5593" s="142">
        <v>10550</v>
      </c>
      <c r="C5593" s="143" t="s">
        <v>30</v>
      </c>
      <c r="D5593" s="142">
        <v>100992</v>
      </c>
      <c r="E5593" s="143" t="s">
        <v>4513</v>
      </c>
      <c r="F5593" s="143" t="s">
        <v>700</v>
      </c>
      <c r="G5593" s="143" t="s">
        <v>701</v>
      </c>
      <c r="H5593" s="144">
        <v>100000</v>
      </c>
      <c r="I5593" s="143"/>
    </row>
    <row r="5594" spans="2:9" s="140" customFormat="1" ht="19.7" customHeight="1" x14ac:dyDescent="0.2">
      <c r="B5594" s="142">
        <v>10550</v>
      </c>
      <c r="C5594" s="143" t="s">
        <v>30</v>
      </c>
      <c r="D5594" s="142">
        <v>188048</v>
      </c>
      <c r="E5594" s="143" t="s">
        <v>4514</v>
      </c>
      <c r="F5594" s="143" t="s">
        <v>697</v>
      </c>
      <c r="G5594" s="143" t="s">
        <v>698</v>
      </c>
      <c r="H5594" s="144">
        <v>20000</v>
      </c>
      <c r="I5594" s="143"/>
    </row>
    <row r="5595" spans="2:9" s="140" customFormat="1" ht="19.7" customHeight="1" x14ac:dyDescent="0.2">
      <c r="B5595" s="142">
        <v>10550</v>
      </c>
      <c r="C5595" s="143" t="s">
        <v>30</v>
      </c>
      <c r="D5595" s="142">
        <v>217556</v>
      </c>
      <c r="E5595" s="143" t="s">
        <v>4515</v>
      </c>
      <c r="F5595" s="143" t="s">
        <v>700</v>
      </c>
      <c r="G5595" s="143" t="s">
        <v>701</v>
      </c>
      <c r="H5595" s="144">
        <v>800</v>
      </c>
      <c r="I5595" s="143"/>
    </row>
    <row r="5596" spans="2:9" s="140" customFormat="1" ht="19.7" customHeight="1" x14ac:dyDescent="0.2">
      <c r="B5596" s="142">
        <v>10550</v>
      </c>
      <c r="C5596" s="143" t="s">
        <v>30</v>
      </c>
      <c r="D5596" s="142">
        <v>217556</v>
      </c>
      <c r="E5596" s="143" t="s">
        <v>4515</v>
      </c>
      <c r="F5596" s="143" t="s">
        <v>700</v>
      </c>
      <c r="G5596" s="143" t="s">
        <v>701</v>
      </c>
      <c r="H5596" s="144">
        <v>400</v>
      </c>
      <c r="I5596" s="143"/>
    </row>
    <row r="5597" spans="2:9" s="140" customFormat="1" ht="19.7" customHeight="1" x14ac:dyDescent="0.2">
      <c r="B5597" s="142">
        <v>10550</v>
      </c>
      <c r="C5597" s="143" t="s">
        <v>30</v>
      </c>
      <c r="D5597" s="142">
        <v>234648</v>
      </c>
      <c r="E5597" s="143" t="s">
        <v>4516</v>
      </c>
      <c r="F5597" s="143" t="s">
        <v>700</v>
      </c>
      <c r="G5597" s="143" t="s">
        <v>701</v>
      </c>
      <c r="H5597" s="144">
        <v>5700</v>
      </c>
      <c r="I5597" s="143"/>
    </row>
    <row r="5598" spans="2:9" s="140" customFormat="1" ht="19.7" customHeight="1" x14ac:dyDescent="0.2">
      <c r="B5598" s="142">
        <v>10550</v>
      </c>
      <c r="C5598" s="143" t="s">
        <v>30</v>
      </c>
      <c r="D5598" s="142">
        <v>234648</v>
      </c>
      <c r="E5598" s="143" t="s">
        <v>4517</v>
      </c>
      <c r="F5598" s="143" t="s">
        <v>700</v>
      </c>
      <c r="G5598" s="143" t="s">
        <v>701</v>
      </c>
      <c r="H5598" s="144">
        <v>240</v>
      </c>
      <c r="I5598" s="143"/>
    </row>
    <row r="5599" spans="2:9" s="140" customFormat="1" ht="19.7" customHeight="1" x14ac:dyDescent="0.2">
      <c r="B5599" s="142">
        <v>10550</v>
      </c>
      <c r="C5599" s="143" t="s">
        <v>30</v>
      </c>
      <c r="D5599" s="142">
        <v>234648</v>
      </c>
      <c r="E5599" s="143" t="s">
        <v>4517</v>
      </c>
      <c r="F5599" s="143" t="s">
        <v>700</v>
      </c>
      <c r="G5599" s="143" t="s">
        <v>701</v>
      </c>
      <c r="H5599" s="144">
        <v>120</v>
      </c>
      <c r="I5599" s="143"/>
    </row>
    <row r="5600" spans="2:9" s="140" customFormat="1" ht="19.7" customHeight="1" x14ac:dyDescent="0.2">
      <c r="B5600" s="142">
        <v>10550</v>
      </c>
      <c r="C5600" s="143" t="s">
        <v>30</v>
      </c>
      <c r="D5600" s="142">
        <v>285920</v>
      </c>
      <c r="E5600" s="143" t="s">
        <v>4518</v>
      </c>
      <c r="F5600" s="143" t="s">
        <v>713</v>
      </c>
      <c r="G5600" s="143" t="s">
        <v>714</v>
      </c>
      <c r="H5600" s="144">
        <v>50000</v>
      </c>
      <c r="I5600" s="143"/>
    </row>
    <row r="5601" spans="2:9" s="140" customFormat="1" ht="19.7" customHeight="1" x14ac:dyDescent="0.2">
      <c r="B5601" s="142">
        <v>10550</v>
      </c>
      <c r="C5601" s="143" t="s">
        <v>30</v>
      </c>
      <c r="D5601" s="142">
        <v>327092</v>
      </c>
      <c r="E5601" s="143" t="s">
        <v>4519</v>
      </c>
      <c r="F5601" s="143" t="s">
        <v>697</v>
      </c>
      <c r="G5601" s="143" t="s">
        <v>698</v>
      </c>
      <c r="H5601" s="144">
        <v>50000</v>
      </c>
      <c r="I5601" s="143"/>
    </row>
    <row r="5602" spans="2:9" s="140" customFormat="1" ht="19.7" customHeight="1" x14ac:dyDescent="0.2">
      <c r="B5602" s="142">
        <v>10550</v>
      </c>
      <c r="C5602" s="143" t="s">
        <v>30</v>
      </c>
      <c r="D5602" s="142">
        <v>414194</v>
      </c>
      <c r="E5602" s="143" t="s">
        <v>4520</v>
      </c>
      <c r="F5602" s="143" t="s">
        <v>716</v>
      </c>
      <c r="G5602" s="143" t="s">
        <v>717</v>
      </c>
      <c r="H5602" s="144">
        <v>150000</v>
      </c>
      <c r="I5602" s="143"/>
    </row>
    <row r="5603" spans="2:9" s="140" customFormat="1" ht="19.7" customHeight="1" x14ac:dyDescent="0.2">
      <c r="B5603" s="142">
        <v>10550</v>
      </c>
      <c r="C5603" s="143" t="s">
        <v>30</v>
      </c>
      <c r="D5603" s="142">
        <v>414194</v>
      </c>
      <c r="E5603" s="143" t="s">
        <v>4521</v>
      </c>
      <c r="F5603" s="143" t="s">
        <v>700</v>
      </c>
      <c r="G5603" s="143" t="s">
        <v>701</v>
      </c>
      <c r="H5603" s="144">
        <v>-20040.79</v>
      </c>
      <c r="I5603" s="143"/>
    </row>
    <row r="5604" spans="2:9" s="140" customFormat="1" ht="19.7" customHeight="1" x14ac:dyDescent="0.2">
      <c r="B5604" s="142">
        <v>10550</v>
      </c>
      <c r="C5604" s="143" t="s">
        <v>30</v>
      </c>
      <c r="D5604" s="142">
        <v>422609</v>
      </c>
      <c r="E5604" s="143" t="s">
        <v>4522</v>
      </c>
      <c r="F5604" s="143" t="s">
        <v>700</v>
      </c>
      <c r="G5604" s="143" t="s">
        <v>701</v>
      </c>
      <c r="H5604" s="144">
        <v>360</v>
      </c>
      <c r="I5604" s="143"/>
    </row>
    <row r="5605" spans="2:9" s="140" customFormat="1" ht="19.7" customHeight="1" x14ac:dyDescent="0.2">
      <c r="B5605" s="142">
        <v>10550</v>
      </c>
      <c r="C5605" s="143" t="s">
        <v>30</v>
      </c>
      <c r="D5605" s="142">
        <v>492954</v>
      </c>
      <c r="E5605" s="143" t="s">
        <v>4523</v>
      </c>
      <c r="F5605" s="143" t="s">
        <v>729</v>
      </c>
      <c r="G5605" s="143" t="s">
        <v>730</v>
      </c>
      <c r="H5605" s="144">
        <v>0.89</v>
      </c>
      <c r="I5605" s="143"/>
    </row>
    <row r="5606" spans="2:9" s="140" customFormat="1" ht="19.7" customHeight="1" x14ac:dyDescent="0.2">
      <c r="B5606" s="142">
        <v>10550</v>
      </c>
      <c r="C5606" s="143" t="s">
        <v>30</v>
      </c>
      <c r="D5606" s="142">
        <v>492954</v>
      </c>
      <c r="E5606" s="143" t="s">
        <v>4524</v>
      </c>
      <c r="F5606" s="143" t="s">
        <v>697</v>
      </c>
      <c r="G5606" s="143" t="s">
        <v>698</v>
      </c>
      <c r="H5606" s="144">
        <v>36000</v>
      </c>
      <c r="I5606" s="143"/>
    </row>
    <row r="5607" spans="2:9" s="140" customFormat="1" ht="19.7" customHeight="1" x14ac:dyDescent="0.2">
      <c r="B5607" s="142">
        <v>10550</v>
      </c>
      <c r="C5607" s="143" t="s">
        <v>30</v>
      </c>
      <c r="D5607" s="142">
        <v>567142</v>
      </c>
      <c r="E5607" s="143" t="s">
        <v>4525</v>
      </c>
      <c r="F5607" s="143" t="s">
        <v>700</v>
      </c>
      <c r="G5607" s="143" t="s">
        <v>701</v>
      </c>
      <c r="H5607" s="144">
        <v>180</v>
      </c>
      <c r="I5607" s="143"/>
    </row>
    <row r="5608" spans="2:9" s="140" customFormat="1" ht="19.7" customHeight="1" x14ac:dyDescent="0.2">
      <c r="B5608" s="142">
        <v>10550</v>
      </c>
      <c r="C5608" s="143" t="s">
        <v>30</v>
      </c>
      <c r="D5608" s="142">
        <v>603937</v>
      </c>
      <c r="E5608" s="143" t="s">
        <v>4527</v>
      </c>
      <c r="F5608" s="143" t="s">
        <v>697</v>
      </c>
      <c r="G5608" s="143" t="s">
        <v>698</v>
      </c>
      <c r="H5608" s="144">
        <v>15000</v>
      </c>
      <c r="I5608" s="143"/>
    </row>
    <row r="5609" spans="2:9" s="140" customFormat="1" ht="19.7" customHeight="1" x14ac:dyDescent="0.2">
      <c r="B5609" s="142">
        <v>10550</v>
      </c>
      <c r="C5609" s="143" t="s">
        <v>30</v>
      </c>
      <c r="D5609" s="142">
        <v>606900</v>
      </c>
      <c r="E5609" s="143" t="s">
        <v>9857</v>
      </c>
      <c r="F5609" s="143" t="s">
        <v>713</v>
      </c>
      <c r="G5609" s="143" t="s">
        <v>714</v>
      </c>
      <c r="H5609" s="144">
        <v>100000</v>
      </c>
      <c r="I5609" s="143"/>
    </row>
    <row r="5610" spans="2:9" s="140" customFormat="1" ht="19.7" customHeight="1" x14ac:dyDescent="0.2">
      <c r="B5610" s="142">
        <v>10550</v>
      </c>
      <c r="C5610" s="143" t="s">
        <v>30</v>
      </c>
      <c r="D5610" s="142">
        <v>606900</v>
      </c>
      <c r="E5610" s="143" t="s">
        <v>4528</v>
      </c>
      <c r="F5610" s="143" t="s">
        <v>697</v>
      </c>
      <c r="G5610" s="143" t="s">
        <v>698</v>
      </c>
      <c r="H5610" s="144">
        <v>30000</v>
      </c>
      <c r="I5610" s="143"/>
    </row>
    <row r="5611" spans="2:9" s="140" customFormat="1" ht="19.7" customHeight="1" x14ac:dyDescent="0.2">
      <c r="B5611" s="142">
        <v>10550</v>
      </c>
      <c r="C5611" s="143" t="s">
        <v>30</v>
      </c>
      <c r="D5611" s="142">
        <v>606900</v>
      </c>
      <c r="E5611" s="143" t="s">
        <v>4529</v>
      </c>
      <c r="F5611" s="143" t="s">
        <v>706</v>
      </c>
      <c r="G5611" s="143" t="s">
        <v>707</v>
      </c>
      <c r="H5611" s="144">
        <v>-1500</v>
      </c>
      <c r="I5611" s="143"/>
    </row>
    <row r="5612" spans="2:9" s="140" customFormat="1" ht="19.7" customHeight="1" x14ac:dyDescent="0.2">
      <c r="B5612" s="142">
        <v>10550</v>
      </c>
      <c r="C5612" s="143" t="s">
        <v>30</v>
      </c>
      <c r="D5612" s="142">
        <v>606966</v>
      </c>
      <c r="E5612" s="143" t="s">
        <v>4530</v>
      </c>
      <c r="F5612" s="143" t="s">
        <v>1675</v>
      </c>
      <c r="G5612" s="143" t="s">
        <v>1676</v>
      </c>
      <c r="H5612" s="144">
        <v>-11274.21</v>
      </c>
      <c r="I5612" s="143"/>
    </row>
    <row r="5613" spans="2:9" s="140" customFormat="1" ht="19.7" customHeight="1" x14ac:dyDescent="0.2">
      <c r="B5613" s="142">
        <v>10550</v>
      </c>
      <c r="C5613" s="143" t="s">
        <v>30</v>
      </c>
      <c r="D5613" s="142">
        <v>606966</v>
      </c>
      <c r="E5613" s="143" t="s">
        <v>8783</v>
      </c>
      <c r="F5613" s="143" t="s">
        <v>713</v>
      </c>
      <c r="G5613" s="143" t="s">
        <v>714</v>
      </c>
      <c r="H5613" s="144">
        <v>210000</v>
      </c>
      <c r="I5613" s="143"/>
    </row>
    <row r="5614" spans="2:9" s="140" customFormat="1" ht="19.7" customHeight="1" x14ac:dyDescent="0.2">
      <c r="B5614" s="142">
        <v>10550</v>
      </c>
      <c r="C5614" s="143" t="s">
        <v>30</v>
      </c>
      <c r="D5614" s="142">
        <v>606966</v>
      </c>
      <c r="E5614" s="143" t="s">
        <v>4531</v>
      </c>
      <c r="F5614" s="143" t="s">
        <v>700</v>
      </c>
      <c r="G5614" s="143" t="s">
        <v>701</v>
      </c>
      <c r="H5614" s="144">
        <v>-6229.25</v>
      </c>
      <c r="I5614" s="143"/>
    </row>
    <row r="5615" spans="2:9" s="140" customFormat="1" ht="19.7" customHeight="1" x14ac:dyDescent="0.2">
      <c r="B5615" s="142">
        <v>10550</v>
      </c>
      <c r="C5615" s="143" t="s">
        <v>30</v>
      </c>
      <c r="D5615" s="142">
        <v>606966</v>
      </c>
      <c r="E5615" s="143" t="s">
        <v>4532</v>
      </c>
      <c r="F5615" s="143" t="s">
        <v>700</v>
      </c>
      <c r="G5615" s="143" t="s">
        <v>701</v>
      </c>
      <c r="H5615" s="144">
        <v>-9094.17</v>
      </c>
      <c r="I5615" s="143"/>
    </row>
    <row r="5616" spans="2:9" s="140" customFormat="1" ht="19.7" customHeight="1" x14ac:dyDescent="0.2">
      <c r="B5616" s="142">
        <v>10550</v>
      </c>
      <c r="C5616" s="143" t="s">
        <v>30</v>
      </c>
      <c r="D5616" s="142">
        <v>646291</v>
      </c>
      <c r="E5616" s="143" t="s">
        <v>4533</v>
      </c>
      <c r="F5616" s="143" t="s">
        <v>700</v>
      </c>
      <c r="G5616" s="143" t="s">
        <v>701</v>
      </c>
      <c r="H5616" s="144">
        <v>-56147.94</v>
      </c>
      <c r="I5616" s="143"/>
    </row>
    <row r="5617" spans="2:9" s="140" customFormat="1" ht="19.7" customHeight="1" x14ac:dyDescent="0.2">
      <c r="B5617" s="142">
        <v>10550</v>
      </c>
      <c r="C5617" s="143" t="s">
        <v>30</v>
      </c>
      <c r="D5617" s="142">
        <v>689334</v>
      </c>
      <c r="E5617" s="143" t="s">
        <v>8784</v>
      </c>
      <c r="F5617" s="143" t="s">
        <v>697</v>
      </c>
      <c r="G5617" s="143" t="s">
        <v>698</v>
      </c>
      <c r="H5617" s="144">
        <v>57000</v>
      </c>
      <c r="I5617" s="143"/>
    </row>
    <row r="5618" spans="2:9" s="140" customFormat="1" ht="19.7" customHeight="1" x14ac:dyDescent="0.2">
      <c r="B5618" s="142">
        <v>10550</v>
      </c>
      <c r="C5618" s="143" t="s">
        <v>30</v>
      </c>
      <c r="D5618" s="142">
        <v>726646</v>
      </c>
      <c r="E5618" s="143" t="s">
        <v>4534</v>
      </c>
      <c r="F5618" s="143" t="s">
        <v>700</v>
      </c>
      <c r="G5618" s="143" t="s">
        <v>701</v>
      </c>
      <c r="H5618" s="144">
        <v>360</v>
      </c>
      <c r="I5618" s="143"/>
    </row>
    <row r="5619" spans="2:9" s="140" customFormat="1" ht="19.7" customHeight="1" x14ac:dyDescent="0.2">
      <c r="B5619" s="142">
        <v>10550</v>
      </c>
      <c r="C5619" s="143" t="s">
        <v>30</v>
      </c>
      <c r="D5619" s="142">
        <v>784669</v>
      </c>
      <c r="E5619" s="143" t="s">
        <v>4535</v>
      </c>
      <c r="F5619" s="143" t="s">
        <v>697</v>
      </c>
      <c r="G5619" s="143" t="s">
        <v>698</v>
      </c>
      <c r="H5619" s="144">
        <v>50000</v>
      </c>
      <c r="I5619" s="143"/>
    </row>
    <row r="5620" spans="2:9" s="140" customFormat="1" ht="19.7" customHeight="1" x14ac:dyDescent="0.2">
      <c r="B5620" s="142">
        <v>10550</v>
      </c>
      <c r="C5620" s="143" t="s">
        <v>30</v>
      </c>
      <c r="D5620" s="142">
        <v>784669</v>
      </c>
      <c r="E5620" s="143" t="s">
        <v>4536</v>
      </c>
      <c r="F5620" s="143" t="s">
        <v>737</v>
      </c>
      <c r="G5620" s="143" t="s">
        <v>738</v>
      </c>
      <c r="H5620" s="144">
        <v>551</v>
      </c>
      <c r="I5620" s="143"/>
    </row>
    <row r="5621" spans="2:9" s="140" customFormat="1" ht="19.7" customHeight="1" x14ac:dyDescent="0.2">
      <c r="B5621" s="142">
        <v>10550</v>
      </c>
      <c r="C5621" s="143" t="s">
        <v>30</v>
      </c>
      <c r="D5621" s="142">
        <v>784669</v>
      </c>
      <c r="E5621" s="143" t="s">
        <v>4537</v>
      </c>
      <c r="F5621" s="143" t="s">
        <v>700</v>
      </c>
      <c r="G5621" s="143" t="s">
        <v>701</v>
      </c>
      <c r="H5621" s="144">
        <v>360</v>
      </c>
      <c r="I5621" s="143"/>
    </row>
    <row r="5622" spans="2:9" s="140" customFormat="1" ht="19.7" customHeight="1" x14ac:dyDescent="0.2">
      <c r="B5622" s="142">
        <v>10550</v>
      </c>
      <c r="C5622" s="143" t="s">
        <v>30</v>
      </c>
      <c r="D5622" s="142">
        <v>806587</v>
      </c>
      <c r="E5622" s="143" t="s">
        <v>9156</v>
      </c>
      <c r="F5622" s="143" t="s">
        <v>697</v>
      </c>
      <c r="G5622" s="143" t="s">
        <v>698</v>
      </c>
      <c r="H5622" s="144">
        <v>25000</v>
      </c>
      <c r="I5622" s="143"/>
    </row>
    <row r="5623" spans="2:9" s="140" customFormat="1" ht="19.7" customHeight="1" x14ac:dyDescent="0.2">
      <c r="B5623" s="142">
        <v>10550</v>
      </c>
      <c r="C5623" s="143" t="s">
        <v>30</v>
      </c>
      <c r="D5623" s="142">
        <v>823410</v>
      </c>
      <c r="E5623" s="143" t="s">
        <v>4538</v>
      </c>
      <c r="F5623" s="143" t="s">
        <v>697</v>
      </c>
      <c r="G5623" s="143" t="s">
        <v>698</v>
      </c>
      <c r="H5623" s="144">
        <v>85000</v>
      </c>
      <c r="I5623" s="143"/>
    </row>
    <row r="5624" spans="2:9" s="140" customFormat="1" ht="19.7" customHeight="1" x14ac:dyDescent="0.2">
      <c r="B5624" s="142">
        <v>10550</v>
      </c>
      <c r="C5624" s="143" t="s">
        <v>30</v>
      </c>
      <c r="D5624" s="142">
        <v>6068138</v>
      </c>
      <c r="E5624" s="143" t="s">
        <v>4539</v>
      </c>
      <c r="F5624" s="143" t="s">
        <v>700</v>
      </c>
      <c r="G5624" s="143" t="s">
        <v>701</v>
      </c>
      <c r="H5624" s="144">
        <v>27324.67</v>
      </c>
      <c r="I5624" s="143"/>
    </row>
    <row r="5625" spans="2:9" s="140" customFormat="1" ht="19.7" customHeight="1" x14ac:dyDescent="0.2">
      <c r="B5625" s="142">
        <v>10550</v>
      </c>
      <c r="C5625" s="143" t="s">
        <v>30</v>
      </c>
      <c r="D5625" s="142">
        <v>6068138</v>
      </c>
      <c r="E5625" s="143" t="s">
        <v>4540</v>
      </c>
      <c r="F5625" s="143" t="s">
        <v>787</v>
      </c>
      <c r="G5625" s="143" t="s">
        <v>788</v>
      </c>
      <c r="H5625" s="144">
        <v>-24924.67</v>
      </c>
      <c r="I5625" s="143"/>
    </row>
    <row r="5626" spans="2:9" s="140" customFormat="1" ht="19.7" customHeight="1" x14ac:dyDescent="0.2">
      <c r="B5626" s="142">
        <v>10550</v>
      </c>
      <c r="C5626" s="143" t="s">
        <v>30</v>
      </c>
      <c r="D5626" s="142">
        <v>6068138</v>
      </c>
      <c r="E5626" s="143" t="s">
        <v>4541</v>
      </c>
      <c r="F5626" s="143" t="s">
        <v>697</v>
      </c>
      <c r="G5626" s="143" t="s">
        <v>698</v>
      </c>
      <c r="H5626" s="144">
        <v>77000</v>
      </c>
      <c r="I5626" s="143"/>
    </row>
    <row r="5627" spans="2:9" s="140" customFormat="1" ht="19.7" customHeight="1" x14ac:dyDescent="0.2">
      <c r="B5627" s="142">
        <v>10550</v>
      </c>
      <c r="C5627" s="143" t="s">
        <v>30</v>
      </c>
      <c r="D5627" s="142">
        <v>6245289</v>
      </c>
      <c r="E5627" s="143" t="s">
        <v>4526</v>
      </c>
      <c r="F5627" s="143" t="s">
        <v>697</v>
      </c>
      <c r="G5627" s="143" t="s">
        <v>698</v>
      </c>
      <c r="H5627" s="144">
        <v>15000</v>
      </c>
      <c r="I5627" s="143"/>
    </row>
    <row r="5628" spans="2:9" s="140" customFormat="1" ht="19.7" customHeight="1" x14ac:dyDescent="0.2">
      <c r="B5628" s="142">
        <v>10550</v>
      </c>
      <c r="C5628" s="143" t="s">
        <v>30</v>
      </c>
      <c r="D5628" s="142">
        <v>9176590</v>
      </c>
      <c r="E5628" s="143" t="s">
        <v>4542</v>
      </c>
      <c r="F5628" s="143" t="s">
        <v>700</v>
      </c>
      <c r="G5628" s="143" t="s">
        <v>701</v>
      </c>
      <c r="H5628" s="144">
        <v>50000</v>
      </c>
      <c r="I5628" s="143"/>
    </row>
    <row r="5629" spans="2:9" s="140" customFormat="1" ht="19.7" customHeight="1" x14ac:dyDescent="0.2">
      <c r="B5629" s="142">
        <v>10550</v>
      </c>
      <c r="C5629" s="143" t="s">
        <v>30</v>
      </c>
      <c r="D5629" s="142">
        <v>60815633</v>
      </c>
      <c r="E5629" s="143" t="s">
        <v>4543</v>
      </c>
      <c r="F5629" s="143" t="s">
        <v>700</v>
      </c>
      <c r="G5629" s="143" t="s">
        <v>701</v>
      </c>
      <c r="H5629" s="144">
        <v>400</v>
      </c>
      <c r="I5629" s="143"/>
    </row>
    <row r="5630" spans="2:9" s="140" customFormat="1" ht="19.7" customHeight="1" x14ac:dyDescent="0.2">
      <c r="B5630" s="142">
        <v>10550</v>
      </c>
      <c r="C5630" s="143" t="s">
        <v>30</v>
      </c>
      <c r="D5630" s="142">
        <v>60815633</v>
      </c>
      <c r="E5630" s="143" t="s">
        <v>4543</v>
      </c>
      <c r="F5630" s="143" t="s">
        <v>700</v>
      </c>
      <c r="G5630" s="143" t="s">
        <v>701</v>
      </c>
      <c r="H5630" s="144">
        <v>200</v>
      </c>
      <c r="I5630" s="143"/>
    </row>
    <row r="5631" spans="2:9" s="140" customFormat="1" ht="19.7" customHeight="1" x14ac:dyDescent="0.2">
      <c r="B5631" s="142">
        <v>10550</v>
      </c>
      <c r="C5631" s="143" t="s">
        <v>30</v>
      </c>
      <c r="D5631" s="142">
        <v>60815641</v>
      </c>
      <c r="E5631" s="143" t="s">
        <v>4544</v>
      </c>
      <c r="F5631" s="143" t="s">
        <v>700</v>
      </c>
      <c r="G5631" s="143" t="s">
        <v>701</v>
      </c>
      <c r="H5631" s="144">
        <v>400</v>
      </c>
      <c r="I5631" s="143"/>
    </row>
    <row r="5632" spans="2:9" s="140" customFormat="1" ht="19.7" customHeight="1" x14ac:dyDescent="0.2">
      <c r="B5632" s="142">
        <v>10550</v>
      </c>
      <c r="C5632" s="143" t="s">
        <v>30</v>
      </c>
      <c r="D5632" s="142">
        <v>60815641</v>
      </c>
      <c r="E5632" s="143" t="s">
        <v>4544</v>
      </c>
      <c r="F5632" s="143" t="s">
        <v>700</v>
      </c>
      <c r="G5632" s="143" t="s">
        <v>701</v>
      </c>
      <c r="H5632" s="144">
        <v>200</v>
      </c>
      <c r="I5632" s="143"/>
    </row>
    <row r="5633" spans="2:9" s="140" customFormat="1" ht="19.7" customHeight="1" x14ac:dyDescent="0.2">
      <c r="B5633" s="142">
        <v>10550</v>
      </c>
      <c r="C5633" s="143" t="s">
        <v>30</v>
      </c>
      <c r="D5633" s="142">
        <v>89944766</v>
      </c>
      <c r="E5633" s="143" t="s">
        <v>4545</v>
      </c>
      <c r="F5633" s="143" t="s">
        <v>700</v>
      </c>
      <c r="G5633" s="143" t="s">
        <v>701</v>
      </c>
      <c r="H5633" s="144">
        <v>400</v>
      </c>
      <c r="I5633" s="143"/>
    </row>
    <row r="5634" spans="2:9" s="140" customFormat="1" ht="19.7" customHeight="1" x14ac:dyDescent="0.2">
      <c r="B5634" s="142">
        <v>10550</v>
      </c>
      <c r="C5634" s="143" t="s">
        <v>30</v>
      </c>
      <c r="D5634" s="142">
        <v>89944766</v>
      </c>
      <c r="E5634" s="143" t="s">
        <v>4545</v>
      </c>
      <c r="F5634" s="143" t="s">
        <v>700</v>
      </c>
      <c r="G5634" s="143" t="s">
        <v>701</v>
      </c>
      <c r="H5634" s="144">
        <v>200</v>
      </c>
      <c r="I5634" s="143"/>
    </row>
    <row r="5635" spans="2:9" s="140" customFormat="1" ht="19.7" customHeight="1" x14ac:dyDescent="0.2">
      <c r="B5635" s="142">
        <v>10550</v>
      </c>
      <c r="C5635" s="143" t="s">
        <v>30</v>
      </c>
      <c r="D5635" s="142">
        <v>100432859</v>
      </c>
      <c r="E5635" s="143" t="s">
        <v>4546</v>
      </c>
      <c r="F5635" s="143" t="s">
        <v>697</v>
      </c>
      <c r="G5635" s="143" t="s">
        <v>698</v>
      </c>
      <c r="H5635" s="144">
        <v>70000</v>
      </c>
      <c r="I5635" s="143"/>
    </row>
    <row r="5636" spans="2:9" s="140" customFormat="1" ht="19.7" customHeight="1" x14ac:dyDescent="0.2">
      <c r="B5636" s="142">
        <v>10550</v>
      </c>
      <c r="C5636" s="143" t="s">
        <v>30</v>
      </c>
      <c r="D5636" s="142">
        <v>100432859</v>
      </c>
      <c r="E5636" s="143" t="s">
        <v>4546</v>
      </c>
      <c r="F5636" s="143" t="s">
        <v>697</v>
      </c>
      <c r="G5636" s="143" t="s">
        <v>698</v>
      </c>
      <c r="H5636" s="144">
        <v>70000</v>
      </c>
      <c r="I5636" s="143"/>
    </row>
    <row r="5637" spans="2:9" s="140" customFormat="1" ht="19.7" customHeight="1" x14ac:dyDescent="0.2">
      <c r="B5637" s="142">
        <v>10551</v>
      </c>
      <c r="C5637" s="143" t="s">
        <v>398</v>
      </c>
      <c r="D5637" s="142">
        <v>25723</v>
      </c>
      <c r="E5637" s="143" t="s">
        <v>4547</v>
      </c>
      <c r="F5637" s="143" t="s">
        <v>697</v>
      </c>
      <c r="G5637" s="143" t="s">
        <v>698</v>
      </c>
      <c r="H5637" s="144">
        <v>15000</v>
      </c>
      <c r="I5637" s="143"/>
    </row>
    <row r="5638" spans="2:9" s="140" customFormat="1" ht="19.7" customHeight="1" x14ac:dyDescent="0.2">
      <c r="B5638" s="142">
        <v>10551</v>
      </c>
      <c r="C5638" s="143" t="s">
        <v>398</v>
      </c>
      <c r="D5638" s="142">
        <v>64505</v>
      </c>
      <c r="E5638" s="143" t="s">
        <v>4548</v>
      </c>
      <c r="F5638" s="143" t="s">
        <v>778</v>
      </c>
      <c r="G5638" s="143" t="s">
        <v>779</v>
      </c>
      <c r="H5638" s="144">
        <v>553.20000000000005</v>
      </c>
      <c r="I5638" s="143"/>
    </row>
    <row r="5639" spans="2:9" s="140" customFormat="1" ht="19.7" customHeight="1" x14ac:dyDescent="0.2">
      <c r="B5639" s="142">
        <v>10551</v>
      </c>
      <c r="C5639" s="143" t="s">
        <v>398</v>
      </c>
      <c r="D5639" s="142">
        <v>64505</v>
      </c>
      <c r="E5639" s="143" t="s">
        <v>4549</v>
      </c>
      <c r="F5639" s="143" t="s">
        <v>697</v>
      </c>
      <c r="G5639" s="143" t="s">
        <v>698</v>
      </c>
      <c r="H5639" s="144">
        <v>20000</v>
      </c>
      <c r="I5639" s="143"/>
    </row>
    <row r="5640" spans="2:9" s="140" customFormat="1" ht="19.7" customHeight="1" x14ac:dyDescent="0.2">
      <c r="B5640" s="142">
        <v>10551</v>
      </c>
      <c r="C5640" s="143" t="s">
        <v>398</v>
      </c>
      <c r="D5640" s="142">
        <v>64505</v>
      </c>
      <c r="E5640" s="143" t="s">
        <v>4550</v>
      </c>
      <c r="F5640" s="143" t="s">
        <v>787</v>
      </c>
      <c r="G5640" s="143" t="s">
        <v>788</v>
      </c>
      <c r="H5640" s="144">
        <v>330</v>
      </c>
      <c r="I5640" s="143"/>
    </row>
    <row r="5641" spans="2:9" s="140" customFormat="1" ht="19.7" customHeight="1" x14ac:dyDescent="0.2">
      <c r="B5641" s="142">
        <v>10551</v>
      </c>
      <c r="C5641" s="143" t="s">
        <v>398</v>
      </c>
      <c r="D5641" s="142">
        <v>139119</v>
      </c>
      <c r="E5641" s="143" t="s">
        <v>9157</v>
      </c>
      <c r="F5641" s="143" t="s">
        <v>700</v>
      </c>
      <c r="G5641" s="143" t="s">
        <v>701</v>
      </c>
      <c r="H5641" s="144">
        <v>1550</v>
      </c>
      <c r="I5641" s="143"/>
    </row>
    <row r="5642" spans="2:9" s="140" customFormat="1" ht="19.7" customHeight="1" x14ac:dyDescent="0.2">
      <c r="B5642" s="142">
        <v>10551</v>
      </c>
      <c r="C5642" s="143" t="s">
        <v>398</v>
      </c>
      <c r="D5642" s="142">
        <v>139119</v>
      </c>
      <c r="E5642" s="143" t="s">
        <v>9158</v>
      </c>
      <c r="F5642" s="143" t="s">
        <v>697</v>
      </c>
      <c r="G5642" s="143" t="s">
        <v>698</v>
      </c>
      <c r="H5642" s="144">
        <v>24550</v>
      </c>
      <c r="I5642" s="143"/>
    </row>
    <row r="5643" spans="2:9" s="140" customFormat="1" ht="19.7" customHeight="1" x14ac:dyDescent="0.2">
      <c r="B5643" s="142">
        <v>10551</v>
      </c>
      <c r="C5643" s="143" t="s">
        <v>398</v>
      </c>
      <c r="D5643" s="142">
        <v>322262</v>
      </c>
      <c r="E5643" s="143" t="s">
        <v>4551</v>
      </c>
      <c r="F5643" s="143" t="s">
        <v>697</v>
      </c>
      <c r="G5643" s="143" t="s">
        <v>698</v>
      </c>
      <c r="H5643" s="144">
        <v>74000</v>
      </c>
      <c r="I5643" s="143"/>
    </row>
    <row r="5644" spans="2:9" s="140" customFormat="1" ht="19.7" customHeight="1" x14ac:dyDescent="0.2">
      <c r="B5644" s="142">
        <v>10551</v>
      </c>
      <c r="C5644" s="143" t="s">
        <v>398</v>
      </c>
      <c r="D5644" s="142">
        <v>493789</v>
      </c>
      <c r="E5644" s="143" t="s">
        <v>4552</v>
      </c>
      <c r="F5644" s="143" t="s">
        <v>729</v>
      </c>
      <c r="G5644" s="143" t="s">
        <v>730</v>
      </c>
      <c r="H5644" s="144">
        <v>429.1</v>
      </c>
      <c r="I5644" s="143"/>
    </row>
    <row r="5645" spans="2:9" s="140" customFormat="1" ht="19.7" customHeight="1" x14ac:dyDescent="0.2">
      <c r="B5645" s="142">
        <v>10551</v>
      </c>
      <c r="C5645" s="143" t="s">
        <v>398</v>
      </c>
      <c r="D5645" s="142">
        <v>493789</v>
      </c>
      <c r="E5645" s="143" t="s">
        <v>4553</v>
      </c>
      <c r="F5645" s="143" t="s">
        <v>713</v>
      </c>
      <c r="G5645" s="143" t="s">
        <v>714</v>
      </c>
      <c r="H5645" s="144">
        <v>100000</v>
      </c>
      <c r="I5645" s="143"/>
    </row>
    <row r="5646" spans="2:9" s="140" customFormat="1" ht="19.7" customHeight="1" x14ac:dyDescent="0.2">
      <c r="B5646" s="142">
        <v>10551</v>
      </c>
      <c r="C5646" s="143" t="s">
        <v>398</v>
      </c>
      <c r="D5646" s="142">
        <v>527275</v>
      </c>
      <c r="E5646" s="143" t="s">
        <v>4554</v>
      </c>
      <c r="F5646" s="143" t="s">
        <v>697</v>
      </c>
      <c r="G5646" s="143" t="s">
        <v>698</v>
      </c>
      <c r="H5646" s="144">
        <v>15000</v>
      </c>
      <c r="I5646" s="143"/>
    </row>
    <row r="5647" spans="2:9" s="140" customFormat="1" ht="19.7" customHeight="1" x14ac:dyDescent="0.2">
      <c r="B5647" s="142">
        <v>10551</v>
      </c>
      <c r="C5647" s="143" t="s">
        <v>398</v>
      </c>
      <c r="D5647" s="142">
        <v>537799</v>
      </c>
      <c r="E5647" s="143" t="s">
        <v>4555</v>
      </c>
      <c r="F5647" s="143" t="s">
        <v>697</v>
      </c>
      <c r="G5647" s="143" t="s">
        <v>698</v>
      </c>
      <c r="H5647" s="144">
        <v>40000</v>
      </c>
      <c r="I5647" s="143"/>
    </row>
    <row r="5648" spans="2:9" s="140" customFormat="1" ht="19.7" customHeight="1" x14ac:dyDescent="0.2">
      <c r="B5648" s="142">
        <v>10551</v>
      </c>
      <c r="C5648" s="143" t="s">
        <v>398</v>
      </c>
      <c r="D5648" s="142">
        <v>537799</v>
      </c>
      <c r="E5648" s="143" t="s">
        <v>9159</v>
      </c>
      <c r="F5648" s="143" t="s">
        <v>700</v>
      </c>
      <c r="G5648" s="143" t="s">
        <v>701</v>
      </c>
      <c r="H5648" s="144">
        <v>5000</v>
      </c>
      <c r="I5648" s="143"/>
    </row>
    <row r="5649" spans="2:9" s="140" customFormat="1" ht="19.7" customHeight="1" x14ac:dyDescent="0.2">
      <c r="B5649" s="142">
        <v>10551</v>
      </c>
      <c r="C5649" s="143" t="s">
        <v>398</v>
      </c>
      <c r="D5649" s="142">
        <v>605820</v>
      </c>
      <c r="E5649" s="143" t="s">
        <v>9160</v>
      </c>
      <c r="F5649" s="143" t="s">
        <v>700</v>
      </c>
      <c r="G5649" s="143" t="s">
        <v>701</v>
      </c>
      <c r="H5649" s="144">
        <v>-4593.66</v>
      </c>
      <c r="I5649" s="143"/>
    </row>
    <row r="5650" spans="2:9" s="140" customFormat="1" ht="19.7" customHeight="1" x14ac:dyDescent="0.2">
      <c r="B5650" s="142">
        <v>10551</v>
      </c>
      <c r="C5650" s="143" t="s">
        <v>398</v>
      </c>
      <c r="D5650" s="142">
        <v>605820</v>
      </c>
      <c r="E5650" s="143" t="s">
        <v>9161</v>
      </c>
      <c r="F5650" s="143" t="s">
        <v>697</v>
      </c>
      <c r="G5650" s="143" t="s">
        <v>698</v>
      </c>
      <c r="H5650" s="144">
        <v>26680</v>
      </c>
      <c r="I5650" s="143"/>
    </row>
    <row r="5651" spans="2:9" s="140" customFormat="1" ht="19.7" customHeight="1" x14ac:dyDescent="0.2">
      <c r="B5651" s="142">
        <v>10551</v>
      </c>
      <c r="C5651" s="143" t="s">
        <v>398</v>
      </c>
      <c r="D5651" s="142">
        <v>621473</v>
      </c>
      <c r="E5651" s="143" t="s">
        <v>4556</v>
      </c>
      <c r="F5651" s="143" t="s">
        <v>700</v>
      </c>
      <c r="G5651" s="143" t="s">
        <v>701</v>
      </c>
      <c r="H5651" s="144">
        <v>6000</v>
      </c>
      <c r="I5651" s="143"/>
    </row>
    <row r="5652" spans="2:9" s="140" customFormat="1" ht="19.7" customHeight="1" x14ac:dyDescent="0.2">
      <c r="B5652" s="142">
        <v>10551</v>
      </c>
      <c r="C5652" s="143" t="s">
        <v>398</v>
      </c>
      <c r="D5652" s="142">
        <v>621473</v>
      </c>
      <c r="E5652" s="143" t="s">
        <v>4557</v>
      </c>
      <c r="F5652" s="143" t="s">
        <v>700</v>
      </c>
      <c r="G5652" s="143" t="s">
        <v>701</v>
      </c>
      <c r="H5652" s="144">
        <v>360</v>
      </c>
      <c r="I5652" s="143"/>
    </row>
    <row r="5653" spans="2:9" s="140" customFormat="1" ht="19.7" customHeight="1" x14ac:dyDescent="0.2">
      <c r="B5653" s="142">
        <v>10551</v>
      </c>
      <c r="C5653" s="143" t="s">
        <v>398</v>
      </c>
      <c r="D5653" s="142">
        <v>634213</v>
      </c>
      <c r="E5653" s="143" t="s">
        <v>4558</v>
      </c>
      <c r="F5653" s="143" t="s">
        <v>697</v>
      </c>
      <c r="G5653" s="143" t="s">
        <v>698</v>
      </c>
      <c r="H5653" s="144">
        <v>24000</v>
      </c>
      <c r="I5653" s="143"/>
    </row>
    <row r="5654" spans="2:9" s="140" customFormat="1" ht="19.7" customHeight="1" x14ac:dyDescent="0.2">
      <c r="B5654" s="142">
        <v>10551</v>
      </c>
      <c r="C5654" s="143" t="s">
        <v>398</v>
      </c>
      <c r="D5654" s="142">
        <v>726289</v>
      </c>
      <c r="E5654" s="143" t="s">
        <v>4559</v>
      </c>
      <c r="F5654" s="143" t="s">
        <v>697</v>
      </c>
      <c r="G5654" s="143" t="s">
        <v>698</v>
      </c>
      <c r="H5654" s="144">
        <v>75000</v>
      </c>
      <c r="I5654" s="143"/>
    </row>
    <row r="5655" spans="2:9" s="140" customFormat="1" ht="19.7" customHeight="1" x14ac:dyDescent="0.2">
      <c r="B5655" s="142">
        <v>10551</v>
      </c>
      <c r="C5655" s="143" t="s">
        <v>398</v>
      </c>
      <c r="D5655" s="142">
        <v>748745</v>
      </c>
      <c r="E5655" s="143" t="s">
        <v>4560</v>
      </c>
      <c r="F5655" s="143" t="s">
        <v>700</v>
      </c>
      <c r="G5655" s="143" t="s">
        <v>701</v>
      </c>
      <c r="H5655" s="144">
        <v>8900</v>
      </c>
      <c r="I5655" s="143"/>
    </row>
    <row r="5656" spans="2:9" s="140" customFormat="1" ht="19.7" customHeight="1" x14ac:dyDescent="0.2">
      <c r="B5656" s="142">
        <v>10551</v>
      </c>
      <c r="C5656" s="143" t="s">
        <v>398</v>
      </c>
      <c r="D5656" s="142">
        <v>748745</v>
      </c>
      <c r="E5656" s="143" t="s">
        <v>4561</v>
      </c>
      <c r="F5656" s="143" t="s">
        <v>700</v>
      </c>
      <c r="G5656" s="143" t="s">
        <v>701</v>
      </c>
      <c r="H5656" s="144">
        <v>18053.05</v>
      </c>
      <c r="I5656" s="143"/>
    </row>
    <row r="5657" spans="2:9" s="140" customFormat="1" ht="19.7" customHeight="1" x14ac:dyDescent="0.2">
      <c r="B5657" s="142">
        <v>10551</v>
      </c>
      <c r="C5657" s="143" t="s">
        <v>398</v>
      </c>
      <c r="D5657" s="142">
        <v>748745</v>
      </c>
      <c r="E5657" s="143" t="s">
        <v>4562</v>
      </c>
      <c r="F5657" s="143" t="s">
        <v>769</v>
      </c>
      <c r="G5657" s="143" t="s">
        <v>770</v>
      </c>
      <c r="H5657" s="144">
        <v>-18053.05</v>
      </c>
      <c r="I5657" s="143"/>
    </row>
    <row r="5658" spans="2:9" s="140" customFormat="1" ht="19.7" customHeight="1" x14ac:dyDescent="0.2">
      <c r="B5658" s="142">
        <v>10551</v>
      </c>
      <c r="C5658" s="143" t="s">
        <v>398</v>
      </c>
      <c r="D5658" s="142">
        <v>837860</v>
      </c>
      <c r="E5658" s="143" t="s">
        <v>4563</v>
      </c>
      <c r="F5658" s="143" t="s">
        <v>700</v>
      </c>
      <c r="G5658" s="143" t="s">
        <v>701</v>
      </c>
      <c r="H5658" s="144">
        <v>5520</v>
      </c>
      <c r="I5658" s="143"/>
    </row>
    <row r="5659" spans="2:9" s="140" customFormat="1" ht="19.7" customHeight="1" x14ac:dyDescent="0.2">
      <c r="B5659" s="142">
        <v>10551</v>
      </c>
      <c r="C5659" s="143" t="s">
        <v>398</v>
      </c>
      <c r="D5659" s="142">
        <v>5976974</v>
      </c>
      <c r="E5659" s="143" t="s">
        <v>4564</v>
      </c>
      <c r="F5659" s="143" t="s">
        <v>713</v>
      </c>
      <c r="G5659" s="143" t="s">
        <v>714</v>
      </c>
      <c r="H5659" s="144">
        <v>100000</v>
      </c>
      <c r="I5659" s="143"/>
    </row>
    <row r="5660" spans="2:9" s="140" customFormat="1" ht="19.7" customHeight="1" x14ac:dyDescent="0.2">
      <c r="B5660" s="142">
        <v>10551</v>
      </c>
      <c r="C5660" s="143" t="s">
        <v>398</v>
      </c>
      <c r="D5660" s="142">
        <v>6169048</v>
      </c>
      <c r="E5660" s="143" t="s">
        <v>9162</v>
      </c>
      <c r="F5660" s="143" t="s">
        <v>697</v>
      </c>
      <c r="G5660" s="143" t="s">
        <v>698</v>
      </c>
      <c r="H5660" s="144">
        <v>20000</v>
      </c>
      <c r="I5660" s="143"/>
    </row>
    <row r="5661" spans="2:9" s="140" customFormat="1" ht="19.7" customHeight="1" x14ac:dyDescent="0.2">
      <c r="B5661" s="142">
        <v>10556</v>
      </c>
      <c r="C5661" s="143" t="s">
        <v>31</v>
      </c>
      <c r="D5661" s="142">
        <v>180043</v>
      </c>
      <c r="E5661" s="143" t="s">
        <v>4565</v>
      </c>
      <c r="F5661" s="143" t="s">
        <v>737</v>
      </c>
      <c r="G5661" s="143" t="s">
        <v>738</v>
      </c>
      <c r="H5661" s="144">
        <v>360</v>
      </c>
      <c r="I5661" s="143"/>
    </row>
    <row r="5662" spans="2:9" s="140" customFormat="1" ht="19.7" customHeight="1" x14ac:dyDescent="0.2">
      <c r="B5662" s="142">
        <v>10556</v>
      </c>
      <c r="C5662" s="143" t="s">
        <v>31</v>
      </c>
      <c r="D5662" s="142">
        <v>180043</v>
      </c>
      <c r="E5662" s="143" t="s">
        <v>4566</v>
      </c>
      <c r="F5662" s="143" t="s">
        <v>778</v>
      </c>
      <c r="G5662" s="143" t="s">
        <v>779</v>
      </c>
      <c r="H5662" s="144">
        <v>382</v>
      </c>
      <c r="I5662" s="143"/>
    </row>
    <row r="5663" spans="2:9" s="140" customFormat="1" ht="19.7" customHeight="1" x14ac:dyDescent="0.2">
      <c r="B5663" s="142">
        <v>10556</v>
      </c>
      <c r="C5663" s="143" t="s">
        <v>31</v>
      </c>
      <c r="D5663" s="142">
        <v>180043</v>
      </c>
      <c r="E5663" s="143" t="s">
        <v>4567</v>
      </c>
      <c r="F5663" s="143" t="s">
        <v>700</v>
      </c>
      <c r="G5663" s="143" t="s">
        <v>701</v>
      </c>
      <c r="H5663" s="144">
        <v>9249</v>
      </c>
      <c r="I5663" s="143"/>
    </row>
    <row r="5664" spans="2:9" s="140" customFormat="1" ht="19.7" customHeight="1" x14ac:dyDescent="0.2">
      <c r="B5664" s="142">
        <v>10556</v>
      </c>
      <c r="C5664" s="143" t="s">
        <v>31</v>
      </c>
      <c r="D5664" s="142">
        <v>274380</v>
      </c>
      <c r="E5664" s="143" t="s">
        <v>4568</v>
      </c>
      <c r="F5664" s="143" t="s">
        <v>1226</v>
      </c>
      <c r="G5664" s="143" t="s">
        <v>1227</v>
      </c>
      <c r="H5664" s="144">
        <v>-132991.28</v>
      </c>
      <c r="I5664" s="143"/>
    </row>
    <row r="5665" spans="2:9" s="140" customFormat="1" ht="19.7" customHeight="1" x14ac:dyDescent="0.2">
      <c r="B5665" s="142">
        <v>10556</v>
      </c>
      <c r="C5665" s="143" t="s">
        <v>31</v>
      </c>
      <c r="D5665" s="142">
        <v>274380</v>
      </c>
      <c r="E5665" s="143" t="s">
        <v>4569</v>
      </c>
      <c r="F5665" s="143" t="s">
        <v>700</v>
      </c>
      <c r="G5665" s="143" t="s">
        <v>701</v>
      </c>
      <c r="H5665" s="144">
        <v>132991.28</v>
      </c>
      <c r="I5665" s="143"/>
    </row>
    <row r="5666" spans="2:9" s="140" customFormat="1" ht="19.7" customHeight="1" x14ac:dyDescent="0.2">
      <c r="B5666" s="142">
        <v>10556</v>
      </c>
      <c r="C5666" s="143" t="s">
        <v>31</v>
      </c>
      <c r="D5666" s="142">
        <v>380208</v>
      </c>
      <c r="E5666" s="143" t="s">
        <v>4570</v>
      </c>
      <c r="F5666" s="143" t="s">
        <v>700</v>
      </c>
      <c r="G5666" s="143" t="s">
        <v>701</v>
      </c>
      <c r="H5666" s="144">
        <v>360</v>
      </c>
      <c r="I5666" s="143"/>
    </row>
    <row r="5667" spans="2:9" s="140" customFormat="1" ht="19.7" customHeight="1" x14ac:dyDescent="0.2">
      <c r="B5667" s="142">
        <v>10556</v>
      </c>
      <c r="C5667" s="143" t="s">
        <v>31</v>
      </c>
      <c r="D5667" s="142">
        <v>382500</v>
      </c>
      <c r="E5667" s="143" t="s">
        <v>4571</v>
      </c>
      <c r="F5667" s="143" t="s">
        <v>713</v>
      </c>
      <c r="G5667" s="143" t="s">
        <v>714</v>
      </c>
      <c r="H5667" s="144">
        <v>85000</v>
      </c>
      <c r="I5667" s="143"/>
    </row>
    <row r="5668" spans="2:9" s="140" customFormat="1" ht="19.7" customHeight="1" x14ac:dyDescent="0.2">
      <c r="B5668" s="142">
        <v>10556</v>
      </c>
      <c r="C5668" s="143" t="s">
        <v>31</v>
      </c>
      <c r="D5668" s="142">
        <v>390032</v>
      </c>
      <c r="E5668" s="143" t="s">
        <v>4572</v>
      </c>
      <c r="F5668" s="143" t="s">
        <v>700</v>
      </c>
      <c r="G5668" s="143" t="s">
        <v>701</v>
      </c>
      <c r="H5668" s="144">
        <v>-30000</v>
      </c>
      <c r="I5668" s="143"/>
    </row>
    <row r="5669" spans="2:9" s="140" customFormat="1" ht="19.7" customHeight="1" x14ac:dyDescent="0.2">
      <c r="B5669" s="142">
        <v>10556</v>
      </c>
      <c r="C5669" s="143" t="s">
        <v>31</v>
      </c>
      <c r="D5669" s="142">
        <v>429917</v>
      </c>
      <c r="E5669" s="143" t="s">
        <v>4573</v>
      </c>
      <c r="F5669" s="143" t="s">
        <v>769</v>
      </c>
      <c r="G5669" s="143" t="s">
        <v>770</v>
      </c>
      <c r="H5669" s="144">
        <v>-16671.75</v>
      </c>
      <c r="I5669" s="143"/>
    </row>
    <row r="5670" spans="2:9" s="140" customFormat="1" ht="19.7" customHeight="1" x14ac:dyDescent="0.2">
      <c r="B5670" s="142">
        <v>10556</v>
      </c>
      <c r="C5670" s="143" t="s">
        <v>31</v>
      </c>
      <c r="D5670" s="142">
        <v>429917</v>
      </c>
      <c r="E5670" s="143" t="s">
        <v>4574</v>
      </c>
      <c r="F5670" s="143" t="s">
        <v>700</v>
      </c>
      <c r="G5670" s="143" t="s">
        <v>701</v>
      </c>
      <c r="H5670" s="144">
        <v>16671.75</v>
      </c>
      <c r="I5670" s="143"/>
    </row>
    <row r="5671" spans="2:9" s="140" customFormat="1" ht="19.7" customHeight="1" x14ac:dyDescent="0.2">
      <c r="B5671" s="142">
        <v>10556</v>
      </c>
      <c r="C5671" s="143" t="s">
        <v>31</v>
      </c>
      <c r="D5671" s="142">
        <v>500215</v>
      </c>
      <c r="E5671" s="143" t="s">
        <v>4580</v>
      </c>
      <c r="F5671" s="143" t="s">
        <v>697</v>
      </c>
      <c r="G5671" s="143" t="s">
        <v>698</v>
      </c>
      <c r="H5671" s="144">
        <v>151100</v>
      </c>
      <c r="I5671" s="143"/>
    </row>
    <row r="5672" spans="2:9" s="140" customFormat="1" ht="19.7" customHeight="1" x14ac:dyDescent="0.2">
      <c r="B5672" s="142">
        <v>10556</v>
      </c>
      <c r="C5672" s="143" t="s">
        <v>31</v>
      </c>
      <c r="D5672" s="142">
        <v>604734</v>
      </c>
      <c r="E5672" s="143" t="s">
        <v>4575</v>
      </c>
      <c r="F5672" s="143" t="s">
        <v>700</v>
      </c>
      <c r="G5672" s="143" t="s">
        <v>701</v>
      </c>
      <c r="H5672" s="144">
        <v>20000</v>
      </c>
      <c r="I5672" s="143"/>
    </row>
    <row r="5673" spans="2:9" s="140" customFormat="1" ht="19.7" customHeight="1" x14ac:dyDescent="0.2">
      <c r="B5673" s="142">
        <v>10556</v>
      </c>
      <c r="C5673" s="143" t="s">
        <v>31</v>
      </c>
      <c r="D5673" s="142">
        <v>652363</v>
      </c>
      <c r="E5673" s="143" t="s">
        <v>4576</v>
      </c>
      <c r="F5673" s="143" t="s">
        <v>700</v>
      </c>
      <c r="G5673" s="143" t="s">
        <v>701</v>
      </c>
      <c r="H5673" s="144">
        <v>1000000</v>
      </c>
      <c r="I5673" s="143"/>
    </row>
    <row r="5674" spans="2:9" s="140" customFormat="1" ht="19.7" customHeight="1" x14ac:dyDescent="0.2">
      <c r="B5674" s="142">
        <v>10556</v>
      </c>
      <c r="C5674" s="143" t="s">
        <v>31</v>
      </c>
      <c r="D5674" s="142">
        <v>697756</v>
      </c>
      <c r="E5674" s="143" t="s">
        <v>4577</v>
      </c>
      <c r="F5674" s="143" t="s">
        <v>700</v>
      </c>
      <c r="G5674" s="143" t="s">
        <v>701</v>
      </c>
      <c r="H5674" s="144">
        <v>20000</v>
      </c>
      <c r="I5674" s="143"/>
    </row>
    <row r="5675" spans="2:9" s="140" customFormat="1" ht="19.7" customHeight="1" x14ac:dyDescent="0.2">
      <c r="B5675" s="142">
        <v>10556</v>
      </c>
      <c r="C5675" s="143" t="s">
        <v>31</v>
      </c>
      <c r="D5675" s="142">
        <v>697756</v>
      </c>
      <c r="E5675" s="143" t="s">
        <v>4578</v>
      </c>
      <c r="F5675" s="143" t="s">
        <v>778</v>
      </c>
      <c r="G5675" s="143" t="s">
        <v>779</v>
      </c>
      <c r="H5675" s="144">
        <v>351.9</v>
      </c>
      <c r="I5675" s="143"/>
    </row>
    <row r="5676" spans="2:9" s="140" customFormat="1" ht="19.7" customHeight="1" x14ac:dyDescent="0.2">
      <c r="B5676" s="142">
        <v>10556</v>
      </c>
      <c r="C5676" s="143" t="s">
        <v>31</v>
      </c>
      <c r="D5676" s="142">
        <v>697756</v>
      </c>
      <c r="E5676" s="143" t="s">
        <v>4579</v>
      </c>
      <c r="F5676" s="143" t="s">
        <v>737</v>
      </c>
      <c r="G5676" s="143" t="s">
        <v>738</v>
      </c>
      <c r="H5676" s="144">
        <v>360</v>
      </c>
      <c r="I5676" s="143"/>
    </row>
    <row r="5677" spans="2:9" s="140" customFormat="1" ht="19.7" customHeight="1" x14ac:dyDescent="0.2">
      <c r="B5677" s="142">
        <v>10556</v>
      </c>
      <c r="C5677" s="143" t="s">
        <v>31</v>
      </c>
      <c r="D5677" s="142">
        <v>739817</v>
      </c>
      <c r="E5677" s="143" t="s">
        <v>8785</v>
      </c>
      <c r="F5677" s="143" t="s">
        <v>697</v>
      </c>
      <c r="G5677" s="143" t="s">
        <v>698</v>
      </c>
      <c r="H5677" s="144">
        <v>15000</v>
      </c>
      <c r="I5677" s="143"/>
    </row>
    <row r="5678" spans="2:9" s="140" customFormat="1" ht="19.7" customHeight="1" x14ac:dyDescent="0.2">
      <c r="B5678" s="142">
        <v>10556</v>
      </c>
      <c r="C5678" s="143" t="s">
        <v>31</v>
      </c>
      <c r="D5678" s="142">
        <v>5372316</v>
      </c>
      <c r="E5678" s="143" t="s">
        <v>4581</v>
      </c>
      <c r="F5678" s="143" t="s">
        <v>729</v>
      </c>
      <c r="G5678" s="143" t="s">
        <v>730</v>
      </c>
      <c r="H5678" s="144">
        <v>2000</v>
      </c>
      <c r="I5678" s="143"/>
    </row>
    <row r="5679" spans="2:9" s="140" customFormat="1" ht="19.7" customHeight="1" x14ac:dyDescent="0.2">
      <c r="B5679" s="142">
        <v>10556</v>
      </c>
      <c r="C5679" s="143" t="s">
        <v>31</v>
      </c>
      <c r="D5679" s="142">
        <v>6178586</v>
      </c>
      <c r="E5679" s="143" t="s">
        <v>4582</v>
      </c>
      <c r="F5679" s="143" t="s">
        <v>713</v>
      </c>
      <c r="G5679" s="143" t="s">
        <v>714</v>
      </c>
      <c r="H5679" s="144">
        <v>0</v>
      </c>
      <c r="I5679" s="143"/>
    </row>
    <row r="5680" spans="2:9" s="140" customFormat="1" ht="19.7" customHeight="1" x14ac:dyDescent="0.2">
      <c r="B5680" s="142">
        <v>10556</v>
      </c>
      <c r="C5680" s="143" t="s">
        <v>31</v>
      </c>
      <c r="D5680" s="142">
        <v>6424484</v>
      </c>
      <c r="E5680" s="143" t="s">
        <v>4583</v>
      </c>
      <c r="F5680" s="143" t="s">
        <v>729</v>
      </c>
      <c r="G5680" s="143" t="s">
        <v>730</v>
      </c>
      <c r="H5680" s="144">
        <v>-4061.72</v>
      </c>
      <c r="I5680" s="143"/>
    </row>
    <row r="5681" spans="2:9" s="140" customFormat="1" ht="19.7" customHeight="1" x14ac:dyDescent="0.2">
      <c r="B5681" s="142">
        <v>10556</v>
      </c>
      <c r="C5681" s="143" t="s">
        <v>31</v>
      </c>
      <c r="D5681" s="142">
        <v>10559259</v>
      </c>
      <c r="E5681" s="143" t="s">
        <v>4584</v>
      </c>
      <c r="F5681" s="143" t="s">
        <v>713</v>
      </c>
      <c r="G5681" s="143" t="s">
        <v>714</v>
      </c>
      <c r="H5681" s="144">
        <v>64000</v>
      </c>
      <c r="I5681" s="143"/>
    </row>
    <row r="5682" spans="2:9" s="140" customFormat="1" ht="19.7" customHeight="1" x14ac:dyDescent="0.2">
      <c r="B5682" s="142">
        <v>10556</v>
      </c>
      <c r="C5682" s="143" t="s">
        <v>31</v>
      </c>
      <c r="D5682" s="142">
        <v>10559259</v>
      </c>
      <c r="E5682" s="143" t="s">
        <v>4585</v>
      </c>
      <c r="F5682" s="143" t="s">
        <v>700</v>
      </c>
      <c r="G5682" s="143" t="s">
        <v>701</v>
      </c>
      <c r="H5682" s="144">
        <v>-345.2</v>
      </c>
      <c r="I5682" s="143"/>
    </row>
    <row r="5683" spans="2:9" s="140" customFormat="1" ht="19.7" customHeight="1" x14ac:dyDescent="0.2">
      <c r="B5683" s="142">
        <v>10556</v>
      </c>
      <c r="C5683" s="143" t="s">
        <v>31</v>
      </c>
      <c r="D5683" s="142">
        <v>60096066</v>
      </c>
      <c r="E5683" s="143" t="s">
        <v>4587</v>
      </c>
      <c r="F5683" s="143" t="s">
        <v>700</v>
      </c>
      <c r="G5683" s="143" t="s">
        <v>701</v>
      </c>
      <c r="H5683" s="144">
        <v>-13276.89</v>
      </c>
      <c r="I5683" s="143"/>
    </row>
    <row r="5684" spans="2:9" s="140" customFormat="1" ht="19.7" customHeight="1" x14ac:dyDescent="0.2">
      <c r="B5684" s="142">
        <v>10556</v>
      </c>
      <c r="C5684" s="143" t="s">
        <v>31</v>
      </c>
      <c r="D5684" s="142">
        <v>60174190</v>
      </c>
      <c r="E5684" s="143" t="s">
        <v>4586</v>
      </c>
      <c r="F5684" s="143" t="s">
        <v>713</v>
      </c>
      <c r="G5684" s="143" t="s">
        <v>714</v>
      </c>
      <c r="H5684" s="144">
        <v>50000</v>
      </c>
      <c r="I5684" s="143"/>
    </row>
    <row r="5685" spans="2:9" s="140" customFormat="1" ht="19.7" customHeight="1" x14ac:dyDescent="0.2">
      <c r="B5685" s="142">
        <v>10556</v>
      </c>
      <c r="C5685" s="143" t="s">
        <v>31</v>
      </c>
      <c r="D5685" s="142">
        <v>60457960</v>
      </c>
      <c r="E5685" s="143" t="s">
        <v>4588</v>
      </c>
      <c r="F5685" s="143" t="s">
        <v>700</v>
      </c>
      <c r="G5685" s="143" t="s">
        <v>701</v>
      </c>
      <c r="H5685" s="144">
        <v>600</v>
      </c>
      <c r="I5685" s="143"/>
    </row>
    <row r="5686" spans="2:9" s="140" customFormat="1" ht="19.7" customHeight="1" x14ac:dyDescent="0.2">
      <c r="B5686" s="142">
        <v>10556</v>
      </c>
      <c r="C5686" s="143" t="s">
        <v>31</v>
      </c>
      <c r="D5686" s="142">
        <v>60671091</v>
      </c>
      <c r="E5686" s="143" t="s">
        <v>4589</v>
      </c>
      <c r="F5686" s="143" t="s">
        <v>713</v>
      </c>
      <c r="G5686" s="143" t="s">
        <v>714</v>
      </c>
      <c r="H5686" s="144">
        <v>185000</v>
      </c>
      <c r="I5686" s="143"/>
    </row>
    <row r="5687" spans="2:9" s="140" customFormat="1" ht="19.7" customHeight="1" x14ac:dyDescent="0.2">
      <c r="B5687" s="142">
        <v>10556</v>
      </c>
      <c r="C5687" s="143" t="s">
        <v>31</v>
      </c>
      <c r="D5687" s="142">
        <v>65252855</v>
      </c>
      <c r="E5687" s="143" t="s">
        <v>8786</v>
      </c>
      <c r="F5687" s="143" t="s">
        <v>700</v>
      </c>
      <c r="G5687" s="143" t="s">
        <v>701</v>
      </c>
      <c r="H5687" s="144">
        <v>-22228.6</v>
      </c>
      <c r="I5687" s="143"/>
    </row>
    <row r="5688" spans="2:9" s="140" customFormat="1" ht="19.7" customHeight="1" x14ac:dyDescent="0.2">
      <c r="B5688" s="142">
        <v>10556</v>
      </c>
      <c r="C5688" s="143" t="s">
        <v>31</v>
      </c>
      <c r="D5688" s="142">
        <v>99032450</v>
      </c>
      <c r="E5688" s="143" t="s">
        <v>4590</v>
      </c>
      <c r="F5688" s="143" t="s">
        <v>713</v>
      </c>
      <c r="G5688" s="143" t="s">
        <v>714</v>
      </c>
      <c r="H5688" s="144">
        <v>185000</v>
      </c>
      <c r="I5688" s="143"/>
    </row>
    <row r="5689" spans="2:9" s="140" customFormat="1" ht="19.7" customHeight="1" x14ac:dyDescent="0.2">
      <c r="B5689" s="142">
        <v>10556</v>
      </c>
      <c r="C5689" s="143" t="s">
        <v>31</v>
      </c>
      <c r="D5689" s="142">
        <v>101362463</v>
      </c>
      <c r="E5689" s="143" t="s">
        <v>4591</v>
      </c>
      <c r="F5689" s="143" t="s">
        <v>713</v>
      </c>
      <c r="G5689" s="143" t="s">
        <v>714</v>
      </c>
      <c r="H5689" s="144">
        <v>235000</v>
      </c>
      <c r="I5689" s="143"/>
    </row>
    <row r="5690" spans="2:9" s="140" customFormat="1" ht="19.7" customHeight="1" x14ac:dyDescent="0.2">
      <c r="B5690" s="142">
        <v>10556</v>
      </c>
      <c r="C5690" s="143" t="s">
        <v>31</v>
      </c>
      <c r="D5690" s="142">
        <v>101362463</v>
      </c>
      <c r="E5690" s="143" t="s">
        <v>4591</v>
      </c>
      <c r="F5690" s="143" t="s">
        <v>713</v>
      </c>
      <c r="G5690" s="143" t="s">
        <v>714</v>
      </c>
      <c r="H5690" s="144">
        <v>-100000</v>
      </c>
      <c r="I5690" s="143"/>
    </row>
    <row r="5691" spans="2:9" s="140" customFormat="1" ht="19.7" customHeight="1" x14ac:dyDescent="0.2">
      <c r="B5691" s="142">
        <v>10558</v>
      </c>
      <c r="C5691" s="143" t="s">
        <v>17</v>
      </c>
      <c r="D5691" s="142">
        <v>349918</v>
      </c>
      <c r="E5691" s="143" t="s">
        <v>4592</v>
      </c>
      <c r="F5691" s="143" t="s">
        <v>700</v>
      </c>
      <c r="G5691" s="143" t="s">
        <v>701</v>
      </c>
      <c r="H5691" s="144">
        <v>-20000</v>
      </c>
      <c r="I5691" s="143"/>
    </row>
    <row r="5692" spans="2:9" s="140" customFormat="1" ht="19.7" customHeight="1" x14ac:dyDescent="0.2">
      <c r="B5692" s="142">
        <v>10558</v>
      </c>
      <c r="C5692" s="143" t="s">
        <v>17</v>
      </c>
      <c r="D5692" s="142">
        <v>575128</v>
      </c>
      <c r="E5692" s="143" t="s">
        <v>4593</v>
      </c>
      <c r="F5692" s="143" t="s">
        <v>700</v>
      </c>
      <c r="G5692" s="143" t="s">
        <v>701</v>
      </c>
      <c r="H5692" s="144">
        <v>3900</v>
      </c>
      <c r="I5692" s="143"/>
    </row>
    <row r="5693" spans="2:9" s="140" customFormat="1" ht="19.7" customHeight="1" x14ac:dyDescent="0.2">
      <c r="B5693" s="142">
        <v>10558</v>
      </c>
      <c r="C5693" s="143" t="s">
        <v>17</v>
      </c>
      <c r="D5693" s="142">
        <v>575128</v>
      </c>
      <c r="E5693" s="143" t="s">
        <v>4594</v>
      </c>
      <c r="F5693" s="143" t="s">
        <v>697</v>
      </c>
      <c r="G5693" s="143" t="s">
        <v>698</v>
      </c>
      <c r="H5693" s="144">
        <v>62000</v>
      </c>
      <c r="I5693" s="143"/>
    </row>
    <row r="5694" spans="2:9" s="140" customFormat="1" ht="19.7" customHeight="1" x14ac:dyDescent="0.2">
      <c r="B5694" s="142">
        <v>10558</v>
      </c>
      <c r="C5694" s="143" t="s">
        <v>17</v>
      </c>
      <c r="D5694" s="142">
        <v>613893</v>
      </c>
      <c r="E5694" s="143" t="s">
        <v>4595</v>
      </c>
      <c r="F5694" s="143" t="s">
        <v>700</v>
      </c>
      <c r="G5694" s="143" t="s">
        <v>701</v>
      </c>
      <c r="H5694" s="144">
        <v>453</v>
      </c>
      <c r="I5694" s="143"/>
    </row>
    <row r="5695" spans="2:9" s="140" customFormat="1" ht="19.7" customHeight="1" x14ac:dyDescent="0.2">
      <c r="B5695" s="142">
        <v>10558</v>
      </c>
      <c r="C5695" s="143" t="s">
        <v>17</v>
      </c>
      <c r="D5695" s="142">
        <v>613893</v>
      </c>
      <c r="E5695" s="143" t="s">
        <v>4595</v>
      </c>
      <c r="F5695" s="143" t="s">
        <v>700</v>
      </c>
      <c r="G5695" s="143" t="s">
        <v>701</v>
      </c>
      <c r="H5695" s="144">
        <v>1359</v>
      </c>
      <c r="I5695" s="143"/>
    </row>
    <row r="5696" spans="2:9" s="140" customFormat="1" ht="19.7" customHeight="1" x14ac:dyDescent="0.2">
      <c r="B5696" s="142">
        <v>10558</v>
      </c>
      <c r="C5696" s="143" t="s">
        <v>17</v>
      </c>
      <c r="D5696" s="142">
        <v>627900</v>
      </c>
      <c r="E5696" s="143" t="s">
        <v>4596</v>
      </c>
      <c r="F5696" s="143" t="s">
        <v>697</v>
      </c>
      <c r="G5696" s="143" t="s">
        <v>698</v>
      </c>
      <c r="H5696" s="144">
        <v>85000</v>
      </c>
      <c r="I5696" s="143"/>
    </row>
    <row r="5697" spans="2:9" s="140" customFormat="1" ht="19.7" customHeight="1" x14ac:dyDescent="0.2">
      <c r="B5697" s="142">
        <v>10558</v>
      </c>
      <c r="C5697" s="143" t="s">
        <v>17</v>
      </c>
      <c r="D5697" s="142">
        <v>627900</v>
      </c>
      <c r="E5697" s="143" t="s">
        <v>4597</v>
      </c>
      <c r="F5697" s="143" t="s">
        <v>700</v>
      </c>
      <c r="G5697" s="143" t="s">
        <v>701</v>
      </c>
      <c r="H5697" s="144">
        <v>600</v>
      </c>
      <c r="I5697" s="143"/>
    </row>
    <row r="5698" spans="2:9" s="140" customFormat="1" ht="19.7" customHeight="1" x14ac:dyDescent="0.2">
      <c r="B5698" s="142">
        <v>10558</v>
      </c>
      <c r="C5698" s="143" t="s">
        <v>17</v>
      </c>
      <c r="D5698" s="142">
        <v>664050</v>
      </c>
      <c r="E5698" s="143" t="s">
        <v>4598</v>
      </c>
      <c r="F5698" s="143" t="s">
        <v>713</v>
      </c>
      <c r="G5698" s="143" t="s">
        <v>714</v>
      </c>
      <c r="H5698" s="144">
        <v>120000</v>
      </c>
      <c r="I5698" s="143"/>
    </row>
    <row r="5699" spans="2:9" s="140" customFormat="1" ht="19.7" customHeight="1" x14ac:dyDescent="0.2">
      <c r="B5699" s="142">
        <v>10558</v>
      </c>
      <c r="C5699" s="143" t="s">
        <v>17</v>
      </c>
      <c r="D5699" s="142">
        <v>693661</v>
      </c>
      <c r="E5699" s="143" t="s">
        <v>4599</v>
      </c>
      <c r="F5699" s="143" t="s">
        <v>713</v>
      </c>
      <c r="G5699" s="143" t="s">
        <v>714</v>
      </c>
      <c r="H5699" s="144">
        <v>100000</v>
      </c>
      <c r="I5699" s="143"/>
    </row>
    <row r="5700" spans="2:9" s="140" customFormat="1" ht="19.7" customHeight="1" x14ac:dyDescent="0.2">
      <c r="B5700" s="142">
        <v>10558</v>
      </c>
      <c r="C5700" s="143" t="s">
        <v>17</v>
      </c>
      <c r="D5700" s="142">
        <v>5738718</v>
      </c>
      <c r="E5700" s="143" t="s">
        <v>4600</v>
      </c>
      <c r="F5700" s="143" t="s">
        <v>792</v>
      </c>
      <c r="G5700" s="143" t="s">
        <v>793</v>
      </c>
      <c r="H5700" s="144">
        <v>1113.57</v>
      </c>
      <c r="I5700" s="143"/>
    </row>
    <row r="5701" spans="2:9" s="140" customFormat="1" ht="19.7" customHeight="1" x14ac:dyDescent="0.2">
      <c r="B5701" s="142">
        <v>10558</v>
      </c>
      <c r="C5701" s="143" t="s">
        <v>17</v>
      </c>
      <c r="D5701" s="142">
        <v>5738718</v>
      </c>
      <c r="E5701" s="143" t="s">
        <v>4601</v>
      </c>
      <c r="F5701" s="143" t="s">
        <v>700</v>
      </c>
      <c r="G5701" s="143" t="s">
        <v>701</v>
      </c>
      <c r="H5701" s="144">
        <v>50659.13</v>
      </c>
      <c r="I5701" s="143"/>
    </row>
    <row r="5702" spans="2:9" s="140" customFormat="1" ht="19.7" customHeight="1" x14ac:dyDescent="0.2">
      <c r="B5702" s="142">
        <v>10558</v>
      </c>
      <c r="C5702" s="143" t="s">
        <v>17</v>
      </c>
      <c r="D5702" s="142">
        <v>5738718</v>
      </c>
      <c r="E5702" s="143" t="s">
        <v>4602</v>
      </c>
      <c r="F5702" s="143" t="s">
        <v>723</v>
      </c>
      <c r="G5702" s="143" t="s">
        <v>724</v>
      </c>
      <c r="H5702" s="144">
        <v>-50659.13</v>
      </c>
      <c r="I5702" s="143"/>
    </row>
    <row r="5703" spans="2:9" s="140" customFormat="1" ht="19.7" customHeight="1" x14ac:dyDescent="0.2">
      <c r="B5703" s="142">
        <v>10558</v>
      </c>
      <c r="C5703" s="143" t="s">
        <v>17</v>
      </c>
      <c r="D5703" s="142">
        <v>5738718</v>
      </c>
      <c r="E5703" s="143" t="s">
        <v>4603</v>
      </c>
      <c r="F5703" s="143" t="s">
        <v>697</v>
      </c>
      <c r="G5703" s="143" t="s">
        <v>698</v>
      </c>
      <c r="H5703" s="144">
        <v>49000</v>
      </c>
      <c r="I5703" s="143"/>
    </row>
    <row r="5704" spans="2:9" s="140" customFormat="1" ht="19.7" customHeight="1" x14ac:dyDescent="0.2">
      <c r="B5704" s="142">
        <v>10558</v>
      </c>
      <c r="C5704" s="143" t="s">
        <v>17</v>
      </c>
      <c r="D5704" s="142">
        <v>101506154</v>
      </c>
      <c r="E5704" s="143" t="s">
        <v>4604</v>
      </c>
      <c r="F5704" s="143" t="s">
        <v>697</v>
      </c>
      <c r="G5704" s="143" t="s">
        <v>698</v>
      </c>
      <c r="H5704" s="144">
        <v>50000</v>
      </c>
      <c r="I5704" s="143"/>
    </row>
    <row r="5705" spans="2:9" s="140" customFormat="1" ht="19.7" customHeight="1" x14ac:dyDescent="0.2">
      <c r="B5705" s="142">
        <v>10560</v>
      </c>
      <c r="C5705" s="143" t="s">
        <v>16</v>
      </c>
      <c r="D5705" s="142">
        <v>64265</v>
      </c>
      <c r="E5705" s="143" t="s">
        <v>4605</v>
      </c>
      <c r="F5705" s="143" t="s">
        <v>700</v>
      </c>
      <c r="G5705" s="143" t="s">
        <v>701</v>
      </c>
      <c r="H5705" s="144">
        <v>16256.49</v>
      </c>
      <c r="I5705" s="143"/>
    </row>
    <row r="5706" spans="2:9" s="140" customFormat="1" ht="19.7" customHeight="1" x14ac:dyDescent="0.2">
      <c r="B5706" s="142">
        <v>10560</v>
      </c>
      <c r="C5706" s="143" t="s">
        <v>16</v>
      </c>
      <c r="D5706" s="142">
        <v>64265</v>
      </c>
      <c r="E5706" s="143" t="s">
        <v>4606</v>
      </c>
      <c r="F5706" s="143" t="s">
        <v>769</v>
      </c>
      <c r="G5706" s="143" t="s">
        <v>770</v>
      </c>
      <c r="H5706" s="144">
        <v>-16256.49</v>
      </c>
      <c r="I5706" s="143"/>
    </row>
    <row r="5707" spans="2:9" s="140" customFormat="1" ht="19.7" customHeight="1" x14ac:dyDescent="0.2">
      <c r="B5707" s="142">
        <v>10560</v>
      </c>
      <c r="C5707" s="143" t="s">
        <v>16</v>
      </c>
      <c r="D5707" s="142">
        <v>614645</v>
      </c>
      <c r="E5707" s="143" t="s">
        <v>4607</v>
      </c>
      <c r="F5707" s="143" t="s">
        <v>700</v>
      </c>
      <c r="G5707" s="143" t="s">
        <v>701</v>
      </c>
      <c r="H5707" s="144">
        <v>7800</v>
      </c>
      <c r="I5707" s="143"/>
    </row>
    <row r="5708" spans="2:9" s="140" customFormat="1" ht="19.7" customHeight="1" x14ac:dyDescent="0.2">
      <c r="B5708" s="142">
        <v>10560</v>
      </c>
      <c r="C5708" s="143" t="s">
        <v>16</v>
      </c>
      <c r="D5708" s="142">
        <v>6536110</v>
      </c>
      <c r="E5708" s="143" t="s">
        <v>4608</v>
      </c>
      <c r="F5708" s="143" t="s">
        <v>729</v>
      </c>
      <c r="G5708" s="143" t="s">
        <v>730</v>
      </c>
      <c r="H5708" s="144">
        <v>611</v>
      </c>
      <c r="I5708" s="143"/>
    </row>
    <row r="5709" spans="2:9" s="140" customFormat="1" ht="19.7" customHeight="1" x14ac:dyDescent="0.2">
      <c r="B5709" s="142">
        <v>10560</v>
      </c>
      <c r="C5709" s="143" t="s">
        <v>16</v>
      </c>
      <c r="D5709" s="142">
        <v>60388762</v>
      </c>
      <c r="E5709" s="143" t="s">
        <v>4609</v>
      </c>
      <c r="F5709" s="143" t="s">
        <v>716</v>
      </c>
      <c r="G5709" s="143" t="s">
        <v>717</v>
      </c>
      <c r="H5709" s="144">
        <v>150000</v>
      </c>
      <c r="I5709" s="143"/>
    </row>
    <row r="5710" spans="2:9" s="140" customFormat="1" ht="19.7" customHeight="1" x14ac:dyDescent="0.2">
      <c r="B5710" s="142">
        <v>10560</v>
      </c>
      <c r="C5710" s="143" t="s">
        <v>16</v>
      </c>
      <c r="D5710" s="142">
        <v>60388762</v>
      </c>
      <c r="E5710" s="143" t="s">
        <v>4610</v>
      </c>
      <c r="F5710" s="143" t="s">
        <v>697</v>
      </c>
      <c r="G5710" s="143" t="s">
        <v>698</v>
      </c>
      <c r="H5710" s="144">
        <v>50000</v>
      </c>
      <c r="I5710" s="143"/>
    </row>
    <row r="5711" spans="2:9" s="140" customFormat="1" ht="19.7" customHeight="1" x14ac:dyDescent="0.2">
      <c r="B5711" s="142">
        <v>10566</v>
      </c>
      <c r="C5711" s="143" t="s">
        <v>19</v>
      </c>
      <c r="D5711" s="142">
        <v>26147</v>
      </c>
      <c r="E5711" s="143" t="s">
        <v>4611</v>
      </c>
      <c r="F5711" s="143" t="s">
        <v>700</v>
      </c>
      <c r="G5711" s="143" t="s">
        <v>701</v>
      </c>
      <c r="H5711" s="144">
        <v>960</v>
      </c>
      <c r="I5711" s="143"/>
    </row>
    <row r="5712" spans="2:9" s="140" customFormat="1" ht="19.7" customHeight="1" x14ac:dyDescent="0.2">
      <c r="B5712" s="142">
        <v>10566</v>
      </c>
      <c r="C5712" s="143" t="s">
        <v>19</v>
      </c>
      <c r="D5712" s="142">
        <v>27876</v>
      </c>
      <c r="E5712" s="143" t="s">
        <v>4612</v>
      </c>
      <c r="F5712" s="143" t="s">
        <v>700</v>
      </c>
      <c r="G5712" s="143" t="s">
        <v>701</v>
      </c>
      <c r="H5712" s="144">
        <v>-14195.2</v>
      </c>
      <c r="I5712" s="143"/>
    </row>
    <row r="5713" spans="2:9" s="140" customFormat="1" ht="19.7" customHeight="1" x14ac:dyDescent="0.2">
      <c r="B5713" s="142">
        <v>10566</v>
      </c>
      <c r="C5713" s="143" t="s">
        <v>19</v>
      </c>
      <c r="D5713" s="142">
        <v>27876</v>
      </c>
      <c r="E5713" s="143" t="s">
        <v>4613</v>
      </c>
      <c r="F5713" s="143" t="s">
        <v>697</v>
      </c>
      <c r="G5713" s="143" t="s">
        <v>698</v>
      </c>
      <c r="H5713" s="144">
        <v>20342.12</v>
      </c>
      <c r="I5713" s="143"/>
    </row>
    <row r="5714" spans="2:9" s="140" customFormat="1" ht="19.7" customHeight="1" x14ac:dyDescent="0.2">
      <c r="B5714" s="142">
        <v>10566</v>
      </c>
      <c r="C5714" s="143" t="s">
        <v>19</v>
      </c>
      <c r="D5714" s="142">
        <v>27876</v>
      </c>
      <c r="E5714" s="143" t="s">
        <v>4614</v>
      </c>
      <c r="F5714" s="143" t="s">
        <v>700</v>
      </c>
      <c r="G5714" s="143" t="s">
        <v>701</v>
      </c>
      <c r="H5714" s="144">
        <v>-5043.71</v>
      </c>
      <c r="I5714" s="143"/>
    </row>
    <row r="5715" spans="2:9" s="140" customFormat="1" ht="19.7" customHeight="1" x14ac:dyDescent="0.2">
      <c r="B5715" s="142">
        <v>10566</v>
      </c>
      <c r="C5715" s="143" t="s">
        <v>19</v>
      </c>
      <c r="D5715" s="142">
        <v>138417</v>
      </c>
      <c r="E5715" s="143" t="s">
        <v>9858</v>
      </c>
      <c r="F5715" s="143" t="s">
        <v>899</v>
      </c>
      <c r="G5715" s="143" t="s">
        <v>900</v>
      </c>
      <c r="H5715" s="144">
        <v>762.25</v>
      </c>
      <c r="I5715" s="143"/>
    </row>
    <row r="5716" spans="2:9" s="140" customFormat="1" ht="19.7" customHeight="1" x14ac:dyDescent="0.2">
      <c r="B5716" s="142">
        <v>10566</v>
      </c>
      <c r="C5716" s="143" t="s">
        <v>19</v>
      </c>
      <c r="D5716" s="142">
        <v>156937</v>
      </c>
      <c r="E5716" s="143" t="s">
        <v>4615</v>
      </c>
      <c r="F5716" s="143" t="s">
        <v>697</v>
      </c>
      <c r="G5716" s="143" t="s">
        <v>698</v>
      </c>
      <c r="H5716" s="144">
        <v>10000</v>
      </c>
      <c r="I5716" s="143"/>
    </row>
    <row r="5717" spans="2:9" s="140" customFormat="1" ht="19.7" customHeight="1" x14ac:dyDescent="0.2">
      <c r="B5717" s="142">
        <v>10566</v>
      </c>
      <c r="C5717" s="143" t="s">
        <v>19</v>
      </c>
      <c r="D5717" s="142">
        <v>182950</v>
      </c>
      <c r="E5717" s="143" t="s">
        <v>4616</v>
      </c>
      <c r="F5717" s="143" t="s">
        <v>700</v>
      </c>
      <c r="G5717" s="143" t="s">
        <v>701</v>
      </c>
      <c r="H5717" s="144">
        <v>-38880.18</v>
      </c>
      <c r="I5717" s="143"/>
    </row>
    <row r="5718" spans="2:9" s="140" customFormat="1" ht="19.7" customHeight="1" x14ac:dyDescent="0.2">
      <c r="B5718" s="142">
        <v>10566</v>
      </c>
      <c r="C5718" s="143" t="s">
        <v>19</v>
      </c>
      <c r="D5718" s="142">
        <v>192980</v>
      </c>
      <c r="E5718" s="143" t="s">
        <v>4617</v>
      </c>
      <c r="F5718" s="143" t="s">
        <v>713</v>
      </c>
      <c r="G5718" s="143" t="s">
        <v>714</v>
      </c>
      <c r="H5718" s="144">
        <v>75000</v>
      </c>
      <c r="I5718" s="143"/>
    </row>
    <row r="5719" spans="2:9" s="140" customFormat="1" ht="19.7" customHeight="1" x14ac:dyDescent="0.2">
      <c r="B5719" s="142">
        <v>10566</v>
      </c>
      <c r="C5719" s="143" t="s">
        <v>19</v>
      </c>
      <c r="D5719" s="142">
        <v>192980</v>
      </c>
      <c r="E5719" s="143" t="s">
        <v>4618</v>
      </c>
      <c r="F5719" s="143" t="s">
        <v>700</v>
      </c>
      <c r="G5719" s="143" t="s">
        <v>701</v>
      </c>
      <c r="H5719" s="144">
        <v>50</v>
      </c>
      <c r="I5719" s="143"/>
    </row>
    <row r="5720" spans="2:9" s="140" customFormat="1" ht="19.7" customHeight="1" x14ac:dyDescent="0.2">
      <c r="B5720" s="142">
        <v>10566</v>
      </c>
      <c r="C5720" s="143" t="s">
        <v>19</v>
      </c>
      <c r="D5720" s="142">
        <v>193148</v>
      </c>
      <c r="E5720" s="143" t="s">
        <v>4619</v>
      </c>
      <c r="F5720" s="143" t="s">
        <v>700</v>
      </c>
      <c r="G5720" s="143" t="s">
        <v>701</v>
      </c>
      <c r="H5720" s="144">
        <v>122304.18</v>
      </c>
      <c r="I5720" s="143"/>
    </row>
    <row r="5721" spans="2:9" s="140" customFormat="1" ht="19.7" customHeight="1" x14ac:dyDescent="0.2">
      <c r="B5721" s="142">
        <v>10566</v>
      </c>
      <c r="C5721" s="143" t="s">
        <v>19</v>
      </c>
      <c r="D5721" s="142">
        <v>193148</v>
      </c>
      <c r="E5721" s="143" t="s">
        <v>4620</v>
      </c>
      <c r="F5721" s="143" t="s">
        <v>723</v>
      </c>
      <c r="G5721" s="143" t="s">
        <v>724</v>
      </c>
      <c r="H5721" s="144">
        <v>-127984.18</v>
      </c>
      <c r="I5721" s="143"/>
    </row>
    <row r="5722" spans="2:9" s="140" customFormat="1" ht="19.7" customHeight="1" x14ac:dyDescent="0.2">
      <c r="B5722" s="142">
        <v>10566</v>
      </c>
      <c r="C5722" s="143" t="s">
        <v>19</v>
      </c>
      <c r="D5722" s="142">
        <v>195401</v>
      </c>
      <c r="E5722" s="143" t="s">
        <v>9859</v>
      </c>
      <c r="F5722" s="143" t="s">
        <v>697</v>
      </c>
      <c r="G5722" s="143" t="s">
        <v>698</v>
      </c>
      <c r="H5722" s="144">
        <v>31000</v>
      </c>
      <c r="I5722" s="143"/>
    </row>
    <row r="5723" spans="2:9" s="140" customFormat="1" ht="19.7" customHeight="1" x14ac:dyDescent="0.2">
      <c r="B5723" s="142">
        <v>10566</v>
      </c>
      <c r="C5723" s="143" t="s">
        <v>19</v>
      </c>
      <c r="D5723" s="142">
        <v>217960</v>
      </c>
      <c r="E5723" s="143" t="s">
        <v>4621</v>
      </c>
      <c r="F5723" s="143" t="s">
        <v>700</v>
      </c>
      <c r="G5723" s="143" t="s">
        <v>701</v>
      </c>
      <c r="H5723" s="144">
        <v>240</v>
      </c>
      <c r="I5723" s="143"/>
    </row>
    <row r="5724" spans="2:9" s="140" customFormat="1" ht="19.7" customHeight="1" x14ac:dyDescent="0.2">
      <c r="B5724" s="142">
        <v>10566</v>
      </c>
      <c r="C5724" s="143" t="s">
        <v>19</v>
      </c>
      <c r="D5724" s="142">
        <v>217960</v>
      </c>
      <c r="E5724" s="143" t="s">
        <v>4621</v>
      </c>
      <c r="F5724" s="143" t="s">
        <v>700</v>
      </c>
      <c r="G5724" s="143" t="s">
        <v>701</v>
      </c>
      <c r="H5724" s="144">
        <v>720</v>
      </c>
      <c r="I5724" s="143"/>
    </row>
    <row r="5725" spans="2:9" s="140" customFormat="1" ht="19.7" customHeight="1" x14ac:dyDescent="0.2">
      <c r="B5725" s="142">
        <v>10566</v>
      </c>
      <c r="C5725" s="143" t="s">
        <v>19</v>
      </c>
      <c r="D5725" s="142">
        <v>232078</v>
      </c>
      <c r="E5725" s="143" t="s">
        <v>8787</v>
      </c>
      <c r="F5725" s="143" t="s">
        <v>700</v>
      </c>
      <c r="G5725" s="143" t="s">
        <v>701</v>
      </c>
      <c r="H5725" s="144">
        <v>2000</v>
      </c>
      <c r="I5725" s="143"/>
    </row>
    <row r="5726" spans="2:9" s="140" customFormat="1" ht="19.7" customHeight="1" x14ac:dyDescent="0.2">
      <c r="B5726" s="142">
        <v>10566</v>
      </c>
      <c r="C5726" s="143" t="s">
        <v>19</v>
      </c>
      <c r="D5726" s="142">
        <v>232078</v>
      </c>
      <c r="E5726" s="143" t="s">
        <v>4622</v>
      </c>
      <c r="F5726" s="143" t="s">
        <v>737</v>
      </c>
      <c r="G5726" s="143" t="s">
        <v>738</v>
      </c>
      <c r="H5726" s="144">
        <v>900</v>
      </c>
      <c r="I5726" s="143"/>
    </row>
    <row r="5727" spans="2:9" s="140" customFormat="1" ht="19.7" customHeight="1" x14ac:dyDescent="0.2">
      <c r="B5727" s="142">
        <v>10566</v>
      </c>
      <c r="C5727" s="143" t="s">
        <v>19</v>
      </c>
      <c r="D5727" s="142">
        <v>283893</v>
      </c>
      <c r="E5727" s="143" t="s">
        <v>4623</v>
      </c>
      <c r="F5727" s="143" t="s">
        <v>729</v>
      </c>
      <c r="G5727" s="143" t="s">
        <v>730</v>
      </c>
      <c r="H5727" s="144">
        <v>2400</v>
      </c>
      <c r="I5727" s="143"/>
    </row>
    <row r="5728" spans="2:9" s="140" customFormat="1" ht="19.7" customHeight="1" x14ac:dyDescent="0.2">
      <c r="B5728" s="142">
        <v>10566</v>
      </c>
      <c r="C5728" s="143" t="s">
        <v>19</v>
      </c>
      <c r="D5728" s="142">
        <v>283893</v>
      </c>
      <c r="E5728" s="143" t="s">
        <v>4624</v>
      </c>
      <c r="F5728" s="143" t="s">
        <v>737</v>
      </c>
      <c r="G5728" s="143" t="s">
        <v>738</v>
      </c>
      <c r="H5728" s="144">
        <v>500</v>
      </c>
      <c r="I5728" s="143"/>
    </row>
    <row r="5729" spans="2:9" s="140" customFormat="1" ht="19.7" customHeight="1" x14ac:dyDescent="0.2">
      <c r="B5729" s="142">
        <v>10566</v>
      </c>
      <c r="C5729" s="143" t="s">
        <v>19</v>
      </c>
      <c r="D5729" s="142">
        <v>283893</v>
      </c>
      <c r="E5729" s="143" t="s">
        <v>4625</v>
      </c>
      <c r="F5729" s="143" t="s">
        <v>700</v>
      </c>
      <c r="G5729" s="143" t="s">
        <v>701</v>
      </c>
      <c r="H5729" s="144">
        <v>-2797.09</v>
      </c>
      <c r="I5729" s="143"/>
    </row>
    <row r="5730" spans="2:9" s="140" customFormat="1" ht="19.7" customHeight="1" x14ac:dyDescent="0.2">
      <c r="B5730" s="142">
        <v>10566</v>
      </c>
      <c r="C5730" s="143" t="s">
        <v>19</v>
      </c>
      <c r="D5730" s="142">
        <v>285424</v>
      </c>
      <c r="E5730" s="143" t="s">
        <v>4626</v>
      </c>
      <c r="F5730" s="143" t="s">
        <v>700</v>
      </c>
      <c r="G5730" s="143" t="s">
        <v>701</v>
      </c>
      <c r="H5730" s="144">
        <v>-26073.87</v>
      </c>
      <c r="I5730" s="143"/>
    </row>
    <row r="5731" spans="2:9" s="140" customFormat="1" ht="19.7" customHeight="1" x14ac:dyDescent="0.2">
      <c r="B5731" s="142">
        <v>10566</v>
      </c>
      <c r="C5731" s="143" t="s">
        <v>19</v>
      </c>
      <c r="D5731" s="142">
        <v>293752</v>
      </c>
      <c r="E5731" s="143" t="s">
        <v>4627</v>
      </c>
      <c r="F5731" s="143" t="s">
        <v>700</v>
      </c>
      <c r="G5731" s="143" t="s">
        <v>701</v>
      </c>
      <c r="H5731" s="144">
        <v>-25000</v>
      </c>
      <c r="I5731" s="143"/>
    </row>
    <row r="5732" spans="2:9" s="140" customFormat="1" ht="19.7" customHeight="1" x14ac:dyDescent="0.2">
      <c r="B5732" s="142">
        <v>10566</v>
      </c>
      <c r="C5732" s="143" t="s">
        <v>19</v>
      </c>
      <c r="D5732" s="142">
        <v>293752</v>
      </c>
      <c r="E5732" s="143" t="s">
        <v>4628</v>
      </c>
      <c r="F5732" s="143" t="s">
        <v>697</v>
      </c>
      <c r="G5732" s="143" t="s">
        <v>698</v>
      </c>
      <c r="H5732" s="144">
        <v>50000</v>
      </c>
      <c r="I5732" s="143"/>
    </row>
    <row r="5733" spans="2:9" s="140" customFormat="1" ht="19.7" customHeight="1" x14ac:dyDescent="0.2">
      <c r="B5733" s="142">
        <v>10566</v>
      </c>
      <c r="C5733" s="143" t="s">
        <v>19</v>
      </c>
      <c r="D5733" s="142">
        <v>293752</v>
      </c>
      <c r="E5733" s="143" t="s">
        <v>4629</v>
      </c>
      <c r="F5733" s="143" t="s">
        <v>700</v>
      </c>
      <c r="G5733" s="143" t="s">
        <v>701</v>
      </c>
      <c r="H5733" s="144">
        <v>-25982</v>
      </c>
      <c r="I5733" s="143"/>
    </row>
    <row r="5734" spans="2:9" s="140" customFormat="1" ht="19.7" customHeight="1" x14ac:dyDescent="0.2">
      <c r="B5734" s="142">
        <v>10566</v>
      </c>
      <c r="C5734" s="143" t="s">
        <v>19</v>
      </c>
      <c r="D5734" s="142">
        <v>299052</v>
      </c>
      <c r="E5734" s="143" t="s">
        <v>4630</v>
      </c>
      <c r="F5734" s="143" t="s">
        <v>697</v>
      </c>
      <c r="G5734" s="143" t="s">
        <v>698</v>
      </c>
      <c r="H5734" s="144">
        <v>17800</v>
      </c>
      <c r="I5734" s="143"/>
    </row>
    <row r="5735" spans="2:9" s="140" customFormat="1" ht="19.7" customHeight="1" x14ac:dyDescent="0.2">
      <c r="B5735" s="142">
        <v>10566</v>
      </c>
      <c r="C5735" s="143" t="s">
        <v>19</v>
      </c>
      <c r="D5735" s="142">
        <v>317396</v>
      </c>
      <c r="E5735" s="143" t="s">
        <v>4631</v>
      </c>
      <c r="F5735" s="143" t="s">
        <v>697</v>
      </c>
      <c r="G5735" s="143" t="s">
        <v>698</v>
      </c>
      <c r="H5735" s="144">
        <v>1842.12</v>
      </c>
      <c r="I5735" s="143"/>
    </row>
    <row r="5736" spans="2:9" s="140" customFormat="1" ht="19.7" customHeight="1" x14ac:dyDescent="0.2">
      <c r="B5736" s="142">
        <v>10566</v>
      </c>
      <c r="C5736" s="143" t="s">
        <v>19</v>
      </c>
      <c r="D5736" s="142">
        <v>333657</v>
      </c>
      <c r="E5736" s="143" t="s">
        <v>4632</v>
      </c>
      <c r="F5736" s="143" t="s">
        <v>713</v>
      </c>
      <c r="G5736" s="143" t="s">
        <v>714</v>
      </c>
      <c r="H5736" s="144">
        <v>100000</v>
      </c>
      <c r="I5736" s="143"/>
    </row>
    <row r="5737" spans="2:9" s="140" customFormat="1" ht="19.7" customHeight="1" x14ac:dyDescent="0.2">
      <c r="B5737" s="142">
        <v>10566</v>
      </c>
      <c r="C5737" s="143" t="s">
        <v>19</v>
      </c>
      <c r="D5737" s="142">
        <v>360975</v>
      </c>
      <c r="E5737" s="143" t="s">
        <v>4633</v>
      </c>
      <c r="F5737" s="143" t="s">
        <v>697</v>
      </c>
      <c r="G5737" s="143" t="s">
        <v>698</v>
      </c>
      <c r="H5737" s="144">
        <v>47000</v>
      </c>
      <c r="I5737" s="143"/>
    </row>
    <row r="5738" spans="2:9" s="140" customFormat="1" ht="19.7" customHeight="1" x14ac:dyDescent="0.2">
      <c r="B5738" s="142">
        <v>10566</v>
      </c>
      <c r="C5738" s="143" t="s">
        <v>19</v>
      </c>
      <c r="D5738" s="142">
        <v>360975</v>
      </c>
      <c r="E5738" s="143" t="s">
        <v>4634</v>
      </c>
      <c r="F5738" s="143" t="s">
        <v>700</v>
      </c>
      <c r="G5738" s="143" t="s">
        <v>701</v>
      </c>
      <c r="H5738" s="144">
        <v>-17699.099999999999</v>
      </c>
      <c r="I5738" s="143"/>
    </row>
    <row r="5739" spans="2:9" s="140" customFormat="1" ht="19.7" customHeight="1" x14ac:dyDescent="0.2">
      <c r="B5739" s="142">
        <v>10566</v>
      </c>
      <c r="C5739" s="143" t="s">
        <v>19</v>
      </c>
      <c r="D5739" s="142">
        <v>381445</v>
      </c>
      <c r="E5739" s="143" t="s">
        <v>4635</v>
      </c>
      <c r="F5739" s="143" t="s">
        <v>700</v>
      </c>
      <c r="G5739" s="143" t="s">
        <v>701</v>
      </c>
      <c r="H5739" s="144">
        <v>1800</v>
      </c>
      <c r="I5739" s="143"/>
    </row>
    <row r="5740" spans="2:9" s="140" customFormat="1" ht="19.7" customHeight="1" x14ac:dyDescent="0.2">
      <c r="B5740" s="142">
        <v>10566</v>
      </c>
      <c r="C5740" s="143" t="s">
        <v>19</v>
      </c>
      <c r="D5740" s="142">
        <v>447394</v>
      </c>
      <c r="E5740" s="143" t="s">
        <v>4636</v>
      </c>
      <c r="F5740" s="143" t="s">
        <v>700</v>
      </c>
      <c r="G5740" s="143" t="s">
        <v>701</v>
      </c>
      <c r="H5740" s="144">
        <v>36527.94</v>
      </c>
      <c r="I5740" s="143"/>
    </row>
    <row r="5741" spans="2:9" s="140" customFormat="1" ht="19.7" customHeight="1" x14ac:dyDescent="0.2">
      <c r="B5741" s="142">
        <v>10566</v>
      </c>
      <c r="C5741" s="143" t="s">
        <v>19</v>
      </c>
      <c r="D5741" s="142">
        <v>491753</v>
      </c>
      <c r="E5741" s="143" t="s">
        <v>4639</v>
      </c>
      <c r="F5741" s="143" t="s">
        <v>713</v>
      </c>
      <c r="G5741" s="143" t="s">
        <v>714</v>
      </c>
      <c r="H5741" s="144">
        <v>100000</v>
      </c>
      <c r="I5741" s="143"/>
    </row>
    <row r="5742" spans="2:9" s="140" customFormat="1" ht="19.7" customHeight="1" x14ac:dyDescent="0.2">
      <c r="B5742" s="142">
        <v>10566</v>
      </c>
      <c r="C5742" s="143" t="s">
        <v>19</v>
      </c>
      <c r="D5742" s="142">
        <v>526974</v>
      </c>
      <c r="E5742" s="143" t="s">
        <v>4640</v>
      </c>
      <c r="F5742" s="143" t="s">
        <v>697</v>
      </c>
      <c r="G5742" s="143" t="s">
        <v>698</v>
      </c>
      <c r="H5742" s="144">
        <v>50000</v>
      </c>
      <c r="I5742" s="143"/>
    </row>
    <row r="5743" spans="2:9" s="140" customFormat="1" ht="19.7" customHeight="1" x14ac:dyDescent="0.2">
      <c r="B5743" s="142">
        <v>10566</v>
      </c>
      <c r="C5743" s="143" t="s">
        <v>19</v>
      </c>
      <c r="D5743" s="142">
        <v>575984</v>
      </c>
      <c r="E5743" s="143" t="s">
        <v>9860</v>
      </c>
      <c r="F5743" s="143" t="s">
        <v>700</v>
      </c>
      <c r="G5743" s="143" t="s">
        <v>701</v>
      </c>
      <c r="H5743" s="144">
        <v>-22750</v>
      </c>
      <c r="I5743" s="143"/>
    </row>
    <row r="5744" spans="2:9" s="140" customFormat="1" ht="19.7" customHeight="1" x14ac:dyDescent="0.2">
      <c r="B5744" s="142">
        <v>10566</v>
      </c>
      <c r="C5744" s="143" t="s">
        <v>19</v>
      </c>
      <c r="D5744" s="142">
        <v>597132</v>
      </c>
      <c r="E5744" s="143" t="s">
        <v>4643</v>
      </c>
      <c r="F5744" s="143" t="s">
        <v>713</v>
      </c>
      <c r="G5744" s="143" t="s">
        <v>714</v>
      </c>
      <c r="H5744" s="144">
        <v>50000</v>
      </c>
      <c r="I5744" s="143"/>
    </row>
    <row r="5745" spans="2:9" s="140" customFormat="1" ht="19.7" customHeight="1" x14ac:dyDescent="0.2">
      <c r="B5745" s="142">
        <v>10566</v>
      </c>
      <c r="C5745" s="143" t="s">
        <v>19</v>
      </c>
      <c r="D5745" s="142">
        <v>602052</v>
      </c>
      <c r="E5745" s="143" t="s">
        <v>4644</v>
      </c>
      <c r="F5745" s="143" t="s">
        <v>729</v>
      </c>
      <c r="G5745" s="143" t="s">
        <v>730</v>
      </c>
      <c r="H5745" s="144">
        <v>800</v>
      </c>
      <c r="I5745" s="143"/>
    </row>
    <row r="5746" spans="2:9" s="140" customFormat="1" ht="19.7" customHeight="1" x14ac:dyDescent="0.2">
      <c r="B5746" s="142">
        <v>10566</v>
      </c>
      <c r="C5746" s="143" t="s">
        <v>19</v>
      </c>
      <c r="D5746" s="142">
        <v>602052</v>
      </c>
      <c r="E5746" s="143" t="s">
        <v>4645</v>
      </c>
      <c r="F5746" s="143" t="s">
        <v>700</v>
      </c>
      <c r="G5746" s="143" t="s">
        <v>701</v>
      </c>
      <c r="H5746" s="144">
        <v>900</v>
      </c>
      <c r="I5746" s="143"/>
    </row>
    <row r="5747" spans="2:9" s="140" customFormat="1" ht="19.7" customHeight="1" x14ac:dyDescent="0.2">
      <c r="B5747" s="142">
        <v>10566</v>
      </c>
      <c r="C5747" s="143" t="s">
        <v>19</v>
      </c>
      <c r="D5747" s="142">
        <v>618779</v>
      </c>
      <c r="E5747" s="143" t="s">
        <v>4646</v>
      </c>
      <c r="F5747" s="143" t="s">
        <v>729</v>
      </c>
      <c r="G5747" s="143" t="s">
        <v>730</v>
      </c>
      <c r="H5747" s="144">
        <v>500</v>
      </c>
      <c r="I5747" s="143"/>
    </row>
    <row r="5748" spans="2:9" s="140" customFormat="1" ht="19.7" customHeight="1" x14ac:dyDescent="0.2">
      <c r="B5748" s="142">
        <v>10566</v>
      </c>
      <c r="C5748" s="143" t="s">
        <v>19</v>
      </c>
      <c r="D5748" s="142">
        <v>618779</v>
      </c>
      <c r="E5748" s="143" t="s">
        <v>4647</v>
      </c>
      <c r="F5748" s="143" t="s">
        <v>700</v>
      </c>
      <c r="G5748" s="143" t="s">
        <v>701</v>
      </c>
      <c r="H5748" s="144">
        <v>-16472.560000000001</v>
      </c>
      <c r="I5748" s="143"/>
    </row>
    <row r="5749" spans="2:9" s="140" customFormat="1" ht="19.7" customHeight="1" x14ac:dyDescent="0.2">
      <c r="B5749" s="142">
        <v>10566</v>
      </c>
      <c r="C5749" s="143" t="s">
        <v>19</v>
      </c>
      <c r="D5749" s="142">
        <v>618779</v>
      </c>
      <c r="E5749" s="143" t="s">
        <v>4648</v>
      </c>
      <c r="F5749" s="143" t="s">
        <v>700</v>
      </c>
      <c r="G5749" s="143" t="s">
        <v>701</v>
      </c>
      <c r="H5749" s="144">
        <v>-12506.64</v>
      </c>
      <c r="I5749" s="143"/>
    </row>
    <row r="5750" spans="2:9" s="140" customFormat="1" ht="19.7" customHeight="1" x14ac:dyDescent="0.2">
      <c r="B5750" s="142">
        <v>10566</v>
      </c>
      <c r="C5750" s="143" t="s">
        <v>19</v>
      </c>
      <c r="D5750" s="142">
        <v>618779</v>
      </c>
      <c r="E5750" s="143" t="s">
        <v>4649</v>
      </c>
      <c r="F5750" s="143" t="s">
        <v>697</v>
      </c>
      <c r="G5750" s="143" t="s">
        <v>698</v>
      </c>
      <c r="H5750" s="144">
        <v>29000</v>
      </c>
      <c r="I5750" s="143"/>
    </row>
    <row r="5751" spans="2:9" s="140" customFormat="1" ht="19.7" customHeight="1" x14ac:dyDescent="0.2">
      <c r="B5751" s="142">
        <v>10566</v>
      </c>
      <c r="C5751" s="143" t="s">
        <v>19</v>
      </c>
      <c r="D5751" s="142">
        <v>650436</v>
      </c>
      <c r="E5751" s="143" t="s">
        <v>4652</v>
      </c>
      <c r="F5751" s="143" t="s">
        <v>700</v>
      </c>
      <c r="G5751" s="143" t="s">
        <v>701</v>
      </c>
      <c r="H5751" s="144">
        <v>960</v>
      </c>
      <c r="I5751" s="143"/>
    </row>
    <row r="5752" spans="2:9" s="140" customFormat="1" ht="19.7" customHeight="1" x14ac:dyDescent="0.2">
      <c r="B5752" s="142">
        <v>10566</v>
      </c>
      <c r="C5752" s="143" t="s">
        <v>19</v>
      </c>
      <c r="D5752" s="142">
        <v>657790</v>
      </c>
      <c r="E5752" s="143" t="s">
        <v>4653</v>
      </c>
      <c r="F5752" s="143" t="s">
        <v>713</v>
      </c>
      <c r="G5752" s="143" t="s">
        <v>714</v>
      </c>
      <c r="H5752" s="144">
        <v>-15000</v>
      </c>
      <c r="I5752" s="143"/>
    </row>
    <row r="5753" spans="2:9" s="140" customFormat="1" ht="19.7" customHeight="1" x14ac:dyDescent="0.2">
      <c r="B5753" s="142">
        <v>10566</v>
      </c>
      <c r="C5753" s="143" t="s">
        <v>19</v>
      </c>
      <c r="D5753" s="142">
        <v>680783</v>
      </c>
      <c r="E5753" s="143" t="s">
        <v>9163</v>
      </c>
      <c r="F5753" s="143" t="s">
        <v>697</v>
      </c>
      <c r="G5753" s="143" t="s">
        <v>698</v>
      </c>
      <c r="H5753" s="144">
        <v>25000</v>
      </c>
      <c r="I5753" s="143"/>
    </row>
    <row r="5754" spans="2:9" s="140" customFormat="1" ht="19.7" customHeight="1" x14ac:dyDescent="0.2">
      <c r="B5754" s="142">
        <v>10566</v>
      </c>
      <c r="C5754" s="143" t="s">
        <v>19</v>
      </c>
      <c r="D5754" s="142">
        <v>699428</v>
      </c>
      <c r="E5754" s="143" t="s">
        <v>4654</v>
      </c>
      <c r="F5754" s="143" t="s">
        <v>700</v>
      </c>
      <c r="G5754" s="143" t="s">
        <v>701</v>
      </c>
      <c r="H5754" s="144">
        <v>600</v>
      </c>
      <c r="I5754" s="143"/>
    </row>
    <row r="5755" spans="2:9" s="140" customFormat="1" ht="19.7" customHeight="1" x14ac:dyDescent="0.2">
      <c r="B5755" s="142">
        <v>10566</v>
      </c>
      <c r="C5755" s="143" t="s">
        <v>19</v>
      </c>
      <c r="D5755" s="142">
        <v>699428</v>
      </c>
      <c r="E5755" s="143" t="s">
        <v>4655</v>
      </c>
      <c r="F5755" s="143" t="s">
        <v>697</v>
      </c>
      <c r="G5755" s="143" t="s">
        <v>698</v>
      </c>
      <c r="H5755" s="144">
        <v>15000</v>
      </c>
      <c r="I5755" s="143"/>
    </row>
    <row r="5756" spans="2:9" s="140" customFormat="1" ht="19.7" customHeight="1" x14ac:dyDescent="0.2">
      <c r="B5756" s="142">
        <v>10566</v>
      </c>
      <c r="C5756" s="143" t="s">
        <v>19</v>
      </c>
      <c r="D5756" s="142">
        <v>730554</v>
      </c>
      <c r="E5756" s="143" t="s">
        <v>4656</v>
      </c>
      <c r="F5756" s="143" t="s">
        <v>713</v>
      </c>
      <c r="G5756" s="143" t="s">
        <v>714</v>
      </c>
      <c r="H5756" s="144">
        <v>173462</v>
      </c>
      <c r="I5756" s="143"/>
    </row>
    <row r="5757" spans="2:9" s="140" customFormat="1" ht="19.7" customHeight="1" x14ac:dyDescent="0.2">
      <c r="B5757" s="142">
        <v>10566</v>
      </c>
      <c r="C5757" s="143" t="s">
        <v>19</v>
      </c>
      <c r="D5757" s="142">
        <v>747173</v>
      </c>
      <c r="E5757" s="143" t="s">
        <v>4657</v>
      </c>
      <c r="F5757" s="143" t="s">
        <v>697</v>
      </c>
      <c r="G5757" s="143" t="s">
        <v>698</v>
      </c>
      <c r="H5757" s="144">
        <v>55000</v>
      </c>
      <c r="I5757" s="143"/>
    </row>
    <row r="5758" spans="2:9" s="140" customFormat="1" ht="19.7" customHeight="1" x14ac:dyDescent="0.2">
      <c r="B5758" s="142">
        <v>10566</v>
      </c>
      <c r="C5758" s="143" t="s">
        <v>19</v>
      </c>
      <c r="D5758" s="142">
        <v>807839</v>
      </c>
      <c r="E5758" s="143" t="s">
        <v>4658</v>
      </c>
      <c r="F5758" s="143" t="s">
        <v>697</v>
      </c>
      <c r="G5758" s="143" t="s">
        <v>698</v>
      </c>
      <c r="H5758" s="144">
        <v>20000</v>
      </c>
      <c r="I5758" s="143"/>
    </row>
    <row r="5759" spans="2:9" s="140" customFormat="1" ht="19.7" customHeight="1" x14ac:dyDescent="0.2">
      <c r="B5759" s="142">
        <v>10566</v>
      </c>
      <c r="C5759" s="143" t="s">
        <v>19</v>
      </c>
      <c r="D5759" s="142">
        <v>816102</v>
      </c>
      <c r="E5759" s="143" t="s">
        <v>4659</v>
      </c>
      <c r="F5759" s="143" t="s">
        <v>697</v>
      </c>
      <c r="G5759" s="143" t="s">
        <v>698</v>
      </c>
      <c r="H5759" s="144">
        <v>20750</v>
      </c>
      <c r="I5759" s="143"/>
    </row>
    <row r="5760" spans="2:9" s="140" customFormat="1" ht="19.7" customHeight="1" x14ac:dyDescent="0.2">
      <c r="B5760" s="142">
        <v>10566</v>
      </c>
      <c r="C5760" s="143" t="s">
        <v>19</v>
      </c>
      <c r="D5760" s="142">
        <v>816102</v>
      </c>
      <c r="E5760" s="143" t="s">
        <v>4659</v>
      </c>
      <c r="F5760" s="143" t="s">
        <v>697</v>
      </c>
      <c r="G5760" s="143" t="s">
        <v>698</v>
      </c>
      <c r="H5760" s="144">
        <v>1050</v>
      </c>
      <c r="I5760" s="143"/>
    </row>
    <row r="5761" spans="2:9" s="140" customFormat="1" ht="19.7" customHeight="1" x14ac:dyDescent="0.2">
      <c r="B5761" s="142">
        <v>10566</v>
      </c>
      <c r="C5761" s="143" t="s">
        <v>19</v>
      </c>
      <c r="D5761" s="142">
        <v>837089</v>
      </c>
      <c r="E5761" s="143" t="s">
        <v>4660</v>
      </c>
      <c r="F5761" s="143" t="s">
        <v>697</v>
      </c>
      <c r="G5761" s="143" t="s">
        <v>698</v>
      </c>
      <c r="H5761" s="144">
        <v>24300</v>
      </c>
      <c r="I5761" s="143"/>
    </row>
    <row r="5762" spans="2:9" s="140" customFormat="1" ht="19.7" customHeight="1" x14ac:dyDescent="0.2">
      <c r="B5762" s="142">
        <v>10566</v>
      </c>
      <c r="C5762" s="143" t="s">
        <v>19</v>
      </c>
      <c r="D5762" s="142">
        <v>837089</v>
      </c>
      <c r="E5762" s="143" t="s">
        <v>4661</v>
      </c>
      <c r="F5762" s="143" t="s">
        <v>700</v>
      </c>
      <c r="G5762" s="143" t="s">
        <v>701</v>
      </c>
      <c r="H5762" s="144">
        <v>-23000</v>
      </c>
      <c r="I5762" s="143"/>
    </row>
    <row r="5763" spans="2:9" s="140" customFormat="1" ht="19.7" customHeight="1" x14ac:dyDescent="0.2">
      <c r="B5763" s="142">
        <v>10566</v>
      </c>
      <c r="C5763" s="143" t="s">
        <v>19</v>
      </c>
      <c r="D5763" s="142">
        <v>4055576</v>
      </c>
      <c r="E5763" s="143" t="s">
        <v>4662</v>
      </c>
      <c r="F5763" s="143" t="s">
        <v>700</v>
      </c>
      <c r="G5763" s="143" t="s">
        <v>701</v>
      </c>
      <c r="H5763" s="144">
        <v>1200</v>
      </c>
      <c r="I5763" s="143"/>
    </row>
    <row r="5764" spans="2:9" s="140" customFormat="1" ht="19.7" customHeight="1" x14ac:dyDescent="0.2">
      <c r="B5764" s="142">
        <v>10566</v>
      </c>
      <c r="C5764" s="143" t="s">
        <v>19</v>
      </c>
      <c r="D5764" s="142">
        <v>5354703</v>
      </c>
      <c r="E5764" s="143" t="s">
        <v>4663</v>
      </c>
      <c r="F5764" s="143" t="s">
        <v>737</v>
      </c>
      <c r="G5764" s="143" t="s">
        <v>738</v>
      </c>
      <c r="H5764" s="144">
        <v>50</v>
      </c>
      <c r="I5764" s="143"/>
    </row>
    <row r="5765" spans="2:9" s="140" customFormat="1" ht="19.7" customHeight="1" x14ac:dyDescent="0.2">
      <c r="B5765" s="142">
        <v>10566</v>
      </c>
      <c r="C5765" s="143" t="s">
        <v>19</v>
      </c>
      <c r="D5765" s="142">
        <v>5354703</v>
      </c>
      <c r="E5765" s="143" t="s">
        <v>4663</v>
      </c>
      <c r="F5765" s="143" t="s">
        <v>737</v>
      </c>
      <c r="G5765" s="143" t="s">
        <v>738</v>
      </c>
      <c r="H5765" s="144">
        <v>350</v>
      </c>
      <c r="I5765" s="143"/>
    </row>
    <row r="5766" spans="2:9" s="140" customFormat="1" ht="19.7" customHeight="1" x14ac:dyDescent="0.2">
      <c r="B5766" s="142">
        <v>10566</v>
      </c>
      <c r="C5766" s="143" t="s">
        <v>19</v>
      </c>
      <c r="D5766" s="142">
        <v>5354703</v>
      </c>
      <c r="E5766" s="143" t="s">
        <v>4663</v>
      </c>
      <c r="F5766" s="143" t="s">
        <v>737</v>
      </c>
      <c r="G5766" s="143" t="s">
        <v>738</v>
      </c>
      <c r="H5766" s="144">
        <v>199</v>
      </c>
      <c r="I5766" s="143"/>
    </row>
    <row r="5767" spans="2:9" s="140" customFormat="1" ht="19.7" customHeight="1" x14ac:dyDescent="0.2">
      <c r="B5767" s="142">
        <v>10566</v>
      </c>
      <c r="C5767" s="143" t="s">
        <v>19</v>
      </c>
      <c r="D5767" s="142">
        <v>5354703</v>
      </c>
      <c r="E5767" s="143" t="s">
        <v>4664</v>
      </c>
      <c r="F5767" s="143" t="s">
        <v>697</v>
      </c>
      <c r="G5767" s="143" t="s">
        <v>698</v>
      </c>
      <c r="H5767" s="144">
        <v>17200</v>
      </c>
      <c r="I5767" s="143"/>
    </row>
    <row r="5768" spans="2:9" s="140" customFormat="1" ht="19.7" customHeight="1" x14ac:dyDescent="0.2">
      <c r="B5768" s="142">
        <v>10566</v>
      </c>
      <c r="C5768" s="143" t="s">
        <v>19</v>
      </c>
      <c r="D5768" s="142">
        <v>5354703</v>
      </c>
      <c r="E5768" s="143" t="s">
        <v>4665</v>
      </c>
      <c r="F5768" s="143" t="s">
        <v>700</v>
      </c>
      <c r="G5768" s="143" t="s">
        <v>701</v>
      </c>
      <c r="H5768" s="144">
        <v>-17562.45</v>
      </c>
      <c r="I5768" s="143"/>
    </row>
    <row r="5769" spans="2:9" s="140" customFormat="1" ht="19.7" customHeight="1" x14ac:dyDescent="0.2">
      <c r="B5769" s="142">
        <v>10566</v>
      </c>
      <c r="C5769" s="143" t="s">
        <v>19</v>
      </c>
      <c r="D5769" s="142">
        <v>5354703</v>
      </c>
      <c r="E5769" s="143" t="s">
        <v>4666</v>
      </c>
      <c r="F5769" s="143" t="s">
        <v>700</v>
      </c>
      <c r="G5769" s="143" t="s">
        <v>701</v>
      </c>
      <c r="H5769" s="144">
        <v>400</v>
      </c>
      <c r="I5769" s="143"/>
    </row>
    <row r="5770" spans="2:9" s="140" customFormat="1" ht="19.7" customHeight="1" x14ac:dyDescent="0.2">
      <c r="B5770" s="142">
        <v>10566</v>
      </c>
      <c r="C5770" s="143" t="s">
        <v>19</v>
      </c>
      <c r="D5770" s="142">
        <v>5354703</v>
      </c>
      <c r="E5770" s="143" t="s">
        <v>4666</v>
      </c>
      <c r="F5770" s="143" t="s">
        <v>700</v>
      </c>
      <c r="G5770" s="143" t="s">
        <v>701</v>
      </c>
      <c r="H5770" s="144">
        <v>2800</v>
      </c>
      <c r="I5770" s="143"/>
    </row>
    <row r="5771" spans="2:9" s="140" customFormat="1" ht="19.7" customHeight="1" x14ac:dyDescent="0.2">
      <c r="B5771" s="142">
        <v>10566</v>
      </c>
      <c r="C5771" s="143" t="s">
        <v>19</v>
      </c>
      <c r="D5771" s="142">
        <v>5354703</v>
      </c>
      <c r="E5771" s="143" t="s">
        <v>4666</v>
      </c>
      <c r="F5771" s="143" t="s">
        <v>700</v>
      </c>
      <c r="G5771" s="143" t="s">
        <v>701</v>
      </c>
      <c r="H5771" s="144">
        <v>1600</v>
      </c>
      <c r="I5771" s="143"/>
    </row>
    <row r="5772" spans="2:9" s="140" customFormat="1" ht="19.7" customHeight="1" x14ac:dyDescent="0.2">
      <c r="B5772" s="142">
        <v>10566</v>
      </c>
      <c r="C5772" s="143" t="s">
        <v>19</v>
      </c>
      <c r="D5772" s="142">
        <v>5400190</v>
      </c>
      <c r="E5772" s="143" t="s">
        <v>4667</v>
      </c>
      <c r="F5772" s="143" t="s">
        <v>706</v>
      </c>
      <c r="G5772" s="143" t="s">
        <v>707</v>
      </c>
      <c r="H5772" s="144">
        <v>672.08</v>
      </c>
      <c r="I5772" s="143"/>
    </row>
    <row r="5773" spans="2:9" s="140" customFormat="1" ht="19.7" customHeight="1" x14ac:dyDescent="0.2">
      <c r="B5773" s="142">
        <v>10566</v>
      </c>
      <c r="C5773" s="143" t="s">
        <v>19</v>
      </c>
      <c r="D5773" s="142">
        <v>5605356</v>
      </c>
      <c r="E5773" s="143" t="s">
        <v>4668</v>
      </c>
      <c r="F5773" s="143" t="s">
        <v>700</v>
      </c>
      <c r="G5773" s="143" t="s">
        <v>701</v>
      </c>
      <c r="H5773" s="144">
        <v>50</v>
      </c>
      <c r="I5773" s="143"/>
    </row>
    <row r="5774" spans="2:9" s="140" customFormat="1" ht="19.7" customHeight="1" x14ac:dyDescent="0.2">
      <c r="B5774" s="142">
        <v>10566</v>
      </c>
      <c r="C5774" s="143" t="s">
        <v>19</v>
      </c>
      <c r="D5774" s="142">
        <v>5605356</v>
      </c>
      <c r="E5774" s="143" t="s">
        <v>4669</v>
      </c>
      <c r="F5774" s="143" t="s">
        <v>713</v>
      </c>
      <c r="G5774" s="143" t="s">
        <v>714</v>
      </c>
      <c r="H5774" s="144">
        <v>75000</v>
      </c>
      <c r="I5774" s="143"/>
    </row>
    <row r="5775" spans="2:9" s="140" customFormat="1" ht="19.7" customHeight="1" x14ac:dyDescent="0.2">
      <c r="B5775" s="142">
        <v>10566</v>
      </c>
      <c r="C5775" s="143" t="s">
        <v>19</v>
      </c>
      <c r="D5775" s="142">
        <v>5605682</v>
      </c>
      <c r="E5775" s="143" t="s">
        <v>4670</v>
      </c>
      <c r="F5775" s="143" t="s">
        <v>706</v>
      </c>
      <c r="G5775" s="143" t="s">
        <v>707</v>
      </c>
      <c r="H5775" s="144">
        <v>640.08000000000004</v>
      </c>
      <c r="I5775" s="143"/>
    </row>
    <row r="5776" spans="2:9" s="140" customFormat="1" ht="19.7" customHeight="1" x14ac:dyDescent="0.2">
      <c r="B5776" s="142">
        <v>10566</v>
      </c>
      <c r="C5776" s="143" t="s">
        <v>19</v>
      </c>
      <c r="D5776" s="142">
        <v>5605682</v>
      </c>
      <c r="E5776" s="143" t="s">
        <v>4671</v>
      </c>
      <c r="F5776" s="143" t="s">
        <v>700</v>
      </c>
      <c r="G5776" s="143" t="s">
        <v>701</v>
      </c>
      <c r="H5776" s="144">
        <v>-31999.98</v>
      </c>
      <c r="I5776" s="143"/>
    </row>
    <row r="5777" spans="2:9" s="140" customFormat="1" ht="19.7" customHeight="1" x14ac:dyDescent="0.2">
      <c r="B5777" s="142">
        <v>10566</v>
      </c>
      <c r="C5777" s="143" t="s">
        <v>19</v>
      </c>
      <c r="D5777" s="142">
        <v>5605682</v>
      </c>
      <c r="E5777" s="143" t="s">
        <v>4672</v>
      </c>
      <c r="F5777" s="143" t="s">
        <v>697</v>
      </c>
      <c r="G5777" s="143" t="s">
        <v>698</v>
      </c>
      <c r="H5777" s="144">
        <v>16000</v>
      </c>
      <c r="I5777" s="143"/>
    </row>
    <row r="5778" spans="2:9" s="140" customFormat="1" ht="19.7" customHeight="1" x14ac:dyDescent="0.2">
      <c r="B5778" s="142">
        <v>10566</v>
      </c>
      <c r="C5778" s="143" t="s">
        <v>19</v>
      </c>
      <c r="D5778" s="142">
        <v>5605682</v>
      </c>
      <c r="E5778" s="143" t="s">
        <v>4673</v>
      </c>
      <c r="F5778" s="143" t="s">
        <v>697</v>
      </c>
      <c r="G5778" s="143" t="s">
        <v>698</v>
      </c>
      <c r="H5778" s="144">
        <v>25000</v>
      </c>
      <c r="I5778" s="143"/>
    </row>
    <row r="5779" spans="2:9" s="140" customFormat="1" ht="19.7" customHeight="1" x14ac:dyDescent="0.2">
      <c r="B5779" s="142">
        <v>10566</v>
      </c>
      <c r="C5779" s="143" t="s">
        <v>19</v>
      </c>
      <c r="D5779" s="142">
        <v>5605682</v>
      </c>
      <c r="E5779" s="143" t="s">
        <v>4674</v>
      </c>
      <c r="F5779" s="143" t="s">
        <v>700</v>
      </c>
      <c r="G5779" s="143" t="s">
        <v>701</v>
      </c>
      <c r="H5779" s="144">
        <v>2400</v>
      </c>
      <c r="I5779" s="143"/>
    </row>
    <row r="5780" spans="2:9" s="140" customFormat="1" ht="19.7" customHeight="1" x14ac:dyDescent="0.2">
      <c r="B5780" s="142">
        <v>10566</v>
      </c>
      <c r="C5780" s="143" t="s">
        <v>19</v>
      </c>
      <c r="D5780" s="142">
        <v>5870080</v>
      </c>
      <c r="E5780" s="143" t="s">
        <v>4644</v>
      </c>
      <c r="F5780" s="143" t="s">
        <v>729</v>
      </c>
      <c r="G5780" s="143" t="s">
        <v>730</v>
      </c>
      <c r="H5780" s="144">
        <v>300</v>
      </c>
      <c r="I5780" s="143"/>
    </row>
    <row r="5781" spans="2:9" s="140" customFormat="1" ht="19.7" customHeight="1" x14ac:dyDescent="0.2">
      <c r="B5781" s="142">
        <v>10566</v>
      </c>
      <c r="C5781" s="143" t="s">
        <v>19</v>
      </c>
      <c r="D5781" s="142">
        <v>5974500</v>
      </c>
      <c r="E5781" s="143" t="s">
        <v>4637</v>
      </c>
      <c r="F5781" s="143" t="s">
        <v>729</v>
      </c>
      <c r="G5781" s="143" t="s">
        <v>730</v>
      </c>
      <c r="H5781" s="144">
        <v>104.04</v>
      </c>
      <c r="I5781" s="143"/>
    </row>
    <row r="5782" spans="2:9" s="140" customFormat="1" ht="19.7" customHeight="1" x14ac:dyDescent="0.2">
      <c r="B5782" s="142">
        <v>10566</v>
      </c>
      <c r="C5782" s="143" t="s">
        <v>19</v>
      </c>
      <c r="D5782" s="142">
        <v>5974500</v>
      </c>
      <c r="E5782" s="143" t="s">
        <v>4637</v>
      </c>
      <c r="F5782" s="143" t="s">
        <v>729</v>
      </c>
      <c r="G5782" s="143" t="s">
        <v>730</v>
      </c>
      <c r="H5782" s="144">
        <v>624.24</v>
      </c>
      <c r="I5782" s="143"/>
    </row>
    <row r="5783" spans="2:9" s="140" customFormat="1" ht="19.7" customHeight="1" x14ac:dyDescent="0.2">
      <c r="B5783" s="142">
        <v>10566</v>
      </c>
      <c r="C5783" s="143" t="s">
        <v>19</v>
      </c>
      <c r="D5783" s="142">
        <v>5974500</v>
      </c>
      <c r="E5783" s="143" t="s">
        <v>4637</v>
      </c>
      <c r="F5783" s="143" t="s">
        <v>729</v>
      </c>
      <c r="G5783" s="143" t="s">
        <v>730</v>
      </c>
      <c r="H5783" s="144">
        <v>410.04</v>
      </c>
      <c r="I5783" s="143"/>
    </row>
    <row r="5784" spans="2:9" s="140" customFormat="1" ht="19.7" customHeight="1" x14ac:dyDescent="0.2">
      <c r="B5784" s="142">
        <v>10566</v>
      </c>
      <c r="C5784" s="143" t="s">
        <v>19</v>
      </c>
      <c r="D5784" s="142">
        <v>5974500</v>
      </c>
      <c r="E5784" s="143" t="s">
        <v>4638</v>
      </c>
      <c r="F5784" s="143" t="s">
        <v>697</v>
      </c>
      <c r="G5784" s="143" t="s">
        <v>698</v>
      </c>
      <c r="H5784" s="144">
        <v>52700</v>
      </c>
      <c r="I5784" s="143"/>
    </row>
    <row r="5785" spans="2:9" s="140" customFormat="1" ht="19.7" customHeight="1" x14ac:dyDescent="0.2">
      <c r="B5785" s="142">
        <v>10566</v>
      </c>
      <c r="C5785" s="143" t="s">
        <v>19</v>
      </c>
      <c r="D5785" s="142">
        <v>6014246</v>
      </c>
      <c r="E5785" s="143" t="s">
        <v>4676</v>
      </c>
      <c r="F5785" s="143" t="s">
        <v>700</v>
      </c>
      <c r="G5785" s="143" t="s">
        <v>701</v>
      </c>
      <c r="H5785" s="144">
        <v>600</v>
      </c>
      <c r="I5785" s="143"/>
    </row>
    <row r="5786" spans="2:9" s="140" customFormat="1" ht="19.7" customHeight="1" x14ac:dyDescent="0.2">
      <c r="B5786" s="142">
        <v>10566</v>
      </c>
      <c r="C5786" s="143" t="s">
        <v>19</v>
      </c>
      <c r="D5786" s="142">
        <v>6443793</v>
      </c>
      <c r="E5786" s="143" t="s">
        <v>4677</v>
      </c>
      <c r="F5786" s="143" t="s">
        <v>713</v>
      </c>
      <c r="G5786" s="143" t="s">
        <v>714</v>
      </c>
      <c r="H5786" s="144">
        <v>100000</v>
      </c>
      <c r="I5786" s="143"/>
    </row>
    <row r="5787" spans="2:9" s="140" customFormat="1" ht="19.7" customHeight="1" x14ac:dyDescent="0.2">
      <c r="B5787" s="142">
        <v>10566</v>
      </c>
      <c r="C5787" s="143" t="s">
        <v>19</v>
      </c>
      <c r="D5787" s="142">
        <v>6697231</v>
      </c>
      <c r="E5787" s="143" t="s">
        <v>4641</v>
      </c>
      <c r="F5787" s="143" t="s">
        <v>713</v>
      </c>
      <c r="G5787" s="143" t="s">
        <v>714</v>
      </c>
      <c r="H5787" s="144">
        <v>195200</v>
      </c>
      <c r="I5787" s="143"/>
    </row>
    <row r="5788" spans="2:9" s="140" customFormat="1" ht="19.7" customHeight="1" x14ac:dyDescent="0.2">
      <c r="B5788" s="142">
        <v>10566</v>
      </c>
      <c r="C5788" s="143" t="s">
        <v>19</v>
      </c>
      <c r="D5788" s="142">
        <v>6697231</v>
      </c>
      <c r="E5788" s="143" t="s">
        <v>4642</v>
      </c>
      <c r="F5788" s="143" t="s">
        <v>700</v>
      </c>
      <c r="G5788" s="143" t="s">
        <v>701</v>
      </c>
      <c r="H5788" s="144">
        <v>-39294.129999999997</v>
      </c>
      <c r="I5788" s="143"/>
    </row>
    <row r="5789" spans="2:9" s="140" customFormat="1" ht="19.7" customHeight="1" x14ac:dyDescent="0.2">
      <c r="B5789" s="142">
        <v>10566</v>
      </c>
      <c r="C5789" s="143" t="s">
        <v>19</v>
      </c>
      <c r="D5789" s="142">
        <v>9082688</v>
      </c>
      <c r="E5789" s="143" t="s">
        <v>4679</v>
      </c>
      <c r="F5789" s="143" t="s">
        <v>700</v>
      </c>
      <c r="G5789" s="143" t="s">
        <v>701</v>
      </c>
      <c r="H5789" s="144">
        <v>1800</v>
      </c>
      <c r="I5789" s="143"/>
    </row>
    <row r="5790" spans="2:9" s="140" customFormat="1" ht="19.7" customHeight="1" x14ac:dyDescent="0.2">
      <c r="B5790" s="142">
        <v>10566</v>
      </c>
      <c r="C5790" s="143" t="s">
        <v>19</v>
      </c>
      <c r="D5790" s="142">
        <v>9465120</v>
      </c>
      <c r="E5790" s="143" t="s">
        <v>4675</v>
      </c>
      <c r="F5790" s="143" t="s">
        <v>697</v>
      </c>
      <c r="G5790" s="143" t="s">
        <v>698</v>
      </c>
      <c r="H5790" s="144">
        <v>36500</v>
      </c>
      <c r="I5790" s="143"/>
    </row>
    <row r="5791" spans="2:9" s="140" customFormat="1" ht="19.7" customHeight="1" x14ac:dyDescent="0.2">
      <c r="B5791" s="142">
        <v>10566</v>
      </c>
      <c r="C5791" s="143" t="s">
        <v>19</v>
      </c>
      <c r="D5791" s="142">
        <v>10406374</v>
      </c>
      <c r="E5791" s="143" t="s">
        <v>4680</v>
      </c>
      <c r="F5791" s="143" t="s">
        <v>700</v>
      </c>
      <c r="G5791" s="143" t="s">
        <v>701</v>
      </c>
      <c r="H5791" s="144">
        <v>1200</v>
      </c>
      <c r="I5791" s="143"/>
    </row>
    <row r="5792" spans="2:9" s="140" customFormat="1" ht="19.7" customHeight="1" x14ac:dyDescent="0.2">
      <c r="B5792" s="142">
        <v>10566</v>
      </c>
      <c r="C5792" s="143" t="s">
        <v>19</v>
      </c>
      <c r="D5792" s="142">
        <v>10466185</v>
      </c>
      <c r="E5792" s="143" t="s">
        <v>4678</v>
      </c>
      <c r="F5792" s="143" t="s">
        <v>700</v>
      </c>
      <c r="G5792" s="143" t="s">
        <v>701</v>
      </c>
      <c r="H5792" s="144">
        <v>-60448.4</v>
      </c>
      <c r="I5792" s="143"/>
    </row>
    <row r="5793" spans="2:9" s="140" customFormat="1" ht="19.7" customHeight="1" x14ac:dyDescent="0.2">
      <c r="B5793" s="142">
        <v>10566</v>
      </c>
      <c r="C5793" s="143" t="s">
        <v>19</v>
      </c>
      <c r="D5793" s="142">
        <v>10508455</v>
      </c>
      <c r="E5793" s="143" t="s">
        <v>4681</v>
      </c>
      <c r="F5793" s="143" t="s">
        <v>700</v>
      </c>
      <c r="G5793" s="143" t="s">
        <v>701</v>
      </c>
      <c r="H5793" s="144">
        <v>240</v>
      </c>
      <c r="I5793" s="143"/>
    </row>
    <row r="5794" spans="2:9" s="140" customFormat="1" ht="19.7" customHeight="1" x14ac:dyDescent="0.2">
      <c r="B5794" s="142">
        <v>10566</v>
      </c>
      <c r="C5794" s="143" t="s">
        <v>19</v>
      </c>
      <c r="D5794" s="142">
        <v>10508455</v>
      </c>
      <c r="E5794" s="143" t="s">
        <v>4682</v>
      </c>
      <c r="F5794" s="143" t="s">
        <v>729</v>
      </c>
      <c r="G5794" s="143" t="s">
        <v>730</v>
      </c>
      <c r="H5794" s="144">
        <v>1216</v>
      </c>
      <c r="I5794" s="143"/>
    </row>
    <row r="5795" spans="2:9" s="140" customFormat="1" ht="19.7" customHeight="1" x14ac:dyDescent="0.2">
      <c r="B5795" s="142">
        <v>10566</v>
      </c>
      <c r="C5795" s="143" t="s">
        <v>19</v>
      </c>
      <c r="D5795" s="142">
        <v>10508455</v>
      </c>
      <c r="E5795" s="143" t="s">
        <v>4683</v>
      </c>
      <c r="F5795" s="143" t="s">
        <v>713</v>
      </c>
      <c r="G5795" s="143" t="s">
        <v>714</v>
      </c>
      <c r="H5795" s="144">
        <v>140000</v>
      </c>
      <c r="I5795" s="143"/>
    </row>
    <row r="5796" spans="2:9" s="140" customFormat="1" ht="19.7" customHeight="1" x14ac:dyDescent="0.2">
      <c r="B5796" s="142">
        <v>10566</v>
      </c>
      <c r="C5796" s="143" t="s">
        <v>19</v>
      </c>
      <c r="D5796" s="142">
        <v>60138460</v>
      </c>
      <c r="E5796" s="143" t="s">
        <v>4684</v>
      </c>
      <c r="F5796" s="143" t="s">
        <v>700</v>
      </c>
      <c r="G5796" s="143" t="s">
        <v>701</v>
      </c>
      <c r="H5796" s="144">
        <v>-19200</v>
      </c>
      <c r="I5796" s="143"/>
    </row>
    <row r="5797" spans="2:9" s="140" customFormat="1" ht="19.7" customHeight="1" x14ac:dyDescent="0.2">
      <c r="B5797" s="142">
        <v>10566</v>
      </c>
      <c r="C5797" s="143" t="s">
        <v>19</v>
      </c>
      <c r="D5797" s="142">
        <v>60270298</v>
      </c>
      <c r="E5797" s="143" t="s">
        <v>4685</v>
      </c>
      <c r="F5797" s="143" t="s">
        <v>697</v>
      </c>
      <c r="G5797" s="143" t="s">
        <v>698</v>
      </c>
      <c r="H5797" s="144">
        <v>15000</v>
      </c>
      <c r="I5797" s="143"/>
    </row>
    <row r="5798" spans="2:9" s="140" customFormat="1" ht="19.7" customHeight="1" x14ac:dyDescent="0.2">
      <c r="B5798" s="142">
        <v>10566</v>
      </c>
      <c r="C5798" s="143" t="s">
        <v>19</v>
      </c>
      <c r="D5798" s="142">
        <v>60508864</v>
      </c>
      <c r="E5798" s="143" t="s">
        <v>4686</v>
      </c>
      <c r="F5798" s="143" t="s">
        <v>700</v>
      </c>
      <c r="G5798" s="143" t="s">
        <v>701</v>
      </c>
      <c r="H5798" s="144">
        <v>1200</v>
      </c>
      <c r="I5798" s="143"/>
    </row>
    <row r="5799" spans="2:9" s="140" customFormat="1" ht="19.7" customHeight="1" x14ac:dyDescent="0.2">
      <c r="B5799" s="142">
        <v>10566</v>
      </c>
      <c r="C5799" s="143" t="s">
        <v>19</v>
      </c>
      <c r="D5799" s="142">
        <v>60665416</v>
      </c>
      <c r="E5799" s="143" t="s">
        <v>4650</v>
      </c>
      <c r="F5799" s="143" t="s">
        <v>700</v>
      </c>
      <c r="G5799" s="143" t="s">
        <v>701</v>
      </c>
      <c r="H5799" s="144">
        <v>600</v>
      </c>
      <c r="I5799" s="143"/>
    </row>
    <row r="5800" spans="2:9" s="140" customFormat="1" ht="19.7" customHeight="1" x14ac:dyDescent="0.2">
      <c r="B5800" s="142">
        <v>10566</v>
      </c>
      <c r="C5800" s="143" t="s">
        <v>19</v>
      </c>
      <c r="D5800" s="142">
        <v>60665416</v>
      </c>
      <c r="E5800" s="143" t="s">
        <v>4651</v>
      </c>
      <c r="F5800" s="143" t="s">
        <v>697</v>
      </c>
      <c r="G5800" s="143" t="s">
        <v>698</v>
      </c>
      <c r="H5800" s="144">
        <v>15000</v>
      </c>
      <c r="I5800" s="143"/>
    </row>
    <row r="5801" spans="2:9" s="140" customFormat="1" ht="19.7" customHeight="1" x14ac:dyDescent="0.2">
      <c r="B5801" s="142">
        <v>10566</v>
      </c>
      <c r="C5801" s="143" t="s">
        <v>19</v>
      </c>
      <c r="D5801" s="142">
        <v>99098534</v>
      </c>
      <c r="E5801" s="143" t="s">
        <v>4687</v>
      </c>
      <c r="F5801" s="143" t="s">
        <v>716</v>
      </c>
      <c r="G5801" s="143" t="s">
        <v>717</v>
      </c>
      <c r="H5801" s="144">
        <v>131865</v>
      </c>
      <c r="I5801" s="143"/>
    </row>
    <row r="5802" spans="2:9" s="140" customFormat="1" ht="19.7" customHeight="1" x14ac:dyDescent="0.2">
      <c r="B5802" s="142">
        <v>10570</v>
      </c>
      <c r="C5802" s="143" t="s">
        <v>34</v>
      </c>
      <c r="D5802" s="142">
        <v>67177</v>
      </c>
      <c r="E5802" s="143" t="s">
        <v>4718</v>
      </c>
      <c r="F5802" s="143" t="s">
        <v>700</v>
      </c>
      <c r="G5802" s="143" t="s">
        <v>701</v>
      </c>
      <c r="H5802" s="144">
        <v>15000</v>
      </c>
      <c r="I5802" s="143"/>
    </row>
    <row r="5803" spans="2:9" s="140" customFormat="1" ht="19.7" customHeight="1" x14ac:dyDescent="0.2">
      <c r="B5803" s="142">
        <v>10570</v>
      </c>
      <c r="C5803" s="143" t="s">
        <v>34</v>
      </c>
      <c r="D5803" s="142">
        <v>204329</v>
      </c>
      <c r="E5803" s="143" t="s">
        <v>4688</v>
      </c>
      <c r="F5803" s="143" t="s">
        <v>700</v>
      </c>
      <c r="G5803" s="143" t="s">
        <v>701</v>
      </c>
      <c r="H5803" s="144">
        <v>10000</v>
      </c>
      <c r="I5803" s="143"/>
    </row>
    <row r="5804" spans="2:9" s="140" customFormat="1" ht="19.7" customHeight="1" x14ac:dyDescent="0.2">
      <c r="B5804" s="142">
        <v>10570</v>
      </c>
      <c r="C5804" s="143" t="s">
        <v>34</v>
      </c>
      <c r="D5804" s="142">
        <v>204329</v>
      </c>
      <c r="E5804" s="143" t="s">
        <v>4689</v>
      </c>
      <c r="F5804" s="143" t="s">
        <v>737</v>
      </c>
      <c r="G5804" s="143" t="s">
        <v>738</v>
      </c>
      <c r="H5804" s="144">
        <v>300</v>
      </c>
      <c r="I5804" s="143"/>
    </row>
    <row r="5805" spans="2:9" s="140" customFormat="1" ht="19.7" customHeight="1" x14ac:dyDescent="0.2">
      <c r="B5805" s="142">
        <v>10570</v>
      </c>
      <c r="C5805" s="143" t="s">
        <v>34</v>
      </c>
      <c r="D5805" s="142">
        <v>237603</v>
      </c>
      <c r="E5805" s="143" t="s">
        <v>4690</v>
      </c>
      <c r="F5805" s="143" t="s">
        <v>700</v>
      </c>
      <c r="G5805" s="143" t="s">
        <v>701</v>
      </c>
      <c r="H5805" s="144">
        <v>20000</v>
      </c>
      <c r="I5805" s="143"/>
    </row>
    <row r="5806" spans="2:9" s="140" customFormat="1" ht="19.7" customHeight="1" x14ac:dyDescent="0.2">
      <c r="B5806" s="142">
        <v>10570</v>
      </c>
      <c r="C5806" s="143" t="s">
        <v>34</v>
      </c>
      <c r="D5806" s="142">
        <v>274446</v>
      </c>
      <c r="E5806" s="143" t="s">
        <v>4691</v>
      </c>
      <c r="F5806" s="143" t="s">
        <v>700</v>
      </c>
      <c r="G5806" s="143" t="s">
        <v>701</v>
      </c>
      <c r="H5806" s="144">
        <v>-58209.94</v>
      </c>
      <c r="I5806" s="143"/>
    </row>
    <row r="5807" spans="2:9" s="140" customFormat="1" ht="19.7" customHeight="1" x14ac:dyDescent="0.2">
      <c r="B5807" s="142">
        <v>10570</v>
      </c>
      <c r="C5807" s="143" t="s">
        <v>34</v>
      </c>
      <c r="D5807" s="142">
        <v>274446</v>
      </c>
      <c r="E5807" s="143" t="s">
        <v>4692</v>
      </c>
      <c r="F5807" s="143" t="s">
        <v>713</v>
      </c>
      <c r="G5807" s="143" t="s">
        <v>714</v>
      </c>
      <c r="H5807" s="144">
        <v>100000</v>
      </c>
      <c r="I5807" s="143"/>
    </row>
    <row r="5808" spans="2:9" s="140" customFormat="1" ht="19.7" customHeight="1" x14ac:dyDescent="0.2">
      <c r="B5808" s="142">
        <v>10570</v>
      </c>
      <c r="C5808" s="143" t="s">
        <v>34</v>
      </c>
      <c r="D5808" s="142">
        <v>290731</v>
      </c>
      <c r="E5808" s="143" t="s">
        <v>4693</v>
      </c>
      <c r="F5808" s="143" t="s">
        <v>697</v>
      </c>
      <c r="G5808" s="143" t="s">
        <v>698</v>
      </c>
      <c r="H5808" s="144">
        <v>35000</v>
      </c>
      <c r="I5808" s="143"/>
    </row>
    <row r="5809" spans="2:9" s="140" customFormat="1" ht="19.7" customHeight="1" x14ac:dyDescent="0.2">
      <c r="B5809" s="142">
        <v>10570</v>
      </c>
      <c r="C5809" s="143" t="s">
        <v>34</v>
      </c>
      <c r="D5809" s="142">
        <v>299954</v>
      </c>
      <c r="E5809" s="143" t="s">
        <v>4694</v>
      </c>
      <c r="F5809" s="143" t="s">
        <v>700</v>
      </c>
      <c r="G5809" s="143" t="s">
        <v>701</v>
      </c>
      <c r="H5809" s="144">
        <v>360</v>
      </c>
      <c r="I5809" s="143"/>
    </row>
    <row r="5810" spans="2:9" s="140" customFormat="1" ht="19.7" customHeight="1" x14ac:dyDescent="0.2">
      <c r="B5810" s="142">
        <v>10570</v>
      </c>
      <c r="C5810" s="143" t="s">
        <v>34</v>
      </c>
      <c r="D5810" s="142">
        <v>299954</v>
      </c>
      <c r="E5810" s="143" t="s">
        <v>4695</v>
      </c>
      <c r="F5810" s="143" t="s">
        <v>697</v>
      </c>
      <c r="G5810" s="143" t="s">
        <v>698</v>
      </c>
      <c r="H5810" s="144">
        <v>25000</v>
      </c>
      <c r="I5810" s="143"/>
    </row>
    <row r="5811" spans="2:9" s="140" customFormat="1" ht="19.7" customHeight="1" x14ac:dyDescent="0.2">
      <c r="B5811" s="142">
        <v>10570</v>
      </c>
      <c r="C5811" s="143" t="s">
        <v>34</v>
      </c>
      <c r="D5811" s="142">
        <v>301885</v>
      </c>
      <c r="E5811" s="143" t="s">
        <v>4696</v>
      </c>
      <c r="F5811" s="143" t="s">
        <v>700</v>
      </c>
      <c r="G5811" s="143" t="s">
        <v>701</v>
      </c>
      <c r="H5811" s="144">
        <v>28933.16</v>
      </c>
      <c r="I5811" s="143"/>
    </row>
    <row r="5812" spans="2:9" s="140" customFormat="1" ht="19.7" customHeight="1" x14ac:dyDescent="0.2">
      <c r="B5812" s="142">
        <v>10570</v>
      </c>
      <c r="C5812" s="143" t="s">
        <v>34</v>
      </c>
      <c r="D5812" s="142">
        <v>301885</v>
      </c>
      <c r="E5812" s="143" t="s">
        <v>4697</v>
      </c>
      <c r="F5812" s="143" t="s">
        <v>899</v>
      </c>
      <c r="G5812" s="143" t="s">
        <v>900</v>
      </c>
      <c r="H5812" s="144">
        <v>-28933.16</v>
      </c>
      <c r="I5812" s="143"/>
    </row>
    <row r="5813" spans="2:9" s="140" customFormat="1" ht="19.7" customHeight="1" x14ac:dyDescent="0.2">
      <c r="B5813" s="142">
        <v>10570</v>
      </c>
      <c r="C5813" s="143" t="s">
        <v>34</v>
      </c>
      <c r="D5813" s="142">
        <v>306370</v>
      </c>
      <c r="E5813" s="143" t="s">
        <v>4698</v>
      </c>
      <c r="F5813" s="143" t="s">
        <v>700</v>
      </c>
      <c r="G5813" s="143" t="s">
        <v>701</v>
      </c>
      <c r="H5813" s="144">
        <v>1200</v>
      </c>
      <c r="I5813" s="143"/>
    </row>
    <row r="5814" spans="2:9" s="140" customFormat="1" ht="19.7" customHeight="1" x14ac:dyDescent="0.2">
      <c r="B5814" s="142">
        <v>10570</v>
      </c>
      <c r="C5814" s="143" t="s">
        <v>34</v>
      </c>
      <c r="D5814" s="142">
        <v>306370</v>
      </c>
      <c r="E5814" s="143" t="s">
        <v>4699</v>
      </c>
      <c r="F5814" s="143" t="s">
        <v>697</v>
      </c>
      <c r="G5814" s="143" t="s">
        <v>698</v>
      </c>
      <c r="H5814" s="144">
        <v>71000</v>
      </c>
      <c r="I5814" s="143"/>
    </row>
    <row r="5815" spans="2:9" s="140" customFormat="1" ht="19.7" customHeight="1" x14ac:dyDescent="0.2">
      <c r="B5815" s="142">
        <v>10570</v>
      </c>
      <c r="C5815" s="143" t="s">
        <v>34</v>
      </c>
      <c r="D5815" s="142">
        <v>329423</v>
      </c>
      <c r="E5815" s="143" t="s">
        <v>4700</v>
      </c>
      <c r="F5815" s="143" t="s">
        <v>697</v>
      </c>
      <c r="G5815" s="143" t="s">
        <v>698</v>
      </c>
      <c r="H5815" s="144">
        <v>40000</v>
      </c>
      <c r="I5815" s="143"/>
    </row>
    <row r="5816" spans="2:9" s="140" customFormat="1" ht="19.7" customHeight="1" x14ac:dyDescent="0.2">
      <c r="B5816" s="142">
        <v>10570</v>
      </c>
      <c r="C5816" s="143" t="s">
        <v>34</v>
      </c>
      <c r="D5816" s="142">
        <v>329423</v>
      </c>
      <c r="E5816" s="143" t="s">
        <v>4701</v>
      </c>
      <c r="F5816" s="143" t="s">
        <v>700</v>
      </c>
      <c r="G5816" s="143" t="s">
        <v>701</v>
      </c>
      <c r="H5816" s="144">
        <v>-19911.52</v>
      </c>
      <c r="I5816" s="143"/>
    </row>
    <row r="5817" spans="2:9" s="140" customFormat="1" ht="19.7" customHeight="1" x14ac:dyDescent="0.2">
      <c r="B5817" s="142">
        <v>10570</v>
      </c>
      <c r="C5817" s="143" t="s">
        <v>34</v>
      </c>
      <c r="D5817" s="142">
        <v>352501</v>
      </c>
      <c r="E5817" s="143" t="s">
        <v>4702</v>
      </c>
      <c r="F5817" s="143" t="s">
        <v>700</v>
      </c>
      <c r="G5817" s="143" t="s">
        <v>701</v>
      </c>
      <c r="H5817" s="144">
        <v>506</v>
      </c>
      <c r="I5817" s="143"/>
    </row>
    <row r="5818" spans="2:9" s="140" customFormat="1" ht="19.7" customHeight="1" x14ac:dyDescent="0.2">
      <c r="B5818" s="142">
        <v>10570</v>
      </c>
      <c r="C5818" s="143" t="s">
        <v>34</v>
      </c>
      <c r="D5818" s="142">
        <v>448299</v>
      </c>
      <c r="E5818" s="143" t="s">
        <v>4703</v>
      </c>
      <c r="F5818" s="143" t="s">
        <v>713</v>
      </c>
      <c r="G5818" s="143" t="s">
        <v>714</v>
      </c>
      <c r="H5818" s="144">
        <v>116000</v>
      </c>
      <c r="I5818" s="143"/>
    </row>
    <row r="5819" spans="2:9" s="140" customFormat="1" ht="19.7" customHeight="1" x14ac:dyDescent="0.2">
      <c r="B5819" s="142">
        <v>10570</v>
      </c>
      <c r="C5819" s="143" t="s">
        <v>34</v>
      </c>
      <c r="D5819" s="142">
        <v>448507</v>
      </c>
      <c r="E5819" s="143" t="s">
        <v>4704</v>
      </c>
      <c r="F5819" s="143" t="s">
        <v>697</v>
      </c>
      <c r="G5819" s="143" t="s">
        <v>698</v>
      </c>
      <c r="H5819" s="144">
        <v>50000</v>
      </c>
      <c r="I5819" s="143"/>
    </row>
    <row r="5820" spans="2:9" s="140" customFormat="1" ht="19.7" customHeight="1" x14ac:dyDescent="0.2">
      <c r="B5820" s="142">
        <v>10570</v>
      </c>
      <c r="C5820" s="143" t="s">
        <v>34</v>
      </c>
      <c r="D5820" s="142">
        <v>477799</v>
      </c>
      <c r="E5820" s="143" t="s">
        <v>4705</v>
      </c>
      <c r="F5820" s="143" t="s">
        <v>700</v>
      </c>
      <c r="G5820" s="143" t="s">
        <v>701</v>
      </c>
      <c r="H5820" s="144">
        <v>-15752</v>
      </c>
      <c r="I5820" s="143"/>
    </row>
    <row r="5821" spans="2:9" s="140" customFormat="1" ht="19.7" customHeight="1" x14ac:dyDescent="0.2">
      <c r="B5821" s="142">
        <v>10570</v>
      </c>
      <c r="C5821" s="143" t="s">
        <v>34</v>
      </c>
      <c r="D5821" s="142">
        <v>526400</v>
      </c>
      <c r="E5821" s="143" t="s">
        <v>4706</v>
      </c>
      <c r="F5821" s="143" t="s">
        <v>700</v>
      </c>
      <c r="G5821" s="143" t="s">
        <v>701</v>
      </c>
      <c r="H5821" s="144">
        <v>503.03</v>
      </c>
      <c r="I5821" s="143"/>
    </row>
    <row r="5822" spans="2:9" s="140" customFormat="1" ht="19.7" customHeight="1" x14ac:dyDescent="0.2">
      <c r="B5822" s="142">
        <v>10570</v>
      </c>
      <c r="C5822" s="143" t="s">
        <v>34</v>
      </c>
      <c r="D5822" s="142">
        <v>537450</v>
      </c>
      <c r="E5822" s="143" t="s">
        <v>4707</v>
      </c>
      <c r="F5822" s="143" t="s">
        <v>700</v>
      </c>
      <c r="G5822" s="143" t="s">
        <v>701</v>
      </c>
      <c r="H5822" s="144">
        <v>800</v>
      </c>
      <c r="I5822" s="143"/>
    </row>
    <row r="5823" spans="2:9" s="140" customFormat="1" ht="19.7" customHeight="1" x14ac:dyDescent="0.2">
      <c r="B5823" s="142">
        <v>10570</v>
      </c>
      <c r="C5823" s="143" t="s">
        <v>34</v>
      </c>
      <c r="D5823" s="142">
        <v>551441</v>
      </c>
      <c r="E5823" s="143" t="s">
        <v>4708</v>
      </c>
      <c r="F5823" s="143" t="s">
        <v>713</v>
      </c>
      <c r="G5823" s="143" t="s">
        <v>714</v>
      </c>
      <c r="H5823" s="144">
        <v>100000</v>
      </c>
      <c r="I5823" s="143"/>
    </row>
    <row r="5824" spans="2:9" s="140" customFormat="1" ht="19.7" customHeight="1" x14ac:dyDescent="0.2">
      <c r="B5824" s="142">
        <v>10570</v>
      </c>
      <c r="C5824" s="143" t="s">
        <v>34</v>
      </c>
      <c r="D5824" s="142">
        <v>551448</v>
      </c>
      <c r="E5824" s="143" t="s">
        <v>4709</v>
      </c>
      <c r="F5824" s="143" t="s">
        <v>716</v>
      </c>
      <c r="G5824" s="143" t="s">
        <v>717</v>
      </c>
      <c r="H5824" s="144">
        <v>120000</v>
      </c>
      <c r="I5824" s="143"/>
    </row>
    <row r="5825" spans="2:9" s="140" customFormat="1" ht="19.7" customHeight="1" x14ac:dyDescent="0.2">
      <c r="B5825" s="142">
        <v>10570</v>
      </c>
      <c r="C5825" s="143" t="s">
        <v>34</v>
      </c>
      <c r="D5825" s="142">
        <v>551448</v>
      </c>
      <c r="E5825" s="143" t="s">
        <v>4710</v>
      </c>
      <c r="F5825" s="143" t="s">
        <v>713</v>
      </c>
      <c r="G5825" s="143" t="s">
        <v>714</v>
      </c>
      <c r="H5825" s="144">
        <v>100000</v>
      </c>
      <c r="I5825" s="143"/>
    </row>
    <row r="5826" spans="2:9" s="140" customFormat="1" ht="19.7" customHeight="1" x14ac:dyDescent="0.2">
      <c r="B5826" s="142">
        <v>10570</v>
      </c>
      <c r="C5826" s="143" t="s">
        <v>34</v>
      </c>
      <c r="D5826" s="142">
        <v>551448</v>
      </c>
      <c r="E5826" s="143" t="s">
        <v>4711</v>
      </c>
      <c r="F5826" s="143" t="s">
        <v>700</v>
      </c>
      <c r="G5826" s="143" t="s">
        <v>701</v>
      </c>
      <c r="H5826" s="144">
        <v>-29058.37</v>
      </c>
      <c r="I5826" s="143"/>
    </row>
    <row r="5827" spans="2:9" s="140" customFormat="1" ht="19.7" customHeight="1" x14ac:dyDescent="0.2">
      <c r="B5827" s="142">
        <v>10570</v>
      </c>
      <c r="C5827" s="143" t="s">
        <v>34</v>
      </c>
      <c r="D5827" s="142">
        <v>587754</v>
      </c>
      <c r="E5827" s="143" t="s">
        <v>4712</v>
      </c>
      <c r="F5827" s="143" t="s">
        <v>697</v>
      </c>
      <c r="G5827" s="143" t="s">
        <v>698</v>
      </c>
      <c r="H5827" s="144">
        <v>75000</v>
      </c>
      <c r="I5827" s="143"/>
    </row>
    <row r="5828" spans="2:9" s="140" customFormat="1" ht="19.7" customHeight="1" x14ac:dyDescent="0.2">
      <c r="B5828" s="142">
        <v>10570</v>
      </c>
      <c r="C5828" s="143" t="s">
        <v>34</v>
      </c>
      <c r="D5828" s="142">
        <v>693517</v>
      </c>
      <c r="E5828" s="143" t="s">
        <v>4713</v>
      </c>
      <c r="F5828" s="143" t="s">
        <v>723</v>
      </c>
      <c r="G5828" s="143" t="s">
        <v>724</v>
      </c>
      <c r="H5828" s="144">
        <v>-20010.169999999998</v>
      </c>
      <c r="I5828" s="143"/>
    </row>
    <row r="5829" spans="2:9" s="140" customFormat="1" ht="19.7" customHeight="1" x14ac:dyDescent="0.2">
      <c r="B5829" s="142">
        <v>10570</v>
      </c>
      <c r="C5829" s="143" t="s">
        <v>34</v>
      </c>
      <c r="D5829" s="142">
        <v>3273031</v>
      </c>
      <c r="E5829" s="143" t="s">
        <v>4714</v>
      </c>
      <c r="F5829" s="143" t="s">
        <v>700</v>
      </c>
      <c r="G5829" s="143" t="s">
        <v>701</v>
      </c>
      <c r="H5829" s="144">
        <v>-8300</v>
      </c>
      <c r="I5829" s="143"/>
    </row>
    <row r="5830" spans="2:9" s="140" customFormat="1" ht="19.7" customHeight="1" x14ac:dyDescent="0.2">
      <c r="B5830" s="142">
        <v>10570</v>
      </c>
      <c r="C5830" s="143" t="s">
        <v>34</v>
      </c>
      <c r="D5830" s="142">
        <v>3273031</v>
      </c>
      <c r="E5830" s="143" t="s">
        <v>4715</v>
      </c>
      <c r="F5830" s="143" t="s">
        <v>700</v>
      </c>
      <c r="G5830" s="143" t="s">
        <v>701</v>
      </c>
      <c r="H5830" s="144">
        <v>-40000</v>
      </c>
      <c r="I5830" s="143"/>
    </row>
    <row r="5831" spans="2:9" s="140" customFormat="1" ht="19.7" customHeight="1" x14ac:dyDescent="0.2">
      <c r="B5831" s="142">
        <v>10570</v>
      </c>
      <c r="C5831" s="143" t="s">
        <v>34</v>
      </c>
      <c r="D5831" s="142">
        <v>4048812</v>
      </c>
      <c r="E5831" s="143" t="s">
        <v>4716</v>
      </c>
      <c r="F5831" s="143" t="s">
        <v>697</v>
      </c>
      <c r="G5831" s="143" t="s">
        <v>698</v>
      </c>
      <c r="H5831" s="144">
        <v>34000</v>
      </c>
      <c r="I5831" s="143"/>
    </row>
    <row r="5832" spans="2:9" s="140" customFormat="1" ht="19.7" customHeight="1" x14ac:dyDescent="0.2">
      <c r="B5832" s="142">
        <v>10570</v>
      </c>
      <c r="C5832" s="143" t="s">
        <v>34</v>
      </c>
      <c r="D5832" s="142">
        <v>4048857</v>
      </c>
      <c r="E5832" s="143" t="s">
        <v>4717</v>
      </c>
      <c r="F5832" s="143" t="s">
        <v>697</v>
      </c>
      <c r="G5832" s="143" t="s">
        <v>698</v>
      </c>
      <c r="H5832" s="144">
        <v>34000</v>
      </c>
      <c r="I5832" s="143"/>
    </row>
    <row r="5833" spans="2:9" s="140" customFormat="1" ht="19.7" customHeight="1" x14ac:dyDescent="0.2">
      <c r="B5833" s="142">
        <v>10570</v>
      </c>
      <c r="C5833" s="143" t="s">
        <v>34</v>
      </c>
      <c r="D5833" s="142">
        <v>6063125</v>
      </c>
      <c r="E5833" s="143" t="s">
        <v>4720</v>
      </c>
      <c r="F5833" s="143" t="s">
        <v>700</v>
      </c>
      <c r="G5833" s="143" t="s">
        <v>701</v>
      </c>
      <c r="H5833" s="144">
        <v>240</v>
      </c>
      <c r="I5833" s="143"/>
    </row>
    <row r="5834" spans="2:9" s="140" customFormat="1" ht="19.7" customHeight="1" x14ac:dyDescent="0.2">
      <c r="B5834" s="142">
        <v>10570</v>
      </c>
      <c r="C5834" s="143" t="s">
        <v>34</v>
      </c>
      <c r="D5834" s="142">
        <v>6556014</v>
      </c>
      <c r="E5834" s="143" t="s">
        <v>4719</v>
      </c>
      <c r="F5834" s="143" t="s">
        <v>700</v>
      </c>
      <c r="G5834" s="143" t="s">
        <v>701</v>
      </c>
      <c r="H5834" s="144">
        <v>15000</v>
      </c>
      <c r="I5834" s="143"/>
    </row>
    <row r="5835" spans="2:9" s="140" customFormat="1" ht="19.7" customHeight="1" x14ac:dyDescent="0.2">
      <c r="B5835" s="142">
        <v>10570</v>
      </c>
      <c r="C5835" s="143" t="s">
        <v>34</v>
      </c>
      <c r="D5835" s="142">
        <v>6625513</v>
      </c>
      <c r="E5835" s="143" t="s">
        <v>4721</v>
      </c>
      <c r="F5835" s="143" t="s">
        <v>700</v>
      </c>
      <c r="G5835" s="143" t="s">
        <v>701</v>
      </c>
      <c r="H5835" s="144">
        <v>240</v>
      </c>
      <c r="I5835" s="143"/>
    </row>
    <row r="5836" spans="2:9" s="140" customFormat="1" ht="19.7" customHeight="1" x14ac:dyDescent="0.2">
      <c r="B5836" s="142">
        <v>10570</v>
      </c>
      <c r="C5836" s="143" t="s">
        <v>34</v>
      </c>
      <c r="D5836" s="142">
        <v>9250015</v>
      </c>
      <c r="E5836" s="143" t="s">
        <v>4722</v>
      </c>
      <c r="F5836" s="143" t="s">
        <v>700</v>
      </c>
      <c r="G5836" s="143" t="s">
        <v>701</v>
      </c>
      <c r="H5836" s="144">
        <v>-48586.93</v>
      </c>
      <c r="I5836" s="143"/>
    </row>
    <row r="5837" spans="2:9" s="140" customFormat="1" ht="19.7" customHeight="1" x14ac:dyDescent="0.2">
      <c r="B5837" s="142">
        <v>10570</v>
      </c>
      <c r="C5837" s="143" t="s">
        <v>34</v>
      </c>
      <c r="D5837" s="142">
        <v>10345250</v>
      </c>
      <c r="E5837" s="143" t="s">
        <v>4723</v>
      </c>
      <c r="F5837" s="143" t="s">
        <v>697</v>
      </c>
      <c r="G5837" s="143" t="s">
        <v>698</v>
      </c>
      <c r="H5837" s="144">
        <v>30000</v>
      </c>
      <c r="I5837" s="143"/>
    </row>
    <row r="5838" spans="2:9" s="140" customFormat="1" ht="19.7" customHeight="1" x14ac:dyDescent="0.2">
      <c r="B5838" s="142">
        <v>10570</v>
      </c>
      <c r="C5838" s="143" t="s">
        <v>34</v>
      </c>
      <c r="D5838" s="142">
        <v>60246270</v>
      </c>
      <c r="E5838" s="143" t="s">
        <v>4724</v>
      </c>
      <c r="F5838" s="143" t="s">
        <v>700</v>
      </c>
      <c r="G5838" s="143" t="s">
        <v>701</v>
      </c>
      <c r="H5838" s="144">
        <v>503.03</v>
      </c>
      <c r="I5838" s="143"/>
    </row>
    <row r="5839" spans="2:9" s="140" customFormat="1" ht="19.7" customHeight="1" x14ac:dyDescent="0.2">
      <c r="B5839" s="142">
        <v>10570</v>
      </c>
      <c r="C5839" s="143" t="s">
        <v>34</v>
      </c>
      <c r="D5839" s="142">
        <v>60246270</v>
      </c>
      <c r="E5839" s="143" t="s">
        <v>4725</v>
      </c>
      <c r="F5839" s="143" t="s">
        <v>697</v>
      </c>
      <c r="G5839" s="143" t="s">
        <v>698</v>
      </c>
      <c r="H5839" s="144">
        <v>81000</v>
      </c>
      <c r="I5839" s="143"/>
    </row>
    <row r="5840" spans="2:9" s="140" customFormat="1" ht="19.7" customHeight="1" x14ac:dyDescent="0.2">
      <c r="B5840" s="142">
        <v>10570</v>
      </c>
      <c r="C5840" s="143" t="s">
        <v>34</v>
      </c>
      <c r="D5840" s="142">
        <v>89972347</v>
      </c>
      <c r="E5840" s="143" t="s">
        <v>4727</v>
      </c>
      <c r="F5840" s="143" t="s">
        <v>700</v>
      </c>
      <c r="G5840" s="143" t="s">
        <v>701</v>
      </c>
      <c r="H5840" s="144">
        <v>-5358.51</v>
      </c>
      <c r="I5840" s="143"/>
    </row>
    <row r="5841" spans="2:9" s="140" customFormat="1" ht="19.7" customHeight="1" x14ac:dyDescent="0.2">
      <c r="B5841" s="142">
        <v>10570</v>
      </c>
      <c r="C5841" s="143" t="s">
        <v>34</v>
      </c>
      <c r="D5841" s="142">
        <v>89972365</v>
      </c>
      <c r="E5841" s="143" t="s">
        <v>8788</v>
      </c>
      <c r="F5841" s="143" t="s">
        <v>700</v>
      </c>
      <c r="G5841" s="143" t="s">
        <v>701</v>
      </c>
      <c r="H5841" s="144">
        <v>-5348.82</v>
      </c>
      <c r="I5841" s="143"/>
    </row>
    <row r="5842" spans="2:9" s="140" customFormat="1" ht="19.7" customHeight="1" x14ac:dyDescent="0.2">
      <c r="B5842" s="142">
        <v>10570</v>
      </c>
      <c r="C5842" s="143" t="s">
        <v>34</v>
      </c>
      <c r="D5842" s="142">
        <v>90028735</v>
      </c>
      <c r="E5842" s="143" t="s">
        <v>4728</v>
      </c>
      <c r="F5842" s="143" t="s">
        <v>697</v>
      </c>
      <c r="G5842" s="143" t="s">
        <v>698</v>
      </c>
      <c r="H5842" s="144">
        <v>30000</v>
      </c>
      <c r="I5842" s="143"/>
    </row>
    <row r="5843" spans="2:9" s="140" customFormat="1" ht="19.7" customHeight="1" x14ac:dyDescent="0.2">
      <c r="B5843" s="142">
        <v>10570</v>
      </c>
      <c r="C5843" s="143" t="s">
        <v>34</v>
      </c>
      <c r="D5843" s="142">
        <v>99966194</v>
      </c>
      <c r="E5843" s="143" t="s">
        <v>4729</v>
      </c>
      <c r="F5843" s="143" t="s">
        <v>700</v>
      </c>
      <c r="G5843" s="143" t="s">
        <v>701</v>
      </c>
      <c r="H5843" s="144">
        <v>600</v>
      </c>
      <c r="I5843" s="143"/>
    </row>
    <row r="5844" spans="2:9" s="140" customFormat="1" ht="19.7" customHeight="1" x14ac:dyDescent="0.2">
      <c r="B5844" s="142">
        <v>10570</v>
      </c>
      <c r="C5844" s="143" t="s">
        <v>34</v>
      </c>
      <c r="D5844" s="142">
        <v>100942482</v>
      </c>
      <c r="E5844" s="143" t="s">
        <v>4726</v>
      </c>
      <c r="F5844" s="143" t="s">
        <v>713</v>
      </c>
      <c r="G5844" s="143" t="s">
        <v>714</v>
      </c>
      <c r="H5844" s="144">
        <v>0</v>
      </c>
      <c r="I5844" s="143"/>
    </row>
    <row r="5845" spans="2:9" s="140" customFormat="1" ht="19.7" customHeight="1" x14ac:dyDescent="0.2">
      <c r="B5845" s="142">
        <v>10570</v>
      </c>
      <c r="C5845" s="143" t="s">
        <v>34</v>
      </c>
      <c r="D5845" s="142">
        <v>101080184</v>
      </c>
      <c r="E5845" s="143" t="s">
        <v>4730</v>
      </c>
      <c r="F5845" s="143" t="s">
        <v>697</v>
      </c>
      <c r="G5845" s="143" t="s">
        <v>698</v>
      </c>
      <c r="H5845" s="144">
        <v>50000</v>
      </c>
      <c r="I5845" s="143"/>
    </row>
    <row r="5846" spans="2:9" s="140" customFormat="1" ht="19.7" customHeight="1" x14ac:dyDescent="0.2">
      <c r="B5846" s="142">
        <v>10570</v>
      </c>
      <c r="C5846" s="143" t="s">
        <v>34</v>
      </c>
      <c r="D5846" s="142">
        <v>101080184</v>
      </c>
      <c r="E5846" s="143" t="s">
        <v>4731</v>
      </c>
      <c r="F5846" s="143" t="s">
        <v>778</v>
      </c>
      <c r="G5846" s="143" t="s">
        <v>779</v>
      </c>
      <c r="H5846" s="144">
        <v>1176</v>
      </c>
      <c r="I5846" s="143"/>
    </row>
    <row r="5847" spans="2:9" s="140" customFormat="1" ht="19.7" customHeight="1" x14ac:dyDescent="0.2">
      <c r="B5847" s="142">
        <v>10571</v>
      </c>
      <c r="C5847" s="143" t="s">
        <v>400</v>
      </c>
      <c r="D5847" s="142">
        <v>12244</v>
      </c>
      <c r="E5847" s="143" t="s">
        <v>4732</v>
      </c>
      <c r="F5847" s="143" t="s">
        <v>697</v>
      </c>
      <c r="G5847" s="143" t="s">
        <v>698</v>
      </c>
      <c r="H5847" s="144">
        <v>40000</v>
      </c>
      <c r="I5847" s="143"/>
    </row>
    <row r="5848" spans="2:9" s="140" customFormat="1" ht="19.7" customHeight="1" x14ac:dyDescent="0.2">
      <c r="B5848" s="142">
        <v>10571</v>
      </c>
      <c r="C5848" s="143" t="s">
        <v>400</v>
      </c>
      <c r="D5848" s="142">
        <v>12914</v>
      </c>
      <c r="E5848" s="143" t="s">
        <v>4733</v>
      </c>
      <c r="F5848" s="143" t="s">
        <v>713</v>
      </c>
      <c r="G5848" s="143" t="s">
        <v>714</v>
      </c>
      <c r="H5848" s="144">
        <v>75000</v>
      </c>
      <c r="I5848" s="143"/>
    </row>
    <row r="5849" spans="2:9" s="140" customFormat="1" ht="19.7" customHeight="1" x14ac:dyDescent="0.2">
      <c r="B5849" s="142">
        <v>10571</v>
      </c>
      <c r="C5849" s="143" t="s">
        <v>400</v>
      </c>
      <c r="D5849" s="142">
        <v>32619</v>
      </c>
      <c r="E5849" s="143" t="s">
        <v>4734</v>
      </c>
      <c r="F5849" s="143" t="s">
        <v>700</v>
      </c>
      <c r="G5849" s="143" t="s">
        <v>701</v>
      </c>
      <c r="H5849" s="144">
        <v>1260</v>
      </c>
      <c r="I5849" s="143"/>
    </row>
    <row r="5850" spans="2:9" s="140" customFormat="1" ht="19.7" customHeight="1" x14ac:dyDescent="0.2">
      <c r="B5850" s="142">
        <v>10571</v>
      </c>
      <c r="C5850" s="143" t="s">
        <v>400</v>
      </c>
      <c r="D5850" s="142">
        <v>73449</v>
      </c>
      <c r="E5850" s="143" t="s">
        <v>4737</v>
      </c>
      <c r="F5850" s="143" t="s">
        <v>713</v>
      </c>
      <c r="G5850" s="143" t="s">
        <v>714</v>
      </c>
      <c r="H5850" s="144">
        <v>25000</v>
      </c>
      <c r="I5850" s="143"/>
    </row>
    <row r="5851" spans="2:9" s="140" customFormat="1" ht="19.7" customHeight="1" x14ac:dyDescent="0.2">
      <c r="B5851" s="142">
        <v>10571</v>
      </c>
      <c r="C5851" s="143" t="s">
        <v>400</v>
      </c>
      <c r="D5851" s="142">
        <v>94353</v>
      </c>
      <c r="E5851" s="143" t="s">
        <v>4738</v>
      </c>
      <c r="F5851" s="143" t="s">
        <v>697</v>
      </c>
      <c r="G5851" s="143" t="s">
        <v>698</v>
      </c>
      <c r="H5851" s="144">
        <v>20000</v>
      </c>
      <c r="I5851" s="143"/>
    </row>
    <row r="5852" spans="2:9" s="140" customFormat="1" ht="19.7" customHeight="1" x14ac:dyDescent="0.2">
      <c r="B5852" s="142">
        <v>10571</v>
      </c>
      <c r="C5852" s="143" t="s">
        <v>400</v>
      </c>
      <c r="D5852" s="142">
        <v>102931</v>
      </c>
      <c r="E5852" s="143" t="s">
        <v>4739</v>
      </c>
      <c r="F5852" s="143" t="s">
        <v>713</v>
      </c>
      <c r="G5852" s="143" t="s">
        <v>714</v>
      </c>
      <c r="H5852" s="144">
        <v>25000</v>
      </c>
      <c r="I5852" s="143"/>
    </row>
    <row r="5853" spans="2:9" s="140" customFormat="1" ht="19.7" customHeight="1" x14ac:dyDescent="0.2">
      <c r="B5853" s="142">
        <v>10571</v>
      </c>
      <c r="C5853" s="143" t="s">
        <v>400</v>
      </c>
      <c r="D5853" s="142">
        <v>108860</v>
      </c>
      <c r="E5853" s="143" t="s">
        <v>4741</v>
      </c>
      <c r="F5853" s="143" t="s">
        <v>697</v>
      </c>
      <c r="G5853" s="143" t="s">
        <v>698</v>
      </c>
      <c r="H5853" s="144">
        <v>55500</v>
      </c>
      <c r="I5853" s="143"/>
    </row>
    <row r="5854" spans="2:9" s="140" customFormat="1" ht="19.7" customHeight="1" x14ac:dyDescent="0.2">
      <c r="B5854" s="142">
        <v>10571</v>
      </c>
      <c r="C5854" s="143" t="s">
        <v>400</v>
      </c>
      <c r="D5854" s="142">
        <v>119309</v>
      </c>
      <c r="E5854" s="143" t="s">
        <v>4742</v>
      </c>
      <c r="F5854" s="143" t="s">
        <v>700</v>
      </c>
      <c r="G5854" s="143" t="s">
        <v>701</v>
      </c>
      <c r="H5854" s="144">
        <v>900</v>
      </c>
      <c r="I5854" s="143"/>
    </row>
    <row r="5855" spans="2:9" s="140" customFormat="1" ht="19.7" customHeight="1" x14ac:dyDescent="0.2">
      <c r="B5855" s="142">
        <v>10571</v>
      </c>
      <c r="C5855" s="143" t="s">
        <v>400</v>
      </c>
      <c r="D5855" s="142">
        <v>119309</v>
      </c>
      <c r="E5855" s="143" t="s">
        <v>8789</v>
      </c>
      <c r="F5855" s="143" t="s">
        <v>697</v>
      </c>
      <c r="G5855" s="143" t="s">
        <v>698</v>
      </c>
      <c r="H5855" s="144">
        <v>20000</v>
      </c>
      <c r="I5855" s="143"/>
    </row>
    <row r="5856" spans="2:9" s="140" customFormat="1" ht="19.7" customHeight="1" x14ac:dyDescent="0.2">
      <c r="B5856" s="142">
        <v>10571</v>
      </c>
      <c r="C5856" s="143" t="s">
        <v>400</v>
      </c>
      <c r="D5856" s="142">
        <v>121718</v>
      </c>
      <c r="E5856" s="143" t="s">
        <v>4743</v>
      </c>
      <c r="F5856" s="143" t="s">
        <v>697</v>
      </c>
      <c r="G5856" s="143" t="s">
        <v>698</v>
      </c>
      <c r="H5856" s="144">
        <v>30900</v>
      </c>
      <c r="I5856" s="143"/>
    </row>
    <row r="5857" spans="2:9" s="140" customFormat="1" ht="19.7" customHeight="1" x14ac:dyDescent="0.2">
      <c r="B5857" s="142">
        <v>10571</v>
      </c>
      <c r="C5857" s="143" t="s">
        <v>400</v>
      </c>
      <c r="D5857" s="142">
        <v>155797</v>
      </c>
      <c r="E5857" s="143" t="s">
        <v>4744</v>
      </c>
      <c r="F5857" s="143" t="s">
        <v>899</v>
      </c>
      <c r="G5857" s="143" t="s">
        <v>900</v>
      </c>
      <c r="H5857" s="144">
        <v>762.25</v>
      </c>
      <c r="I5857" s="143"/>
    </row>
    <row r="5858" spans="2:9" s="140" customFormat="1" ht="19.7" customHeight="1" x14ac:dyDescent="0.2">
      <c r="B5858" s="142">
        <v>10571</v>
      </c>
      <c r="C5858" s="143" t="s">
        <v>400</v>
      </c>
      <c r="D5858" s="142">
        <v>155797</v>
      </c>
      <c r="E5858" s="143" t="s">
        <v>4745</v>
      </c>
      <c r="F5858" s="143" t="s">
        <v>737</v>
      </c>
      <c r="G5858" s="143" t="s">
        <v>738</v>
      </c>
      <c r="H5858" s="144">
        <v>1032</v>
      </c>
      <c r="I5858" s="143"/>
    </row>
    <row r="5859" spans="2:9" s="140" customFormat="1" ht="19.7" customHeight="1" x14ac:dyDescent="0.2">
      <c r="B5859" s="142">
        <v>10571</v>
      </c>
      <c r="C5859" s="143" t="s">
        <v>400</v>
      </c>
      <c r="D5859" s="142">
        <v>165546</v>
      </c>
      <c r="E5859" s="143" t="s">
        <v>4746</v>
      </c>
      <c r="F5859" s="143" t="s">
        <v>697</v>
      </c>
      <c r="G5859" s="143" t="s">
        <v>698</v>
      </c>
      <c r="H5859" s="144">
        <v>47000</v>
      </c>
      <c r="I5859" s="143"/>
    </row>
    <row r="5860" spans="2:9" s="140" customFormat="1" ht="19.7" customHeight="1" x14ac:dyDescent="0.2">
      <c r="B5860" s="142">
        <v>10571</v>
      </c>
      <c r="C5860" s="143" t="s">
        <v>400</v>
      </c>
      <c r="D5860" s="142">
        <v>228369</v>
      </c>
      <c r="E5860" s="143" t="s">
        <v>4747</v>
      </c>
      <c r="F5860" s="143" t="s">
        <v>700</v>
      </c>
      <c r="G5860" s="143" t="s">
        <v>701</v>
      </c>
      <c r="H5860" s="144">
        <v>-122894.97</v>
      </c>
      <c r="I5860" s="143"/>
    </row>
    <row r="5861" spans="2:9" s="140" customFormat="1" ht="19.7" customHeight="1" x14ac:dyDescent="0.2">
      <c r="B5861" s="142">
        <v>10571</v>
      </c>
      <c r="C5861" s="143" t="s">
        <v>400</v>
      </c>
      <c r="D5861" s="142">
        <v>247962</v>
      </c>
      <c r="E5861" s="143" t="s">
        <v>4748</v>
      </c>
      <c r="F5861" s="143" t="s">
        <v>700</v>
      </c>
      <c r="G5861" s="143" t="s">
        <v>701</v>
      </c>
      <c r="H5861" s="144">
        <v>-28205.15</v>
      </c>
      <c r="I5861" s="143"/>
    </row>
    <row r="5862" spans="2:9" s="140" customFormat="1" ht="19.7" customHeight="1" x14ac:dyDescent="0.2">
      <c r="B5862" s="142">
        <v>10571</v>
      </c>
      <c r="C5862" s="143" t="s">
        <v>400</v>
      </c>
      <c r="D5862" s="142">
        <v>247962</v>
      </c>
      <c r="E5862" s="143" t="s">
        <v>4749</v>
      </c>
      <c r="F5862" s="143" t="s">
        <v>713</v>
      </c>
      <c r="G5862" s="143" t="s">
        <v>714</v>
      </c>
      <c r="H5862" s="144">
        <v>100000</v>
      </c>
      <c r="I5862" s="143"/>
    </row>
    <row r="5863" spans="2:9" s="140" customFormat="1" ht="19.7" customHeight="1" x14ac:dyDescent="0.2">
      <c r="B5863" s="142">
        <v>10571</v>
      </c>
      <c r="C5863" s="143" t="s">
        <v>400</v>
      </c>
      <c r="D5863" s="142">
        <v>259645</v>
      </c>
      <c r="E5863" s="143" t="s">
        <v>4750</v>
      </c>
      <c r="F5863" s="143" t="s">
        <v>697</v>
      </c>
      <c r="G5863" s="143" t="s">
        <v>698</v>
      </c>
      <c r="H5863" s="144">
        <v>40000</v>
      </c>
      <c r="I5863" s="143"/>
    </row>
    <row r="5864" spans="2:9" s="140" customFormat="1" ht="19.7" customHeight="1" x14ac:dyDescent="0.2">
      <c r="B5864" s="142">
        <v>10571</v>
      </c>
      <c r="C5864" s="143" t="s">
        <v>400</v>
      </c>
      <c r="D5864" s="142">
        <v>307781</v>
      </c>
      <c r="E5864" s="143" t="s">
        <v>9164</v>
      </c>
      <c r="F5864" s="143" t="s">
        <v>697</v>
      </c>
      <c r="G5864" s="143" t="s">
        <v>698</v>
      </c>
      <c r="H5864" s="144">
        <v>50000</v>
      </c>
      <c r="I5864" s="143"/>
    </row>
    <row r="5865" spans="2:9" s="140" customFormat="1" ht="19.7" customHeight="1" x14ac:dyDescent="0.2">
      <c r="B5865" s="142">
        <v>10571</v>
      </c>
      <c r="C5865" s="143" t="s">
        <v>400</v>
      </c>
      <c r="D5865" s="142">
        <v>309414</v>
      </c>
      <c r="E5865" s="143" t="s">
        <v>4752</v>
      </c>
      <c r="F5865" s="143" t="s">
        <v>700</v>
      </c>
      <c r="G5865" s="143" t="s">
        <v>701</v>
      </c>
      <c r="H5865" s="144">
        <v>1200</v>
      </c>
      <c r="I5865" s="143"/>
    </row>
    <row r="5866" spans="2:9" s="140" customFormat="1" ht="19.7" customHeight="1" x14ac:dyDescent="0.2">
      <c r="B5866" s="142">
        <v>10571</v>
      </c>
      <c r="C5866" s="143" t="s">
        <v>400</v>
      </c>
      <c r="D5866" s="142">
        <v>309414</v>
      </c>
      <c r="E5866" s="143" t="s">
        <v>4753</v>
      </c>
      <c r="F5866" s="143" t="s">
        <v>697</v>
      </c>
      <c r="G5866" s="143" t="s">
        <v>698</v>
      </c>
      <c r="H5866" s="144">
        <v>20000</v>
      </c>
      <c r="I5866" s="143"/>
    </row>
    <row r="5867" spans="2:9" s="140" customFormat="1" ht="19.7" customHeight="1" x14ac:dyDescent="0.2">
      <c r="B5867" s="142">
        <v>10571</v>
      </c>
      <c r="C5867" s="143" t="s">
        <v>400</v>
      </c>
      <c r="D5867" s="142">
        <v>311923</v>
      </c>
      <c r="E5867" s="143" t="s">
        <v>4754</v>
      </c>
      <c r="F5867" s="143" t="s">
        <v>769</v>
      </c>
      <c r="G5867" s="143" t="s">
        <v>770</v>
      </c>
      <c r="H5867" s="144">
        <v>612</v>
      </c>
      <c r="I5867" s="143"/>
    </row>
    <row r="5868" spans="2:9" s="140" customFormat="1" ht="19.7" customHeight="1" x14ac:dyDescent="0.2">
      <c r="B5868" s="142">
        <v>10571</v>
      </c>
      <c r="C5868" s="143" t="s">
        <v>400</v>
      </c>
      <c r="D5868" s="142">
        <v>376678</v>
      </c>
      <c r="E5868" s="143" t="s">
        <v>4756</v>
      </c>
      <c r="F5868" s="143" t="s">
        <v>700</v>
      </c>
      <c r="G5868" s="143" t="s">
        <v>701</v>
      </c>
      <c r="H5868" s="144">
        <v>-86971.24</v>
      </c>
      <c r="I5868" s="143"/>
    </row>
    <row r="5869" spans="2:9" s="140" customFormat="1" ht="19.7" customHeight="1" x14ac:dyDescent="0.2">
      <c r="B5869" s="142">
        <v>10571</v>
      </c>
      <c r="C5869" s="143" t="s">
        <v>400</v>
      </c>
      <c r="D5869" s="142">
        <v>376678</v>
      </c>
      <c r="E5869" s="143" t="s">
        <v>4757</v>
      </c>
      <c r="F5869" s="143" t="s">
        <v>713</v>
      </c>
      <c r="G5869" s="143" t="s">
        <v>714</v>
      </c>
      <c r="H5869" s="144">
        <v>100750</v>
      </c>
      <c r="I5869" s="143"/>
    </row>
    <row r="5870" spans="2:9" s="140" customFormat="1" ht="19.7" customHeight="1" x14ac:dyDescent="0.2">
      <c r="B5870" s="142">
        <v>10571</v>
      </c>
      <c r="C5870" s="143" t="s">
        <v>400</v>
      </c>
      <c r="D5870" s="142">
        <v>447388</v>
      </c>
      <c r="E5870" s="143" t="s">
        <v>4758</v>
      </c>
      <c r="F5870" s="143" t="s">
        <v>713</v>
      </c>
      <c r="G5870" s="143" t="s">
        <v>714</v>
      </c>
      <c r="H5870" s="144">
        <v>39000</v>
      </c>
      <c r="I5870" s="143"/>
    </row>
    <row r="5871" spans="2:9" s="140" customFormat="1" ht="19.7" customHeight="1" x14ac:dyDescent="0.2">
      <c r="B5871" s="142">
        <v>10571</v>
      </c>
      <c r="C5871" s="143" t="s">
        <v>400</v>
      </c>
      <c r="D5871" s="142">
        <v>448427</v>
      </c>
      <c r="E5871" s="143" t="s">
        <v>4759</v>
      </c>
      <c r="F5871" s="143" t="s">
        <v>700</v>
      </c>
      <c r="G5871" s="143" t="s">
        <v>701</v>
      </c>
      <c r="H5871" s="144">
        <v>50000</v>
      </c>
      <c r="I5871" s="143"/>
    </row>
    <row r="5872" spans="2:9" s="140" customFormat="1" ht="19.7" customHeight="1" x14ac:dyDescent="0.2">
      <c r="B5872" s="142">
        <v>10571</v>
      </c>
      <c r="C5872" s="143" t="s">
        <v>400</v>
      </c>
      <c r="D5872" s="142">
        <v>473603</v>
      </c>
      <c r="E5872" s="143" t="s">
        <v>4760</v>
      </c>
      <c r="F5872" s="143" t="s">
        <v>700</v>
      </c>
      <c r="G5872" s="143" t="s">
        <v>701</v>
      </c>
      <c r="H5872" s="144">
        <v>17434.12</v>
      </c>
      <c r="I5872" s="143"/>
    </row>
    <row r="5873" spans="2:9" s="140" customFormat="1" ht="19.7" customHeight="1" x14ac:dyDescent="0.2">
      <c r="B5873" s="142">
        <v>10571</v>
      </c>
      <c r="C5873" s="143" t="s">
        <v>400</v>
      </c>
      <c r="D5873" s="142">
        <v>498184</v>
      </c>
      <c r="E5873" s="143" t="s">
        <v>4761</v>
      </c>
      <c r="F5873" s="143" t="s">
        <v>706</v>
      </c>
      <c r="G5873" s="143" t="s">
        <v>707</v>
      </c>
      <c r="H5873" s="144">
        <v>800.1</v>
      </c>
      <c r="I5873" s="143"/>
    </row>
    <row r="5874" spans="2:9" s="140" customFormat="1" ht="19.7" customHeight="1" x14ac:dyDescent="0.2">
      <c r="B5874" s="142">
        <v>10571</v>
      </c>
      <c r="C5874" s="143" t="s">
        <v>400</v>
      </c>
      <c r="D5874" s="142">
        <v>529311</v>
      </c>
      <c r="E5874" s="143" t="s">
        <v>4763</v>
      </c>
      <c r="F5874" s="143" t="s">
        <v>700</v>
      </c>
      <c r="G5874" s="143" t="s">
        <v>701</v>
      </c>
      <c r="H5874" s="144">
        <v>-2880</v>
      </c>
      <c r="I5874" s="143"/>
    </row>
    <row r="5875" spans="2:9" s="140" customFormat="1" ht="19.7" customHeight="1" x14ac:dyDescent="0.2">
      <c r="B5875" s="142">
        <v>10571</v>
      </c>
      <c r="C5875" s="143" t="s">
        <v>400</v>
      </c>
      <c r="D5875" s="142">
        <v>537450</v>
      </c>
      <c r="E5875" s="143" t="s">
        <v>4764</v>
      </c>
      <c r="F5875" s="143" t="s">
        <v>713</v>
      </c>
      <c r="G5875" s="143" t="s">
        <v>714</v>
      </c>
      <c r="H5875" s="144">
        <v>102000</v>
      </c>
      <c r="I5875" s="143"/>
    </row>
    <row r="5876" spans="2:9" s="140" customFormat="1" ht="19.7" customHeight="1" x14ac:dyDescent="0.2">
      <c r="B5876" s="142">
        <v>10571</v>
      </c>
      <c r="C5876" s="143" t="s">
        <v>400</v>
      </c>
      <c r="D5876" s="142">
        <v>537450</v>
      </c>
      <c r="E5876" s="143" t="s">
        <v>4707</v>
      </c>
      <c r="F5876" s="143" t="s">
        <v>700</v>
      </c>
      <c r="G5876" s="143" t="s">
        <v>701</v>
      </c>
      <c r="H5876" s="144">
        <v>1600</v>
      </c>
      <c r="I5876" s="143"/>
    </row>
    <row r="5877" spans="2:9" s="140" customFormat="1" ht="19.7" customHeight="1" x14ac:dyDescent="0.2">
      <c r="B5877" s="142">
        <v>10571</v>
      </c>
      <c r="C5877" s="143" t="s">
        <v>400</v>
      </c>
      <c r="D5877" s="142">
        <v>545269</v>
      </c>
      <c r="E5877" s="143" t="s">
        <v>4765</v>
      </c>
      <c r="F5877" s="143" t="s">
        <v>700</v>
      </c>
      <c r="G5877" s="143" t="s">
        <v>701</v>
      </c>
      <c r="H5877" s="144">
        <v>37261.01</v>
      </c>
      <c r="I5877" s="143"/>
    </row>
    <row r="5878" spans="2:9" s="140" customFormat="1" ht="19.7" customHeight="1" x14ac:dyDescent="0.2">
      <c r="B5878" s="142">
        <v>10571</v>
      </c>
      <c r="C5878" s="143" t="s">
        <v>400</v>
      </c>
      <c r="D5878" s="142">
        <v>550138</v>
      </c>
      <c r="E5878" s="143" t="s">
        <v>4766</v>
      </c>
      <c r="F5878" s="143" t="s">
        <v>713</v>
      </c>
      <c r="G5878" s="143" t="s">
        <v>714</v>
      </c>
      <c r="H5878" s="144">
        <v>75000</v>
      </c>
      <c r="I5878" s="143"/>
    </row>
    <row r="5879" spans="2:9" s="140" customFormat="1" ht="19.7" customHeight="1" x14ac:dyDescent="0.2">
      <c r="B5879" s="142">
        <v>10571</v>
      </c>
      <c r="C5879" s="143" t="s">
        <v>400</v>
      </c>
      <c r="D5879" s="142">
        <v>560610</v>
      </c>
      <c r="E5879" s="143" t="s">
        <v>4767</v>
      </c>
      <c r="F5879" s="143" t="s">
        <v>697</v>
      </c>
      <c r="G5879" s="143" t="s">
        <v>698</v>
      </c>
      <c r="H5879" s="144">
        <v>33500</v>
      </c>
      <c r="I5879" s="143"/>
    </row>
    <row r="5880" spans="2:9" s="140" customFormat="1" ht="19.7" customHeight="1" x14ac:dyDescent="0.2">
      <c r="B5880" s="142">
        <v>10571</v>
      </c>
      <c r="C5880" s="143" t="s">
        <v>400</v>
      </c>
      <c r="D5880" s="142">
        <v>622330</v>
      </c>
      <c r="E5880" s="143" t="s">
        <v>4768</v>
      </c>
      <c r="F5880" s="143" t="s">
        <v>729</v>
      </c>
      <c r="G5880" s="143" t="s">
        <v>730</v>
      </c>
      <c r="H5880" s="144">
        <v>210</v>
      </c>
      <c r="I5880" s="143"/>
    </row>
    <row r="5881" spans="2:9" s="140" customFormat="1" ht="19.7" customHeight="1" x14ac:dyDescent="0.2">
      <c r="B5881" s="142">
        <v>10571</v>
      </c>
      <c r="C5881" s="143" t="s">
        <v>400</v>
      </c>
      <c r="D5881" s="142">
        <v>622330</v>
      </c>
      <c r="E5881" s="143" t="s">
        <v>4768</v>
      </c>
      <c r="F5881" s="143" t="s">
        <v>729</v>
      </c>
      <c r="G5881" s="143" t="s">
        <v>730</v>
      </c>
      <c r="H5881" s="144">
        <v>150</v>
      </c>
      <c r="I5881" s="143"/>
    </row>
    <row r="5882" spans="2:9" s="140" customFormat="1" ht="19.7" customHeight="1" x14ac:dyDescent="0.2">
      <c r="B5882" s="142">
        <v>10571</v>
      </c>
      <c r="C5882" s="143" t="s">
        <v>400</v>
      </c>
      <c r="D5882" s="142">
        <v>622330</v>
      </c>
      <c r="E5882" s="143" t="s">
        <v>4769</v>
      </c>
      <c r="F5882" s="143" t="s">
        <v>697</v>
      </c>
      <c r="G5882" s="143" t="s">
        <v>698</v>
      </c>
      <c r="H5882" s="144">
        <v>25000</v>
      </c>
      <c r="I5882" s="143"/>
    </row>
    <row r="5883" spans="2:9" s="140" customFormat="1" ht="19.7" customHeight="1" x14ac:dyDescent="0.2">
      <c r="B5883" s="142">
        <v>10571</v>
      </c>
      <c r="C5883" s="143" t="s">
        <v>400</v>
      </c>
      <c r="D5883" s="142">
        <v>634651</v>
      </c>
      <c r="E5883" s="143" t="s">
        <v>4770</v>
      </c>
      <c r="F5883" s="143" t="s">
        <v>700</v>
      </c>
      <c r="G5883" s="143" t="s">
        <v>701</v>
      </c>
      <c r="H5883" s="144">
        <v>-2607.3000000000002</v>
      </c>
      <c r="I5883" s="143"/>
    </row>
    <row r="5884" spans="2:9" s="140" customFormat="1" ht="19.7" customHeight="1" x14ac:dyDescent="0.2">
      <c r="B5884" s="142">
        <v>10571</v>
      </c>
      <c r="C5884" s="143" t="s">
        <v>400</v>
      </c>
      <c r="D5884" s="142">
        <v>634651</v>
      </c>
      <c r="E5884" s="143" t="s">
        <v>4771</v>
      </c>
      <c r="F5884" s="143" t="s">
        <v>697</v>
      </c>
      <c r="G5884" s="143" t="s">
        <v>698</v>
      </c>
      <c r="H5884" s="144">
        <v>30500</v>
      </c>
      <c r="I5884" s="143"/>
    </row>
    <row r="5885" spans="2:9" s="140" customFormat="1" ht="19.7" customHeight="1" x14ac:dyDescent="0.2">
      <c r="B5885" s="142">
        <v>10571</v>
      </c>
      <c r="C5885" s="143" t="s">
        <v>400</v>
      </c>
      <c r="D5885" s="142">
        <v>634656</v>
      </c>
      <c r="E5885" s="143" t="s">
        <v>4772</v>
      </c>
      <c r="F5885" s="143" t="s">
        <v>700</v>
      </c>
      <c r="G5885" s="143" t="s">
        <v>701</v>
      </c>
      <c r="H5885" s="144">
        <v>-2606.5300000000002</v>
      </c>
      <c r="I5885" s="143"/>
    </row>
    <row r="5886" spans="2:9" s="140" customFormat="1" ht="19.7" customHeight="1" x14ac:dyDescent="0.2">
      <c r="B5886" s="142">
        <v>10571</v>
      </c>
      <c r="C5886" s="143" t="s">
        <v>400</v>
      </c>
      <c r="D5886" s="142">
        <v>634656</v>
      </c>
      <c r="E5886" s="143" t="s">
        <v>4773</v>
      </c>
      <c r="F5886" s="143" t="s">
        <v>697</v>
      </c>
      <c r="G5886" s="143" t="s">
        <v>698</v>
      </c>
      <c r="H5886" s="144">
        <v>30500</v>
      </c>
      <c r="I5886" s="143"/>
    </row>
    <row r="5887" spans="2:9" s="140" customFormat="1" ht="19.7" customHeight="1" x14ac:dyDescent="0.2">
      <c r="B5887" s="142">
        <v>10571</v>
      </c>
      <c r="C5887" s="143" t="s">
        <v>400</v>
      </c>
      <c r="D5887" s="142">
        <v>657464</v>
      </c>
      <c r="E5887" s="143" t="s">
        <v>8790</v>
      </c>
      <c r="F5887" s="143" t="s">
        <v>723</v>
      </c>
      <c r="G5887" s="143" t="s">
        <v>724</v>
      </c>
      <c r="H5887" s="144">
        <v>-13000</v>
      </c>
      <c r="I5887" s="143"/>
    </row>
    <row r="5888" spans="2:9" s="140" customFormat="1" ht="19.7" customHeight="1" x14ac:dyDescent="0.2">
      <c r="B5888" s="142">
        <v>10571</v>
      </c>
      <c r="C5888" s="143" t="s">
        <v>400</v>
      </c>
      <c r="D5888" s="142">
        <v>687236</v>
      </c>
      <c r="E5888" s="143" t="s">
        <v>4774</v>
      </c>
      <c r="F5888" s="143" t="s">
        <v>700</v>
      </c>
      <c r="G5888" s="143" t="s">
        <v>701</v>
      </c>
      <c r="H5888" s="144">
        <v>-799.56</v>
      </c>
      <c r="I5888" s="143"/>
    </row>
    <row r="5889" spans="2:9" s="140" customFormat="1" ht="19.7" customHeight="1" x14ac:dyDescent="0.2">
      <c r="B5889" s="142">
        <v>10571</v>
      </c>
      <c r="C5889" s="143" t="s">
        <v>400</v>
      </c>
      <c r="D5889" s="142">
        <v>732478</v>
      </c>
      <c r="E5889" s="143" t="s">
        <v>9165</v>
      </c>
      <c r="F5889" s="143" t="s">
        <v>697</v>
      </c>
      <c r="G5889" s="143" t="s">
        <v>698</v>
      </c>
      <c r="H5889" s="144">
        <v>1104.9000000000001</v>
      </c>
      <c r="I5889" s="143"/>
    </row>
    <row r="5890" spans="2:9" s="140" customFormat="1" ht="19.7" customHeight="1" x14ac:dyDescent="0.2">
      <c r="B5890" s="142">
        <v>10571</v>
      </c>
      <c r="C5890" s="143" t="s">
        <v>400</v>
      </c>
      <c r="D5890" s="142">
        <v>732478</v>
      </c>
      <c r="E5890" s="143" t="s">
        <v>9165</v>
      </c>
      <c r="F5890" s="143" t="s">
        <v>697</v>
      </c>
      <c r="G5890" s="143" t="s">
        <v>698</v>
      </c>
      <c r="H5890" s="144">
        <v>624.24</v>
      </c>
      <c r="I5890" s="143"/>
    </row>
    <row r="5891" spans="2:9" s="140" customFormat="1" ht="19.7" customHeight="1" x14ac:dyDescent="0.2">
      <c r="B5891" s="142">
        <v>10571</v>
      </c>
      <c r="C5891" s="143" t="s">
        <v>400</v>
      </c>
      <c r="D5891" s="142">
        <v>744844</v>
      </c>
      <c r="E5891" s="143" t="s">
        <v>4775</v>
      </c>
      <c r="F5891" s="143" t="s">
        <v>700</v>
      </c>
      <c r="G5891" s="143" t="s">
        <v>701</v>
      </c>
      <c r="H5891" s="144">
        <v>300</v>
      </c>
      <c r="I5891" s="143"/>
    </row>
    <row r="5892" spans="2:9" s="140" customFormat="1" ht="19.7" customHeight="1" x14ac:dyDescent="0.2">
      <c r="B5892" s="142">
        <v>10571</v>
      </c>
      <c r="C5892" s="143" t="s">
        <v>400</v>
      </c>
      <c r="D5892" s="142">
        <v>744844</v>
      </c>
      <c r="E5892" s="143" t="s">
        <v>4775</v>
      </c>
      <c r="F5892" s="143" t="s">
        <v>700</v>
      </c>
      <c r="G5892" s="143" t="s">
        <v>701</v>
      </c>
      <c r="H5892" s="144">
        <v>900</v>
      </c>
      <c r="I5892" s="143"/>
    </row>
    <row r="5893" spans="2:9" s="140" customFormat="1" ht="19.7" customHeight="1" x14ac:dyDescent="0.2">
      <c r="B5893" s="142">
        <v>10571</v>
      </c>
      <c r="C5893" s="143" t="s">
        <v>400</v>
      </c>
      <c r="D5893" s="142">
        <v>780991</v>
      </c>
      <c r="E5893" s="143" t="s">
        <v>9861</v>
      </c>
      <c r="F5893" s="143" t="s">
        <v>1675</v>
      </c>
      <c r="G5893" s="143" t="s">
        <v>1676</v>
      </c>
      <c r="H5893" s="144">
        <v>1626</v>
      </c>
      <c r="I5893" s="143"/>
    </row>
    <row r="5894" spans="2:9" s="140" customFormat="1" ht="19.7" customHeight="1" x14ac:dyDescent="0.2">
      <c r="B5894" s="142">
        <v>10571</v>
      </c>
      <c r="C5894" s="143" t="s">
        <v>400</v>
      </c>
      <c r="D5894" s="142">
        <v>827066</v>
      </c>
      <c r="E5894" s="143" t="s">
        <v>4776</v>
      </c>
      <c r="F5894" s="143" t="s">
        <v>697</v>
      </c>
      <c r="G5894" s="143" t="s">
        <v>698</v>
      </c>
      <c r="H5894" s="144">
        <v>34000</v>
      </c>
      <c r="I5894" s="143"/>
    </row>
    <row r="5895" spans="2:9" s="140" customFormat="1" ht="19.7" customHeight="1" x14ac:dyDescent="0.2">
      <c r="B5895" s="142">
        <v>10571</v>
      </c>
      <c r="C5895" s="143" t="s">
        <v>400</v>
      </c>
      <c r="D5895" s="142">
        <v>839729</v>
      </c>
      <c r="E5895" s="143" t="s">
        <v>4777</v>
      </c>
      <c r="F5895" s="143" t="s">
        <v>697</v>
      </c>
      <c r="G5895" s="143" t="s">
        <v>698</v>
      </c>
      <c r="H5895" s="144">
        <v>35000</v>
      </c>
      <c r="I5895" s="143"/>
    </row>
    <row r="5896" spans="2:9" s="140" customFormat="1" ht="19.7" customHeight="1" x14ac:dyDescent="0.2">
      <c r="B5896" s="142">
        <v>10571</v>
      </c>
      <c r="C5896" s="143" t="s">
        <v>400</v>
      </c>
      <c r="D5896" s="142">
        <v>5461423</v>
      </c>
      <c r="E5896" s="143" t="s">
        <v>4751</v>
      </c>
      <c r="F5896" s="143" t="s">
        <v>769</v>
      </c>
      <c r="G5896" s="143" t="s">
        <v>770</v>
      </c>
      <c r="H5896" s="144">
        <v>1088</v>
      </c>
      <c r="I5896" s="143"/>
    </row>
    <row r="5897" spans="2:9" s="140" customFormat="1" ht="19.7" customHeight="1" x14ac:dyDescent="0.2">
      <c r="B5897" s="142">
        <v>10571</v>
      </c>
      <c r="C5897" s="143" t="s">
        <v>400</v>
      </c>
      <c r="D5897" s="142">
        <v>5591357</v>
      </c>
      <c r="E5897" s="143" t="s">
        <v>4780</v>
      </c>
      <c r="F5897" s="143" t="s">
        <v>700</v>
      </c>
      <c r="G5897" s="143" t="s">
        <v>701</v>
      </c>
      <c r="H5897" s="144">
        <v>-2880</v>
      </c>
      <c r="I5897" s="143"/>
    </row>
    <row r="5898" spans="2:9" s="140" customFormat="1" ht="19.7" customHeight="1" x14ac:dyDescent="0.2">
      <c r="B5898" s="142">
        <v>10571</v>
      </c>
      <c r="C5898" s="143" t="s">
        <v>400</v>
      </c>
      <c r="D5898" s="142">
        <v>5926762</v>
      </c>
      <c r="E5898" s="143" t="s">
        <v>4781</v>
      </c>
      <c r="F5898" s="143" t="s">
        <v>697</v>
      </c>
      <c r="G5898" s="143" t="s">
        <v>698</v>
      </c>
      <c r="H5898" s="144">
        <v>11650</v>
      </c>
      <c r="I5898" s="143"/>
    </row>
    <row r="5899" spans="2:9" s="140" customFormat="1" ht="19.7" customHeight="1" x14ac:dyDescent="0.2">
      <c r="B5899" s="142">
        <v>10571</v>
      </c>
      <c r="C5899" s="143" t="s">
        <v>400</v>
      </c>
      <c r="D5899" s="142">
        <v>6196786</v>
      </c>
      <c r="E5899" s="143" t="s">
        <v>4755</v>
      </c>
      <c r="F5899" s="143" t="s">
        <v>700</v>
      </c>
      <c r="G5899" s="143" t="s">
        <v>701</v>
      </c>
      <c r="H5899" s="144">
        <v>1200</v>
      </c>
      <c r="I5899" s="143"/>
    </row>
    <row r="5900" spans="2:9" s="140" customFormat="1" ht="19.7" customHeight="1" x14ac:dyDescent="0.2">
      <c r="B5900" s="142">
        <v>10571</v>
      </c>
      <c r="C5900" s="143" t="s">
        <v>400</v>
      </c>
      <c r="D5900" s="142">
        <v>6267001</v>
      </c>
      <c r="E5900" s="143" t="s">
        <v>4740</v>
      </c>
      <c r="F5900" s="143" t="s">
        <v>700</v>
      </c>
      <c r="G5900" s="143" t="s">
        <v>701</v>
      </c>
      <c r="H5900" s="144">
        <v>600</v>
      </c>
      <c r="I5900" s="143"/>
    </row>
    <row r="5901" spans="2:9" s="140" customFormat="1" ht="19.7" customHeight="1" x14ac:dyDescent="0.2">
      <c r="B5901" s="142">
        <v>10571</v>
      </c>
      <c r="C5901" s="143" t="s">
        <v>400</v>
      </c>
      <c r="D5901" s="142">
        <v>6365610</v>
      </c>
      <c r="E5901" s="143" t="s">
        <v>4782</v>
      </c>
      <c r="F5901" s="143" t="s">
        <v>697</v>
      </c>
      <c r="G5901" s="143" t="s">
        <v>698</v>
      </c>
      <c r="H5901" s="144">
        <v>30000</v>
      </c>
      <c r="I5901" s="143"/>
    </row>
    <row r="5902" spans="2:9" s="140" customFormat="1" ht="19.7" customHeight="1" x14ac:dyDescent="0.2">
      <c r="B5902" s="142">
        <v>10571</v>
      </c>
      <c r="C5902" s="143" t="s">
        <v>400</v>
      </c>
      <c r="D5902" s="142">
        <v>6397725</v>
      </c>
      <c r="E5902" s="143" t="s">
        <v>4783</v>
      </c>
      <c r="F5902" s="143" t="s">
        <v>700</v>
      </c>
      <c r="G5902" s="143" t="s">
        <v>701</v>
      </c>
      <c r="H5902" s="144">
        <v>7400</v>
      </c>
      <c r="I5902" s="143"/>
    </row>
    <row r="5903" spans="2:9" s="140" customFormat="1" ht="19.7" customHeight="1" x14ac:dyDescent="0.2">
      <c r="B5903" s="142">
        <v>10571</v>
      </c>
      <c r="C5903" s="143" t="s">
        <v>400</v>
      </c>
      <c r="D5903" s="142">
        <v>10659780</v>
      </c>
      <c r="E5903" s="143" t="s">
        <v>4784</v>
      </c>
      <c r="F5903" s="143" t="s">
        <v>700</v>
      </c>
      <c r="G5903" s="143" t="s">
        <v>701</v>
      </c>
      <c r="H5903" s="144">
        <v>-37459.370000000003</v>
      </c>
      <c r="I5903" s="143"/>
    </row>
    <row r="5904" spans="2:9" s="140" customFormat="1" ht="19.7" customHeight="1" x14ac:dyDescent="0.2">
      <c r="B5904" s="142">
        <v>10571</v>
      </c>
      <c r="C5904" s="143" t="s">
        <v>400</v>
      </c>
      <c r="D5904" s="142">
        <v>10659780</v>
      </c>
      <c r="E5904" s="143" t="s">
        <v>4785</v>
      </c>
      <c r="F5904" s="143" t="s">
        <v>713</v>
      </c>
      <c r="G5904" s="143" t="s">
        <v>714</v>
      </c>
      <c r="H5904" s="144">
        <v>40000</v>
      </c>
      <c r="I5904" s="143"/>
    </row>
    <row r="5905" spans="2:9" s="140" customFormat="1" ht="19.7" customHeight="1" x14ac:dyDescent="0.2">
      <c r="B5905" s="142">
        <v>10571</v>
      </c>
      <c r="C5905" s="143" t="s">
        <v>400</v>
      </c>
      <c r="D5905" s="142">
        <v>13199003</v>
      </c>
      <c r="E5905" s="143" t="s">
        <v>4786</v>
      </c>
      <c r="F5905" s="143" t="s">
        <v>769</v>
      </c>
      <c r="G5905" s="143" t="s">
        <v>770</v>
      </c>
      <c r="H5905" s="144">
        <v>-512.94000000000005</v>
      </c>
      <c r="I5905" s="143"/>
    </row>
    <row r="5906" spans="2:9" s="140" customFormat="1" ht="19.7" customHeight="1" x14ac:dyDescent="0.2">
      <c r="B5906" s="142">
        <v>10571</v>
      </c>
      <c r="C5906" s="143" t="s">
        <v>400</v>
      </c>
      <c r="D5906" s="142">
        <v>13199003</v>
      </c>
      <c r="E5906" s="143" t="s">
        <v>9862</v>
      </c>
      <c r="F5906" s="143" t="s">
        <v>700</v>
      </c>
      <c r="G5906" s="143" t="s">
        <v>701</v>
      </c>
      <c r="H5906" s="144">
        <v>-74059.399999999994</v>
      </c>
      <c r="I5906" s="143"/>
    </row>
    <row r="5907" spans="2:9" s="140" customFormat="1" ht="19.7" customHeight="1" x14ac:dyDescent="0.2">
      <c r="B5907" s="142">
        <v>10571</v>
      </c>
      <c r="C5907" s="143" t="s">
        <v>400</v>
      </c>
      <c r="D5907" s="142">
        <v>13328183</v>
      </c>
      <c r="E5907" s="143" t="s">
        <v>4787</v>
      </c>
      <c r="F5907" s="143" t="s">
        <v>700</v>
      </c>
      <c r="G5907" s="143" t="s">
        <v>701</v>
      </c>
      <c r="H5907" s="144">
        <v>1750</v>
      </c>
      <c r="I5907" s="143"/>
    </row>
    <row r="5908" spans="2:9" s="140" customFormat="1" ht="19.7" customHeight="1" x14ac:dyDescent="0.2">
      <c r="B5908" s="142">
        <v>10571</v>
      </c>
      <c r="C5908" s="143" t="s">
        <v>400</v>
      </c>
      <c r="D5908" s="142">
        <v>13328183</v>
      </c>
      <c r="E5908" s="143" t="s">
        <v>4787</v>
      </c>
      <c r="F5908" s="143" t="s">
        <v>700</v>
      </c>
      <c r="G5908" s="143" t="s">
        <v>701</v>
      </c>
      <c r="H5908" s="144">
        <v>1250</v>
      </c>
      <c r="I5908" s="143"/>
    </row>
    <row r="5909" spans="2:9" s="140" customFormat="1" ht="19.7" customHeight="1" x14ac:dyDescent="0.2">
      <c r="B5909" s="142">
        <v>10571</v>
      </c>
      <c r="C5909" s="143" t="s">
        <v>400</v>
      </c>
      <c r="D5909" s="142">
        <v>65101375</v>
      </c>
      <c r="E5909" s="143" t="s">
        <v>4788</v>
      </c>
      <c r="F5909" s="143" t="s">
        <v>729</v>
      </c>
      <c r="G5909" s="143" t="s">
        <v>730</v>
      </c>
      <c r="H5909" s="144">
        <v>370.38</v>
      </c>
      <c r="I5909" s="143"/>
    </row>
    <row r="5910" spans="2:9" s="140" customFormat="1" ht="19.7" customHeight="1" x14ac:dyDescent="0.2">
      <c r="B5910" s="142">
        <v>10571</v>
      </c>
      <c r="C5910" s="143" t="s">
        <v>400</v>
      </c>
      <c r="D5910" s="142">
        <v>65101375</v>
      </c>
      <c r="E5910" s="143" t="s">
        <v>4788</v>
      </c>
      <c r="F5910" s="143" t="s">
        <v>729</v>
      </c>
      <c r="G5910" s="143" t="s">
        <v>730</v>
      </c>
      <c r="H5910" s="144">
        <v>260.10000000000002</v>
      </c>
      <c r="I5910" s="143"/>
    </row>
    <row r="5911" spans="2:9" s="140" customFormat="1" ht="19.7" customHeight="1" x14ac:dyDescent="0.2">
      <c r="B5911" s="142">
        <v>10571</v>
      </c>
      <c r="C5911" s="143" t="s">
        <v>400</v>
      </c>
      <c r="D5911" s="142">
        <v>65125749</v>
      </c>
      <c r="E5911" s="143" t="s">
        <v>4789</v>
      </c>
      <c r="F5911" s="143" t="s">
        <v>700</v>
      </c>
      <c r="G5911" s="143" t="s">
        <v>701</v>
      </c>
      <c r="H5911" s="144">
        <v>350</v>
      </c>
      <c r="I5911" s="143"/>
    </row>
    <row r="5912" spans="2:9" s="140" customFormat="1" ht="19.7" customHeight="1" x14ac:dyDescent="0.2">
      <c r="B5912" s="142">
        <v>10571</v>
      </c>
      <c r="C5912" s="143" t="s">
        <v>400</v>
      </c>
      <c r="D5912" s="142">
        <v>65125749</v>
      </c>
      <c r="E5912" s="143" t="s">
        <v>4789</v>
      </c>
      <c r="F5912" s="143" t="s">
        <v>700</v>
      </c>
      <c r="G5912" s="143" t="s">
        <v>701</v>
      </c>
      <c r="H5912" s="144">
        <v>250</v>
      </c>
      <c r="I5912" s="143"/>
    </row>
    <row r="5913" spans="2:9" s="140" customFormat="1" ht="19.7" customHeight="1" x14ac:dyDescent="0.2">
      <c r="B5913" s="142">
        <v>10571</v>
      </c>
      <c r="C5913" s="143" t="s">
        <v>400</v>
      </c>
      <c r="D5913" s="142">
        <v>65223020</v>
      </c>
      <c r="E5913" s="143" t="s">
        <v>4790</v>
      </c>
      <c r="F5913" s="143" t="s">
        <v>700</v>
      </c>
      <c r="G5913" s="143" t="s">
        <v>701</v>
      </c>
      <c r="H5913" s="144">
        <v>350</v>
      </c>
      <c r="I5913" s="143"/>
    </row>
    <row r="5914" spans="2:9" s="140" customFormat="1" ht="19.7" customHeight="1" x14ac:dyDescent="0.2">
      <c r="B5914" s="142">
        <v>10571</v>
      </c>
      <c r="C5914" s="143" t="s">
        <v>400</v>
      </c>
      <c r="D5914" s="142">
        <v>65223020</v>
      </c>
      <c r="E5914" s="143" t="s">
        <v>4790</v>
      </c>
      <c r="F5914" s="143" t="s">
        <v>700</v>
      </c>
      <c r="G5914" s="143" t="s">
        <v>701</v>
      </c>
      <c r="H5914" s="144">
        <v>250</v>
      </c>
      <c r="I5914" s="143"/>
    </row>
    <row r="5915" spans="2:9" s="140" customFormat="1" ht="19.7" customHeight="1" x14ac:dyDescent="0.2">
      <c r="B5915" s="142">
        <v>10571</v>
      </c>
      <c r="C5915" s="143" t="s">
        <v>400</v>
      </c>
      <c r="D5915" s="142">
        <v>65262064</v>
      </c>
      <c r="E5915" s="143" t="s">
        <v>4791</v>
      </c>
      <c r="F5915" s="143" t="s">
        <v>700</v>
      </c>
      <c r="G5915" s="143" t="s">
        <v>701</v>
      </c>
      <c r="H5915" s="144">
        <v>27594.65</v>
      </c>
      <c r="I5915" s="143"/>
    </row>
    <row r="5916" spans="2:9" s="140" customFormat="1" ht="19.7" customHeight="1" x14ac:dyDescent="0.2">
      <c r="B5916" s="142">
        <v>10571</v>
      </c>
      <c r="C5916" s="143" t="s">
        <v>400</v>
      </c>
      <c r="D5916" s="142">
        <v>65262064</v>
      </c>
      <c r="E5916" s="143" t="s">
        <v>4792</v>
      </c>
      <c r="F5916" s="143" t="s">
        <v>778</v>
      </c>
      <c r="G5916" s="143" t="s">
        <v>779</v>
      </c>
      <c r="H5916" s="144">
        <v>0</v>
      </c>
      <c r="I5916" s="143"/>
    </row>
    <row r="5917" spans="2:9" s="140" customFormat="1" ht="19.7" customHeight="1" x14ac:dyDescent="0.2">
      <c r="B5917" s="142">
        <v>10571</v>
      </c>
      <c r="C5917" s="143" t="s">
        <v>400</v>
      </c>
      <c r="D5917" s="142">
        <v>65262064</v>
      </c>
      <c r="E5917" s="143" t="s">
        <v>4793</v>
      </c>
      <c r="F5917" s="143" t="s">
        <v>723</v>
      </c>
      <c r="G5917" s="143" t="s">
        <v>724</v>
      </c>
      <c r="H5917" s="144">
        <v>-3030.12</v>
      </c>
      <c r="I5917" s="143"/>
    </row>
    <row r="5918" spans="2:9" s="140" customFormat="1" ht="19.7" customHeight="1" x14ac:dyDescent="0.2">
      <c r="B5918" s="142">
        <v>10571</v>
      </c>
      <c r="C5918" s="143" t="s">
        <v>400</v>
      </c>
      <c r="D5918" s="142">
        <v>65262064</v>
      </c>
      <c r="E5918" s="143" t="s">
        <v>4794</v>
      </c>
      <c r="F5918" s="143" t="s">
        <v>723</v>
      </c>
      <c r="G5918" s="143" t="s">
        <v>724</v>
      </c>
      <c r="H5918" s="144">
        <v>-27594.65</v>
      </c>
      <c r="I5918" s="143"/>
    </row>
    <row r="5919" spans="2:9" s="140" customFormat="1" ht="19.7" customHeight="1" x14ac:dyDescent="0.2">
      <c r="B5919" s="142">
        <v>10571</v>
      </c>
      <c r="C5919" s="143" t="s">
        <v>400</v>
      </c>
      <c r="D5919" s="142">
        <v>98487891</v>
      </c>
      <c r="E5919" s="143" t="s">
        <v>4778</v>
      </c>
      <c r="F5919" s="143" t="s">
        <v>769</v>
      </c>
      <c r="G5919" s="143" t="s">
        <v>770</v>
      </c>
      <c r="H5919" s="144">
        <v>-18138.080000000002</v>
      </c>
      <c r="I5919" s="143"/>
    </row>
    <row r="5920" spans="2:9" s="140" customFormat="1" ht="19.7" customHeight="1" x14ac:dyDescent="0.2">
      <c r="B5920" s="142">
        <v>10571</v>
      </c>
      <c r="C5920" s="143" t="s">
        <v>400</v>
      </c>
      <c r="D5920" s="142">
        <v>98487891</v>
      </c>
      <c r="E5920" s="143" t="s">
        <v>4779</v>
      </c>
      <c r="F5920" s="143" t="s">
        <v>700</v>
      </c>
      <c r="G5920" s="143" t="s">
        <v>701</v>
      </c>
      <c r="H5920" s="144">
        <v>18138.080000000002</v>
      </c>
      <c r="I5920" s="143"/>
    </row>
    <row r="5921" spans="2:9" s="140" customFormat="1" ht="19.7" customHeight="1" x14ac:dyDescent="0.2">
      <c r="B5921" s="142">
        <v>10571</v>
      </c>
      <c r="C5921" s="143" t="s">
        <v>400</v>
      </c>
      <c r="D5921" s="142">
        <v>98814249</v>
      </c>
      <c r="E5921" s="143" t="s">
        <v>4795</v>
      </c>
      <c r="F5921" s="143" t="s">
        <v>697</v>
      </c>
      <c r="G5921" s="143" t="s">
        <v>698</v>
      </c>
      <c r="H5921" s="144">
        <v>50000</v>
      </c>
      <c r="I5921" s="143"/>
    </row>
    <row r="5922" spans="2:9" s="140" customFormat="1" ht="19.7" customHeight="1" x14ac:dyDescent="0.2">
      <c r="B5922" s="142">
        <v>10571</v>
      </c>
      <c r="C5922" s="143" t="s">
        <v>400</v>
      </c>
      <c r="D5922" s="142">
        <v>98814285</v>
      </c>
      <c r="E5922" s="143" t="s">
        <v>4796</v>
      </c>
      <c r="F5922" s="143" t="s">
        <v>697</v>
      </c>
      <c r="G5922" s="143" t="s">
        <v>698</v>
      </c>
      <c r="H5922" s="144">
        <v>50000</v>
      </c>
      <c r="I5922" s="143"/>
    </row>
    <row r="5923" spans="2:9" s="140" customFormat="1" ht="19.7" customHeight="1" x14ac:dyDescent="0.2">
      <c r="B5923" s="142">
        <v>10571</v>
      </c>
      <c r="C5923" s="143" t="s">
        <v>400</v>
      </c>
      <c r="D5923" s="142">
        <v>99280113</v>
      </c>
      <c r="E5923" s="143" t="s">
        <v>9166</v>
      </c>
      <c r="F5923" s="143" t="s">
        <v>697</v>
      </c>
      <c r="G5923" s="143" t="s">
        <v>698</v>
      </c>
      <c r="H5923" s="144">
        <v>50000</v>
      </c>
      <c r="I5923" s="143"/>
    </row>
    <row r="5924" spans="2:9" s="140" customFormat="1" ht="19.7" customHeight="1" x14ac:dyDescent="0.2">
      <c r="B5924" s="142">
        <v>10571</v>
      </c>
      <c r="C5924" s="143" t="s">
        <v>400</v>
      </c>
      <c r="D5924" s="142">
        <v>99850604</v>
      </c>
      <c r="E5924" s="143" t="s">
        <v>4735</v>
      </c>
      <c r="F5924" s="143" t="s">
        <v>700</v>
      </c>
      <c r="G5924" s="143" t="s">
        <v>701</v>
      </c>
      <c r="H5924" s="144">
        <v>18138.080000000002</v>
      </c>
      <c r="I5924" s="143"/>
    </row>
    <row r="5925" spans="2:9" s="140" customFormat="1" ht="19.7" customHeight="1" x14ac:dyDescent="0.2">
      <c r="B5925" s="142">
        <v>10571</v>
      </c>
      <c r="C5925" s="143" t="s">
        <v>400</v>
      </c>
      <c r="D5925" s="142">
        <v>99850604</v>
      </c>
      <c r="E5925" s="143" t="s">
        <v>4736</v>
      </c>
      <c r="F5925" s="143" t="s">
        <v>769</v>
      </c>
      <c r="G5925" s="143" t="s">
        <v>770</v>
      </c>
      <c r="H5925" s="144">
        <v>-18138.080000000002</v>
      </c>
      <c r="I5925" s="143"/>
    </row>
    <row r="5926" spans="2:9" s="140" customFormat="1" ht="19.7" customHeight="1" x14ac:dyDescent="0.2">
      <c r="B5926" s="142">
        <v>10571</v>
      </c>
      <c r="C5926" s="143" t="s">
        <v>400</v>
      </c>
      <c r="D5926" s="142">
        <v>100122140</v>
      </c>
      <c r="E5926" s="143" t="s">
        <v>9167</v>
      </c>
      <c r="F5926" s="143" t="s">
        <v>700</v>
      </c>
      <c r="G5926" s="143" t="s">
        <v>701</v>
      </c>
      <c r="H5926" s="144">
        <v>-6000</v>
      </c>
      <c r="I5926" s="143"/>
    </row>
    <row r="5927" spans="2:9" s="140" customFormat="1" ht="19.7" customHeight="1" x14ac:dyDescent="0.2">
      <c r="B5927" s="142">
        <v>10571</v>
      </c>
      <c r="C5927" s="143" t="s">
        <v>400</v>
      </c>
      <c r="D5927" s="142">
        <v>100122140</v>
      </c>
      <c r="E5927" s="143" t="s">
        <v>4762</v>
      </c>
      <c r="F5927" s="143" t="s">
        <v>713</v>
      </c>
      <c r="G5927" s="143" t="s">
        <v>714</v>
      </c>
      <c r="H5927" s="144">
        <v>108000</v>
      </c>
      <c r="I5927" s="143"/>
    </row>
    <row r="5928" spans="2:9" s="140" customFormat="1" ht="19.7" customHeight="1" x14ac:dyDescent="0.2">
      <c r="B5928" s="142">
        <v>10582</v>
      </c>
      <c r="C5928" s="143" t="s">
        <v>4797</v>
      </c>
      <c r="D5928" s="142">
        <v>166446</v>
      </c>
      <c r="E5928" s="143" t="s">
        <v>4798</v>
      </c>
      <c r="F5928" s="143" t="s">
        <v>700</v>
      </c>
      <c r="G5928" s="143" t="s">
        <v>701</v>
      </c>
      <c r="H5928" s="144">
        <v>80000</v>
      </c>
      <c r="I5928" s="143"/>
    </row>
    <row r="5929" spans="2:9" s="140" customFormat="1" ht="19.7" customHeight="1" x14ac:dyDescent="0.2">
      <c r="B5929" s="142">
        <v>10582</v>
      </c>
      <c r="C5929" s="143" t="s">
        <v>4797</v>
      </c>
      <c r="D5929" s="142">
        <v>233128</v>
      </c>
      <c r="E5929" s="143" t="s">
        <v>4799</v>
      </c>
      <c r="F5929" s="143" t="s">
        <v>713</v>
      </c>
      <c r="G5929" s="143" t="s">
        <v>714</v>
      </c>
      <c r="H5929" s="144">
        <v>56000</v>
      </c>
      <c r="I5929" s="143"/>
    </row>
    <row r="5930" spans="2:9" s="140" customFormat="1" ht="19.7" customHeight="1" x14ac:dyDescent="0.2">
      <c r="B5930" s="142">
        <v>10582</v>
      </c>
      <c r="C5930" s="143" t="s">
        <v>4797</v>
      </c>
      <c r="D5930" s="142">
        <v>426193</v>
      </c>
      <c r="E5930" s="143" t="s">
        <v>4800</v>
      </c>
      <c r="F5930" s="143" t="s">
        <v>729</v>
      </c>
      <c r="G5930" s="143" t="s">
        <v>730</v>
      </c>
      <c r="H5930" s="144">
        <v>600</v>
      </c>
      <c r="I5930" s="143"/>
    </row>
    <row r="5931" spans="2:9" s="140" customFormat="1" ht="19.7" customHeight="1" x14ac:dyDescent="0.2">
      <c r="B5931" s="142">
        <v>10582</v>
      </c>
      <c r="C5931" s="143" t="s">
        <v>4797</v>
      </c>
      <c r="D5931" s="142">
        <v>426193</v>
      </c>
      <c r="E5931" s="143" t="s">
        <v>4800</v>
      </c>
      <c r="F5931" s="143" t="s">
        <v>729</v>
      </c>
      <c r="G5931" s="143" t="s">
        <v>730</v>
      </c>
      <c r="H5931" s="144">
        <v>500</v>
      </c>
      <c r="I5931" s="143"/>
    </row>
    <row r="5932" spans="2:9" s="140" customFormat="1" ht="19.7" customHeight="1" x14ac:dyDescent="0.2">
      <c r="B5932" s="142">
        <v>10582</v>
      </c>
      <c r="C5932" s="143" t="s">
        <v>4797</v>
      </c>
      <c r="D5932" s="142">
        <v>426193</v>
      </c>
      <c r="E5932" s="143" t="s">
        <v>4801</v>
      </c>
      <c r="F5932" s="143" t="s">
        <v>697</v>
      </c>
      <c r="G5932" s="143" t="s">
        <v>698</v>
      </c>
      <c r="H5932" s="144">
        <v>24216</v>
      </c>
      <c r="I5932" s="143"/>
    </row>
    <row r="5933" spans="2:9" s="140" customFormat="1" ht="19.7" customHeight="1" x14ac:dyDescent="0.2">
      <c r="B5933" s="142">
        <v>10582</v>
      </c>
      <c r="C5933" s="143" t="s">
        <v>4797</v>
      </c>
      <c r="D5933" s="142">
        <v>568452</v>
      </c>
      <c r="E5933" s="143" t="s">
        <v>4802</v>
      </c>
      <c r="F5933" s="143" t="s">
        <v>713</v>
      </c>
      <c r="G5933" s="143" t="s">
        <v>714</v>
      </c>
      <c r="H5933" s="144">
        <v>110000</v>
      </c>
      <c r="I5933" s="143"/>
    </row>
    <row r="5934" spans="2:9" s="140" customFormat="1" ht="19.7" customHeight="1" x14ac:dyDescent="0.2">
      <c r="B5934" s="142">
        <v>10582</v>
      </c>
      <c r="C5934" s="143" t="s">
        <v>4797</v>
      </c>
      <c r="D5934" s="142">
        <v>568452</v>
      </c>
      <c r="E5934" s="143" t="s">
        <v>4803</v>
      </c>
      <c r="F5934" s="143" t="s">
        <v>706</v>
      </c>
      <c r="G5934" s="143" t="s">
        <v>707</v>
      </c>
      <c r="H5934" s="144">
        <v>528.11</v>
      </c>
      <c r="I5934" s="143"/>
    </row>
    <row r="5935" spans="2:9" s="140" customFormat="1" ht="19.7" customHeight="1" x14ac:dyDescent="0.2">
      <c r="B5935" s="142">
        <v>10582</v>
      </c>
      <c r="C5935" s="143" t="s">
        <v>4797</v>
      </c>
      <c r="D5935" s="142">
        <v>6639528</v>
      </c>
      <c r="E5935" s="143" t="s">
        <v>4804</v>
      </c>
      <c r="F5935" s="143" t="s">
        <v>713</v>
      </c>
      <c r="G5935" s="143" t="s">
        <v>714</v>
      </c>
      <c r="H5935" s="144">
        <v>100000</v>
      </c>
      <c r="I5935" s="143"/>
    </row>
    <row r="5936" spans="2:9" s="140" customFormat="1" ht="19.7" customHeight="1" x14ac:dyDescent="0.2">
      <c r="B5936" s="142">
        <v>10582</v>
      </c>
      <c r="C5936" s="143" t="s">
        <v>4797</v>
      </c>
      <c r="D5936" s="142">
        <v>6639528</v>
      </c>
      <c r="E5936" s="143" t="s">
        <v>4805</v>
      </c>
      <c r="F5936" s="143" t="s">
        <v>700</v>
      </c>
      <c r="G5936" s="143" t="s">
        <v>701</v>
      </c>
      <c r="H5936" s="144">
        <v>600</v>
      </c>
      <c r="I5936" s="143"/>
    </row>
    <row r="5937" spans="2:9" s="140" customFormat="1" ht="19.7" customHeight="1" x14ac:dyDescent="0.2">
      <c r="B5937" s="142">
        <v>10583</v>
      </c>
      <c r="C5937" s="143" t="s">
        <v>28</v>
      </c>
      <c r="D5937" s="142">
        <v>125606</v>
      </c>
      <c r="E5937" s="143" t="s">
        <v>4806</v>
      </c>
      <c r="F5937" s="143" t="s">
        <v>778</v>
      </c>
      <c r="G5937" s="143" t="s">
        <v>779</v>
      </c>
      <c r="H5937" s="144">
        <v>53.2</v>
      </c>
      <c r="I5937" s="143"/>
    </row>
    <row r="5938" spans="2:9" s="140" customFormat="1" ht="19.7" customHeight="1" x14ac:dyDescent="0.2">
      <c r="B5938" s="142">
        <v>10583</v>
      </c>
      <c r="C5938" s="143" t="s">
        <v>28</v>
      </c>
      <c r="D5938" s="142">
        <v>125606</v>
      </c>
      <c r="E5938" s="143" t="s">
        <v>4806</v>
      </c>
      <c r="F5938" s="143" t="s">
        <v>778</v>
      </c>
      <c r="G5938" s="143" t="s">
        <v>779</v>
      </c>
      <c r="H5938" s="144">
        <v>266</v>
      </c>
      <c r="I5938" s="143"/>
    </row>
    <row r="5939" spans="2:9" s="140" customFormat="1" ht="19.7" customHeight="1" x14ac:dyDescent="0.2">
      <c r="B5939" s="142">
        <v>10583</v>
      </c>
      <c r="C5939" s="143" t="s">
        <v>28</v>
      </c>
      <c r="D5939" s="142">
        <v>125606</v>
      </c>
      <c r="E5939" s="143" t="s">
        <v>4807</v>
      </c>
      <c r="F5939" s="143" t="s">
        <v>737</v>
      </c>
      <c r="G5939" s="143" t="s">
        <v>738</v>
      </c>
      <c r="H5939" s="144">
        <v>60</v>
      </c>
      <c r="I5939" s="143"/>
    </row>
    <row r="5940" spans="2:9" s="140" customFormat="1" ht="19.7" customHeight="1" x14ac:dyDescent="0.2">
      <c r="B5940" s="142">
        <v>10583</v>
      </c>
      <c r="C5940" s="143" t="s">
        <v>28</v>
      </c>
      <c r="D5940" s="142">
        <v>125606</v>
      </c>
      <c r="E5940" s="143" t="s">
        <v>4807</v>
      </c>
      <c r="F5940" s="143" t="s">
        <v>737</v>
      </c>
      <c r="G5940" s="143" t="s">
        <v>738</v>
      </c>
      <c r="H5940" s="144">
        <v>300</v>
      </c>
      <c r="I5940" s="143"/>
    </row>
    <row r="5941" spans="2:9" s="140" customFormat="1" ht="19.7" customHeight="1" x14ac:dyDescent="0.2">
      <c r="B5941" s="142">
        <v>10583</v>
      </c>
      <c r="C5941" s="143" t="s">
        <v>28</v>
      </c>
      <c r="D5941" s="142">
        <v>125606</v>
      </c>
      <c r="E5941" s="143" t="s">
        <v>9168</v>
      </c>
      <c r="F5941" s="143" t="s">
        <v>706</v>
      </c>
      <c r="G5941" s="143" t="s">
        <v>707</v>
      </c>
      <c r="H5941" s="144">
        <v>800.36</v>
      </c>
      <c r="I5941" s="143"/>
    </row>
    <row r="5942" spans="2:9" s="140" customFormat="1" ht="19.7" customHeight="1" x14ac:dyDescent="0.2">
      <c r="B5942" s="142">
        <v>10583</v>
      </c>
      <c r="C5942" s="143" t="s">
        <v>28</v>
      </c>
      <c r="D5942" s="142">
        <v>125606</v>
      </c>
      <c r="E5942" s="143" t="s">
        <v>4808</v>
      </c>
      <c r="F5942" s="143" t="s">
        <v>700</v>
      </c>
      <c r="G5942" s="143" t="s">
        <v>701</v>
      </c>
      <c r="H5942" s="144">
        <v>100</v>
      </c>
      <c r="I5942" s="143"/>
    </row>
    <row r="5943" spans="2:9" s="140" customFormat="1" ht="19.7" customHeight="1" x14ac:dyDescent="0.2">
      <c r="B5943" s="142">
        <v>10583</v>
      </c>
      <c r="C5943" s="143" t="s">
        <v>28</v>
      </c>
      <c r="D5943" s="142">
        <v>125606</v>
      </c>
      <c r="E5943" s="143" t="s">
        <v>4808</v>
      </c>
      <c r="F5943" s="143" t="s">
        <v>700</v>
      </c>
      <c r="G5943" s="143" t="s">
        <v>701</v>
      </c>
      <c r="H5943" s="144">
        <v>500</v>
      </c>
      <c r="I5943" s="143"/>
    </row>
    <row r="5944" spans="2:9" s="140" customFormat="1" ht="19.7" customHeight="1" x14ac:dyDescent="0.2">
      <c r="B5944" s="142">
        <v>10583</v>
      </c>
      <c r="C5944" s="143" t="s">
        <v>28</v>
      </c>
      <c r="D5944" s="142">
        <v>176100</v>
      </c>
      <c r="E5944" s="143" t="s">
        <v>4809</v>
      </c>
      <c r="F5944" s="143" t="s">
        <v>706</v>
      </c>
      <c r="G5944" s="143" t="s">
        <v>707</v>
      </c>
      <c r="H5944" s="144">
        <v>1664.21</v>
      </c>
      <c r="I5944" s="143"/>
    </row>
    <row r="5945" spans="2:9" s="140" customFormat="1" ht="19.7" customHeight="1" x14ac:dyDescent="0.2">
      <c r="B5945" s="142">
        <v>10583</v>
      </c>
      <c r="C5945" s="143" t="s">
        <v>28</v>
      </c>
      <c r="D5945" s="142">
        <v>176100</v>
      </c>
      <c r="E5945" s="143" t="s">
        <v>4810</v>
      </c>
      <c r="F5945" s="143" t="s">
        <v>700</v>
      </c>
      <c r="G5945" s="143" t="s">
        <v>701</v>
      </c>
      <c r="H5945" s="144">
        <v>16000</v>
      </c>
      <c r="I5945" s="143"/>
    </row>
    <row r="5946" spans="2:9" s="140" customFormat="1" ht="19.7" customHeight="1" x14ac:dyDescent="0.2">
      <c r="B5946" s="142">
        <v>10583</v>
      </c>
      <c r="C5946" s="143" t="s">
        <v>28</v>
      </c>
      <c r="D5946" s="142">
        <v>405793</v>
      </c>
      <c r="E5946" s="143" t="s">
        <v>4811</v>
      </c>
      <c r="F5946" s="143" t="s">
        <v>729</v>
      </c>
      <c r="G5946" s="143" t="s">
        <v>730</v>
      </c>
      <c r="H5946" s="144">
        <v>549.9</v>
      </c>
      <c r="I5946" s="143"/>
    </row>
    <row r="5947" spans="2:9" s="140" customFormat="1" ht="19.7" customHeight="1" x14ac:dyDescent="0.2">
      <c r="B5947" s="142">
        <v>10583</v>
      </c>
      <c r="C5947" s="143" t="s">
        <v>28</v>
      </c>
      <c r="D5947" s="142">
        <v>405793</v>
      </c>
      <c r="E5947" s="143" t="s">
        <v>4812</v>
      </c>
      <c r="F5947" s="143" t="s">
        <v>700</v>
      </c>
      <c r="G5947" s="143" t="s">
        <v>701</v>
      </c>
      <c r="H5947" s="144">
        <v>52805.75</v>
      </c>
      <c r="I5947" s="143"/>
    </row>
    <row r="5948" spans="2:9" s="140" customFormat="1" ht="19.7" customHeight="1" x14ac:dyDescent="0.2">
      <c r="B5948" s="142">
        <v>10583</v>
      </c>
      <c r="C5948" s="143" t="s">
        <v>28</v>
      </c>
      <c r="D5948" s="142">
        <v>3270671</v>
      </c>
      <c r="E5948" s="143" t="s">
        <v>4813</v>
      </c>
      <c r="F5948" s="143" t="s">
        <v>737</v>
      </c>
      <c r="G5948" s="143" t="s">
        <v>738</v>
      </c>
      <c r="H5948" s="144">
        <v>600</v>
      </c>
      <c r="I5948" s="143"/>
    </row>
    <row r="5949" spans="2:9" s="140" customFormat="1" ht="19.7" customHeight="1" x14ac:dyDescent="0.2">
      <c r="B5949" s="142">
        <v>10583</v>
      </c>
      <c r="C5949" s="143" t="s">
        <v>28</v>
      </c>
      <c r="D5949" s="142">
        <v>9449257</v>
      </c>
      <c r="E5949" s="143" t="s">
        <v>4814</v>
      </c>
      <c r="F5949" s="143" t="s">
        <v>700</v>
      </c>
      <c r="G5949" s="143" t="s">
        <v>701</v>
      </c>
      <c r="H5949" s="144">
        <v>23070.39</v>
      </c>
      <c r="I5949" s="143"/>
    </row>
    <row r="5950" spans="2:9" s="140" customFormat="1" ht="19.7" customHeight="1" x14ac:dyDescent="0.2">
      <c r="B5950" s="142">
        <v>10583</v>
      </c>
      <c r="C5950" s="143" t="s">
        <v>28</v>
      </c>
      <c r="D5950" s="142">
        <v>9449257</v>
      </c>
      <c r="E5950" s="143" t="s">
        <v>4815</v>
      </c>
      <c r="F5950" s="143" t="s">
        <v>769</v>
      </c>
      <c r="G5950" s="143" t="s">
        <v>770</v>
      </c>
      <c r="H5950" s="144">
        <v>-18070.39</v>
      </c>
      <c r="I5950" s="143"/>
    </row>
    <row r="5951" spans="2:9" s="140" customFormat="1" ht="19.7" customHeight="1" x14ac:dyDescent="0.2">
      <c r="B5951" s="142">
        <v>10590</v>
      </c>
      <c r="C5951" s="143" t="s">
        <v>20</v>
      </c>
      <c r="D5951" s="142">
        <v>329700</v>
      </c>
      <c r="E5951" s="143" t="s">
        <v>9863</v>
      </c>
      <c r="F5951" s="143" t="s">
        <v>713</v>
      </c>
      <c r="G5951" s="143" t="s">
        <v>714</v>
      </c>
      <c r="H5951" s="144">
        <v>57000</v>
      </c>
      <c r="I5951" s="143"/>
    </row>
    <row r="5952" spans="2:9" s="140" customFormat="1" ht="19.7" customHeight="1" x14ac:dyDescent="0.2">
      <c r="B5952" s="142">
        <v>10590</v>
      </c>
      <c r="C5952" s="143" t="s">
        <v>20</v>
      </c>
      <c r="D5952" s="142">
        <v>329700</v>
      </c>
      <c r="E5952" s="143" t="s">
        <v>4816</v>
      </c>
      <c r="F5952" s="143" t="s">
        <v>787</v>
      </c>
      <c r="G5952" s="143" t="s">
        <v>788</v>
      </c>
      <c r="H5952" s="144">
        <v>330</v>
      </c>
      <c r="I5952" s="143"/>
    </row>
    <row r="5953" spans="2:9" s="140" customFormat="1" ht="19.7" customHeight="1" x14ac:dyDescent="0.2">
      <c r="B5953" s="142">
        <v>10590</v>
      </c>
      <c r="C5953" s="143" t="s">
        <v>20</v>
      </c>
      <c r="D5953" s="142">
        <v>329700</v>
      </c>
      <c r="E5953" s="143" t="s">
        <v>4817</v>
      </c>
      <c r="F5953" s="143" t="s">
        <v>700</v>
      </c>
      <c r="G5953" s="143" t="s">
        <v>701</v>
      </c>
      <c r="H5953" s="144">
        <v>600</v>
      </c>
      <c r="I5953" s="143"/>
    </row>
    <row r="5954" spans="2:9" s="140" customFormat="1" ht="19.7" customHeight="1" x14ac:dyDescent="0.2">
      <c r="B5954" s="142">
        <v>10590</v>
      </c>
      <c r="C5954" s="143" t="s">
        <v>20</v>
      </c>
      <c r="D5954" s="142">
        <v>637005</v>
      </c>
      <c r="E5954" s="143" t="s">
        <v>4818</v>
      </c>
      <c r="F5954" s="143" t="s">
        <v>700</v>
      </c>
      <c r="G5954" s="143" t="s">
        <v>701</v>
      </c>
      <c r="H5954" s="144">
        <v>36683</v>
      </c>
      <c r="I5954" s="143"/>
    </row>
    <row r="5955" spans="2:9" s="140" customFormat="1" ht="19.7" customHeight="1" x14ac:dyDescent="0.2">
      <c r="B5955" s="142">
        <v>10590</v>
      </c>
      <c r="C5955" s="143" t="s">
        <v>20</v>
      </c>
      <c r="D5955" s="142">
        <v>637015</v>
      </c>
      <c r="E5955" s="143" t="s">
        <v>4819</v>
      </c>
      <c r="F5955" s="143" t="s">
        <v>700</v>
      </c>
      <c r="G5955" s="143" t="s">
        <v>701</v>
      </c>
      <c r="H5955" s="144">
        <v>20000</v>
      </c>
      <c r="I5955" s="143"/>
    </row>
    <row r="5956" spans="2:9" s="140" customFormat="1" ht="19.7" customHeight="1" x14ac:dyDescent="0.2">
      <c r="B5956" s="142">
        <v>10590</v>
      </c>
      <c r="C5956" s="143" t="s">
        <v>20</v>
      </c>
      <c r="D5956" s="142">
        <v>637015</v>
      </c>
      <c r="E5956" s="143" t="s">
        <v>4820</v>
      </c>
      <c r="F5956" s="143" t="s">
        <v>700</v>
      </c>
      <c r="G5956" s="143" t="s">
        <v>701</v>
      </c>
      <c r="H5956" s="144">
        <v>200</v>
      </c>
      <c r="I5956" s="143"/>
    </row>
    <row r="5957" spans="2:9" s="140" customFormat="1" ht="19.7" customHeight="1" x14ac:dyDescent="0.2">
      <c r="B5957" s="142">
        <v>10590</v>
      </c>
      <c r="C5957" s="143" t="s">
        <v>20</v>
      </c>
      <c r="D5957" s="142">
        <v>637015</v>
      </c>
      <c r="E5957" s="143" t="s">
        <v>4821</v>
      </c>
      <c r="F5957" s="143" t="s">
        <v>697</v>
      </c>
      <c r="G5957" s="143" t="s">
        <v>698</v>
      </c>
      <c r="H5957" s="144">
        <v>21350</v>
      </c>
      <c r="I5957" s="143"/>
    </row>
    <row r="5958" spans="2:9" s="140" customFormat="1" ht="19.7" customHeight="1" x14ac:dyDescent="0.2">
      <c r="B5958" s="142">
        <v>10590</v>
      </c>
      <c r="C5958" s="143" t="s">
        <v>20</v>
      </c>
      <c r="D5958" s="142">
        <v>736059</v>
      </c>
      <c r="E5958" s="143" t="s">
        <v>4822</v>
      </c>
      <c r="F5958" s="143" t="s">
        <v>713</v>
      </c>
      <c r="G5958" s="143" t="s">
        <v>714</v>
      </c>
      <c r="H5958" s="144">
        <v>100000</v>
      </c>
      <c r="I5958" s="143"/>
    </row>
    <row r="5959" spans="2:9" s="140" customFormat="1" ht="19.7" customHeight="1" x14ac:dyDescent="0.2">
      <c r="B5959" s="142">
        <v>10590</v>
      </c>
      <c r="C5959" s="143" t="s">
        <v>20</v>
      </c>
      <c r="D5959" s="142">
        <v>765772</v>
      </c>
      <c r="E5959" s="143" t="s">
        <v>4823</v>
      </c>
      <c r="F5959" s="143" t="s">
        <v>700</v>
      </c>
      <c r="G5959" s="143" t="s">
        <v>701</v>
      </c>
      <c r="H5959" s="144">
        <v>-40835.519999999997</v>
      </c>
      <c r="I5959" s="143"/>
    </row>
    <row r="5960" spans="2:9" s="140" customFormat="1" ht="19.7" customHeight="1" x14ac:dyDescent="0.2">
      <c r="B5960" s="142">
        <v>10590</v>
      </c>
      <c r="C5960" s="143" t="s">
        <v>20</v>
      </c>
      <c r="D5960" s="142">
        <v>6012483</v>
      </c>
      <c r="E5960" s="143" t="s">
        <v>4824</v>
      </c>
      <c r="F5960" s="143" t="s">
        <v>700</v>
      </c>
      <c r="G5960" s="143" t="s">
        <v>701</v>
      </c>
      <c r="H5960" s="144">
        <v>-24073.37</v>
      </c>
      <c r="I5960" s="143"/>
    </row>
    <row r="5961" spans="2:9" s="140" customFormat="1" ht="19.7" customHeight="1" x14ac:dyDescent="0.2">
      <c r="B5961" s="142">
        <v>51101</v>
      </c>
      <c r="C5961" s="143" t="s">
        <v>174</v>
      </c>
      <c r="D5961" s="142">
        <v>34908</v>
      </c>
      <c r="E5961" s="143" t="s">
        <v>4825</v>
      </c>
      <c r="F5961" s="143" t="s">
        <v>700</v>
      </c>
      <c r="G5961" s="143" t="s">
        <v>701</v>
      </c>
      <c r="H5961" s="144">
        <v>10000</v>
      </c>
      <c r="I5961" s="143"/>
    </row>
    <row r="5962" spans="2:9" s="140" customFormat="1" ht="19.7" customHeight="1" x14ac:dyDescent="0.2">
      <c r="B5962" s="142">
        <v>51101</v>
      </c>
      <c r="C5962" s="143" t="s">
        <v>174</v>
      </c>
      <c r="D5962" s="142">
        <v>44988</v>
      </c>
      <c r="E5962" s="143" t="s">
        <v>4826</v>
      </c>
      <c r="F5962" s="143" t="s">
        <v>697</v>
      </c>
      <c r="G5962" s="143" t="s">
        <v>698</v>
      </c>
      <c r="H5962" s="144">
        <v>50000</v>
      </c>
      <c r="I5962" s="143"/>
    </row>
    <row r="5963" spans="2:9" s="140" customFormat="1" ht="19.7" customHeight="1" x14ac:dyDescent="0.2">
      <c r="B5963" s="142">
        <v>51101</v>
      </c>
      <c r="C5963" s="143" t="s">
        <v>174</v>
      </c>
      <c r="D5963" s="142">
        <v>45716</v>
      </c>
      <c r="E5963" s="143" t="s">
        <v>9169</v>
      </c>
      <c r="F5963" s="143" t="s">
        <v>706</v>
      </c>
      <c r="G5963" s="143" t="s">
        <v>707</v>
      </c>
      <c r="H5963" s="144">
        <v>800.36</v>
      </c>
      <c r="I5963" s="143"/>
    </row>
    <row r="5964" spans="2:9" s="140" customFormat="1" ht="19.7" customHeight="1" x14ac:dyDescent="0.2">
      <c r="B5964" s="142">
        <v>51101</v>
      </c>
      <c r="C5964" s="143" t="s">
        <v>174</v>
      </c>
      <c r="D5964" s="142">
        <v>45716</v>
      </c>
      <c r="E5964" s="143" t="s">
        <v>4827</v>
      </c>
      <c r="F5964" s="143" t="s">
        <v>700</v>
      </c>
      <c r="G5964" s="143" t="s">
        <v>701</v>
      </c>
      <c r="H5964" s="144">
        <v>40000</v>
      </c>
      <c r="I5964" s="143"/>
    </row>
    <row r="5965" spans="2:9" s="140" customFormat="1" ht="19.7" customHeight="1" x14ac:dyDescent="0.2">
      <c r="B5965" s="142">
        <v>51101</v>
      </c>
      <c r="C5965" s="143" t="s">
        <v>174</v>
      </c>
      <c r="D5965" s="142">
        <v>50922</v>
      </c>
      <c r="E5965" s="143" t="s">
        <v>4828</v>
      </c>
      <c r="F5965" s="143" t="s">
        <v>778</v>
      </c>
      <c r="G5965" s="143" t="s">
        <v>779</v>
      </c>
      <c r="H5965" s="144">
        <v>385.2</v>
      </c>
      <c r="I5965" s="143"/>
    </row>
    <row r="5966" spans="2:9" s="140" customFormat="1" ht="19.7" customHeight="1" x14ac:dyDescent="0.2">
      <c r="B5966" s="142">
        <v>51101</v>
      </c>
      <c r="C5966" s="143" t="s">
        <v>174</v>
      </c>
      <c r="D5966" s="142">
        <v>55677</v>
      </c>
      <c r="E5966" s="143" t="s">
        <v>4829</v>
      </c>
      <c r="F5966" s="143" t="s">
        <v>706</v>
      </c>
      <c r="G5966" s="143" t="s">
        <v>707</v>
      </c>
      <c r="H5966" s="144">
        <v>11441.43</v>
      </c>
      <c r="I5966" s="143"/>
    </row>
    <row r="5967" spans="2:9" s="140" customFormat="1" ht="19.7" customHeight="1" x14ac:dyDescent="0.2">
      <c r="B5967" s="142">
        <v>51101</v>
      </c>
      <c r="C5967" s="143" t="s">
        <v>174</v>
      </c>
      <c r="D5967" s="142">
        <v>58177</v>
      </c>
      <c r="E5967" s="143" t="s">
        <v>4830</v>
      </c>
      <c r="F5967" s="143" t="s">
        <v>700</v>
      </c>
      <c r="G5967" s="143" t="s">
        <v>701</v>
      </c>
      <c r="H5967" s="144">
        <v>18000</v>
      </c>
      <c r="I5967" s="143"/>
    </row>
    <row r="5968" spans="2:9" s="140" customFormat="1" ht="19.7" customHeight="1" x14ac:dyDescent="0.2">
      <c r="B5968" s="142">
        <v>51101</v>
      </c>
      <c r="C5968" s="143" t="s">
        <v>174</v>
      </c>
      <c r="D5968" s="142">
        <v>111279</v>
      </c>
      <c r="E5968" s="143" t="s">
        <v>4831</v>
      </c>
      <c r="F5968" s="143" t="s">
        <v>737</v>
      </c>
      <c r="G5968" s="143" t="s">
        <v>738</v>
      </c>
      <c r="H5968" s="144">
        <v>360</v>
      </c>
      <c r="I5968" s="143"/>
    </row>
    <row r="5969" spans="2:9" s="140" customFormat="1" ht="19.7" customHeight="1" x14ac:dyDescent="0.2">
      <c r="B5969" s="142">
        <v>51101</v>
      </c>
      <c r="C5969" s="143" t="s">
        <v>174</v>
      </c>
      <c r="D5969" s="142">
        <v>111279</v>
      </c>
      <c r="E5969" s="143" t="s">
        <v>4832</v>
      </c>
      <c r="F5969" s="143" t="s">
        <v>723</v>
      </c>
      <c r="G5969" s="143" t="s">
        <v>724</v>
      </c>
      <c r="H5969" s="144">
        <v>-2236.31</v>
      </c>
      <c r="I5969" s="143"/>
    </row>
    <row r="5970" spans="2:9" s="140" customFormat="1" ht="19.7" customHeight="1" x14ac:dyDescent="0.2">
      <c r="B5970" s="142">
        <v>51101</v>
      </c>
      <c r="C5970" s="143" t="s">
        <v>174</v>
      </c>
      <c r="D5970" s="142">
        <v>111279</v>
      </c>
      <c r="E5970" s="143" t="s">
        <v>4833</v>
      </c>
      <c r="F5970" s="143" t="s">
        <v>899</v>
      </c>
      <c r="G5970" s="143" t="s">
        <v>900</v>
      </c>
      <c r="H5970" s="144">
        <v>571.67999999999995</v>
      </c>
      <c r="I5970" s="143"/>
    </row>
    <row r="5971" spans="2:9" s="140" customFormat="1" ht="19.7" customHeight="1" x14ac:dyDescent="0.2">
      <c r="B5971" s="142">
        <v>51101</v>
      </c>
      <c r="C5971" s="143" t="s">
        <v>174</v>
      </c>
      <c r="D5971" s="142">
        <v>153369</v>
      </c>
      <c r="E5971" s="143" t="s">
        <v>4834</v>
      </c>
      <c r="F5971" s="143" t="s">
        <v>700</v>
      </c>
      <c r="G5971" s="143" t="s">
        <v>701</v>
      </c>
      <c r="H5971" s="144">
        <v>20000</v>
      </c>
      <c r="I5971" s="143"/>
    </row>
    <row r="5972" spans="2:9" s="140" customFormat="1" ht="19.7" customHeight="1" x14ac:dyDescent="0.2">
      <c r="B5972" s="142">
        <v>51101</v>
      </c>
      <c r="C5972" s="143" t="s">
        <v>174</v>
      </c>
      <c r="D5972" s="142">
        <v>153369</v>
      </c>
      <c r="E5972" s="143" t="s">
        <v>4835</v>
      </c>
      <c r="F5972" s="143" t="s">
        <v>778</v>
      </c>
      <c r="G5972" s="143" t="s">
        <v>779</v>
      </c>
      <c r="H5972" s="144">
        <v>463.2</v>
      </c>
      <c r="I5972" s="143"/>
    </row>
    <row r="5973" spans="2:9" s="140" customFormat="1" ht="19.7" customHeight="1" x14ac:dyDescent="0.2">
      <c r="B5973" s="142">
        <v>51101</v>
      </c>
      <c r="C5973" s="143" t="s">
        <v>174</v>
      </c>
      <c r="D5973" s="142">
        <v>202940</v>
      </c>
      <c r="E5973" s="143" t="s">
        <v>4836</v>
      </c>
      <c r="F5973" s="143" t="s">
        <v>700</v>
      </c>
      <c r="G5973" s="143" t="s">
        <v>701</v>
      </c>
      <c r="H5973" s="144">
        <v>360</v>
      </c>
      <c r="I5973" s="143"/>
    </row>
    <row r="5974" spans="2:9" s="140" customFormat="1" ht="19.7" customHeight="1" x14ac:dyDescent="0.2">
      <c r="B5974" s="142">
        <v>51101</v>
      </c>
      <c r="C5974" s="143" t="s">
        <v>174</v>
      </c>
      <c r="D5974" s="142">
        <v>305148</v>
      </c>
      <c r="E5974" s="143" t="s">
        <v>4838</v>
      </c>
      <c r="F5974" s="143" t="s">
        <v>700</v>
      </c>
      <c r="G5974" s="143" t="s">
        <v>701</v>
      </c>
      <c r="H5974" s="144">
        <v>360</v>
      </c>
      <c r="I5974" s="143"/>
    </row>
    <row r="5975" spans="2:9" s="140" customFormat="1" ht="19.7" customHeight="1" x14ac:dyDescent="0.2">
      <c r="B5975" s="142">
        <v>51101</v>
      </c>
      <c r="C5975" s="143" t="s">
        <v>174</v>
      </c>
      <c r="D5975" s="142">
        <v>305148</v>
      </c>
      <c r="E5975" s="143" t="s">
        <v>4839</v>
      </c>
      <c r="F5975" s="143" t="s">
        <v>737</v>
      </c>
      <c r="G5975" s="143" t="s">
        <v>738</v>
      </c>
      <c r="H5975" s="144">
        <v>360</v>
      </c>
      <c r="I5975" s="143"/>
    </row>
    <row r="5976" spans="2:9" s="140" customFormat="1" ht="19.7" customHeight="1" x14ac:dyDescent="0.2">
      <c r="B5976" s="142">
        <v>51101</v>
      </c>
      <c r="C5976" s="143" t="s">
        <v>174</v>
      </c>
      <c r="D5976" s="142">
        <v>329048</v>
      </c>
      <c r="E5976" s="143" t="s">
        <v>9864</v>
      </c>
      <c r="F5976" s="143" t="s">
        <v>697</v>
      </c>
      <c r="G5976" s="143" t="s">
        <v>698</v>
      </c>
      <c r="H5976" s="144">
        <v>42000</v>
      </c>
      <c r="I5976" s="143"/>
    </row>
    <row r="5977" spans="2:9" s="140" customFormat="1" ht="19.7" customHeight="1" x14ac:dyDescent="0.2">
      <c r="B5977" s="142">
        <v>51101</v>
      </c>
      <c r="C5977" s="143" t="s">
        <v>174</v>
      </c>
      <c r="D5977" s="142">
        <v>410572</v>
      </c>
      <c r="E5977" s="143" t="s">
        <v>4840</v>
      </c>
      <c r="F5977" s="143" t="s">
        <v>706</v>
      </c>
      <c r="G5977" s="143" t="s">
        <v>707</v>
      </c>
      <c r="H5977" s="144">
        <v>880.44</v>
      </c>
      <c r="I5977" s="143"/>
    </row>
    <row r="5978" spans="2:9" s="140" customFormat="1" ht="19.7" customHeight="1" x14ac:dyDescent="0.2">
      <c r="B5978" s="142">
        <v>51101</v>
      </c>
      <c r="C5978" s="143" t="s">
        <v>174</v>
      </c>
      <c r="D5978" s="142">
        <v>436504</v>
      </c>
      <c r="E5978" s="143" t="s">
        <v>9170</v>
      </c>
      <c r="F5978" s="143" t="s">
        <v>713</v>
      </c>
      <c r="G5978" s="143" t="s">
        <v>714</v>
      </c>
      <c r="H5978" s="144">
        <v>100000</v>
      </c>
      <c r="I5978" s="143"/>
    </row>
    <row r="5979" spans="2:9" s="140" customFormat="1" ht="19.7" customHeight="1" x14ac:dyDescent="0.2">
      <c r="B5979" s="142">
        <v>51101</v>
      </c>
      <c r="C5979" s="143" t="s">
        <v>174</v>
      </c>
      <c r="D5979" s="142">
        <v>469838</v>
      </c>
      <c r="E5979" s="143" t="s">
        <v>4841</v>
      </c>
      <c r="F5979" s="143" t="s">
        <v>700</v>
      </c>
      <c r="G5979" s="143" t="s">
        <v>701</v>
      </c>
      <c r="H5979" s="144">
        <v>360</v>
      </c>
      <c r="I5979" s="143"/>
    </row>
    <row r="5980" spans="2:9" s="140" customFormat="1" ht="19.7" customHeight="1" x14ac:dyDescent="0.2">
      <c r="B5980" s="142">
        <v>51101</v>
      </c>
      <c r="C5980" s="143" t="s">
        <v>174</v>
      </c>
      <c r="D5980" s="142">
        <v>473470</v>
      </c>
      <c r="E5980" s="143" t="s">
        <v>4842</v>
      </c>
      <c r="F5980" s="143" t="s">
        <v>4145</v>
      </c>
      <c r="G5980" s="143" t="s">
        <v>4146</v>
      </c>
      <c r="H5980" s="144">
        <v>228.65</v>
      </c>
      <c r="I5980" s="143"/>
    </row>
    <row r="5981" spans="2:9" s="140" customFormat="1" ht="19.7" customHeight="1" x14ac:dyDescent="0.2">
      <c r="B5981" s="142">
        <v>51101</v>
      </c>
      <c r="C5981" s="143" t="s">
        <v>174</v>
      </c>
      <c r="D5981" s="142">
        <v>478275</v>
      </c>
      <c r="E5981" s="143" t="s">
        <v>9171</v>
      </c>
      <c r="F5981" s="143" t="s">
        <v>700</v>
      </c>
      <c r="G5981" s="143" t="s">
        <v>701</v>
      </c>
      <c r="H5981" s="144">
        <v>-1500.66</v>
      </c>
      <c r="I5981" s="143"/>
    </row>
    <row r="5982" spans="2:9" s="140" customFormat="1" ht="19.7" customHeight="1" x14ac:dyDescent="0.2">
      <c r="B5982" s="142">
        <v>51101</v>
      </c>
      <c r="C5982" s="143" t="s">
        <v>174</v>
      </c>
      <c r="D5982" s="142">
        <v>516788</v>
      </c>
      <c r="E5982" s="143" t="s">
        <v>4843</v>
      </c>
      <c r="F5982" s="143" t="s">
        <v>706</v>
      </c>
      <c r="G5982" s="143" t="s">
        <v>707</v>
      </c>
      <c r="H5982" s="144">
        <v>560.07000000000005</v>
      </c>
      <c r="I5982" s="143"/>
    </row>
    <row r="5983" spans="2:9" s="140" customFormat="1" ht="19.7" customHeight="1" x14ac:dyDescent="0.2">
      <c r="B5983" s="142">
        <v>51101</v>
      </c>
      <c r="C5983" s="143" t="s">
        <v>174</v>
      </c>
      <c r="D5983" s="142">
        <v>516788</v>
      </c>
      <c r="E5983" s="143" t="s">
        <v>4843</v>
      </c>
      <c r="F5983" s="143" t="s">
        <v>706</v>
      </c>
      <c r="G5983" s="143" t="s">
        <v>707</v>
      </c>
      <c r="H5983" s="144">
        <v>3360.42</v>
      </c>
      <c r="I5983" s="143"/>
    </row>
    <row r="5984" spans="2:9" s="140" customFormat="1" ht="19.7" customHeight="1" x14ac:dyDescent="0.2">
      <c r="B5984" s="142">
        <v>51101</v>
      </c>
      <c r="C5984" s="143" t="s">
        <v>174</v>
      </c>
      <c r="D5984" s="142">
        <v>516788</v>
      </c>
      <c r="E5984" s="143" t="s">
        <v>4843</v>
      </c>
      <c r="F5984" s="143" t="s">
        <v>706</v>
      </c>
      <c r="G5984" s="143" t="s">
        <v>707</v>
      </c>
      <c r="H5984" s="144">
        <v>2240.2800000000002</v>
      </c>
      <c r="I5984" s="143"/>
    </row>
    <row r="5985" spans="2:9" s="140" customFormat="1" ht="19.7" customHeight="1" x14ac:dyDescent="0.2">
      <c r="B5985" s="142">
        <v>51101</v>
      </c>
      <c r="C5985" s="143" t="s">
        <v>174</v>
      </c>
      <c r="D5985" s="142">
        <v>543789</v>
      </c>
      <c r="E5985" s="143" t="s">
        <v>4844</v>
      </c>
      <c r="F5985" s="143" t="s">
        <v>700</v>
      </c>
      <c r="G5985" s="143" t="s">
        <v>701</v>
      </c>
      <c r="H5985" s="144">
        <v>8400</v>
      </c>
      <c r="I5985" s="143"/>
    </row>
    <row r="5986" spans="2:9" s="140" customFormat="1" ht="19.7" customHeight="1" x14ac:dyDescent="0.2">
      <c r="B5986" s="142">
        <v>51101</v>
      </c>
      <c r="C5986" s="143" t="s">
        <v>174</v>
      </c>
      <c r="D5986" s="142">
        <v>545110</v>
      </c>
      <c r="E5986" s="143" t="s">
        <v>4845</v>
      </c>
      <c r="F5986" s="143" t="s">
        <v>778</v>
      </c>
      <c r="G5986" s="143" t="s">
        <v>779</v>
      </c>
      <c r="H5986" s="144">
        <v>448.8</v>
      </c>
      <c r="I5986" s="143"/>
    </row>
    <row r="5987" spans="2:9" s="140" customFormat="1" ht="19.7" customHeight="1" x14ac:dyDescent="0.2">
      <c r="B5987" s="142">
        <v>51101</v>
      </c>
      <c r="C5987" s="143" t="s">
        <v>174</v>
      </c>
      <c r="D5987" s="142">
        <v>545110</v>
      </c>
      <c r="E5987" s="143" t="s">
        <v>4846</v>
      </c>
      <c r="F5987" s="143" t="s">
        <v>700</v>
      </c>
      <c r="G5987" s="143" t="s">
        <v>701</v>
      </c>
      <c r="H5987" s="144">
        <v>495</v>
      </c>
      <c r="I5987" s="143"/>
    </row>
    <row r="5988" spans="2:9" s="140" customFormat="1" ht="19.7" customHeight="1" x14ac:dyDescent="0.2">
      <c r="B5988" s="142">
        <v>51101</v>
      </c>
      <c r="C5988" s="143" t="s">
        <v>174</v>
      </c>
      <c r="D5988" s="142">
        <v>545110</v>
      </c>
      <c r="E5988" s="143" t="s">
        <v>4847</v>
      </c>
      <c r="F5988" s="143" t="s">
        <v>700</v>
      </c>
      <c r="G5988" s="143" t="s">
        <v>701</v>
      </c>
      <c r="H5988" s="144">
        <v>600</v>
      </c>
      <c r="I5988" s="143"/>
    </row>
    <row r="5989" spans="2:9" s="140" customFormat="1" ht="19.7" customHeight="1" x14ac:dyDescent="0.2">
      <c r="B5989" s="142">
        <v>51101</v>
      </c>
      <c r="C5989" s="143" t="s">
        <v>174</v>
      </c>
      <c r="D5989" s="142">
        <v>545110</v>
      </c>
      <c r="E5989" s="143" t="s">
        <v>4848</v>
      </c>
      <c r="F5989" s="143" t="s">
        <v>700</v>
      </c>
      <c r="G5989" s="143" t="s">
        <v>701</v>
      </c>
      <c r="H5989" s="144">
        <v>360</v>
      </c>
      <c r="I5989" s="143"/>
    </row>
    <row r="5990" spans="2:9" s="140" customFormat="1" ht="19.7" customHeight="1" x14ac:dyDescent="0.2">
      <c r="B5990" s="142">
        <v>51101</v>
      </c>
      <c r="C5990" s="143" t="s">
        <v>174</v>
      </c>
      <c r="D5990" s="142">
        <v>623065</v>
      </c>
      <c r="E5990" s="143" t="s">
        <v>4852</v>
      </c>
      <c r="F5990" s="143" t="s">
        <v>899</v>
      </c>
      <c r="G5990" s="143" t="s">
        <v>900</v>
      </c>
      <c r="H5990" s="144">
        <v>640.29</v>
      </c>
      <c r="I5990" s="143"/>
    </row>
    <row r="5991" spans="2:9" s="140" customFormat="1" ht="19.7" customHeight="1" x14ac:dyDescent="0.2">
      <c r="B5991" s="142">
        <v>51101</v>
      </c>
      <c r="C5991" s="143" t="s">
        <v>174</v>
      </c>
      <c r="D5991" s="142">
        <v>630210</v>
      </c>
      <c r="E5991" s="143" t="s">
        <v>4853</v>
      </c>
      <c r="F5991" s="143" t="s">
        <v>737</v>
      </c>
      <c r="G5991" s="143" t="s">
        <v>738</v>
      </c>
      <c r="H5991" s="144">
        <v>600</v>
      </c>
      <c r="I5991" s="143"/>
    </row>
    <row r="5992" spans="2:9" s="140" customFormat="1" ht="19.7" customHeight="1" x14ac:dyDescent="0.2">
      <c r="B5992" s="142">
        <v>51101</v>
      </c>
      <c r="C5992" s="143" t="s">
        <v>174</v>
      </c>
      <c r="D5992" s="142">
        <v>630210</v>
      </c>
      <c r="E5992" s="143" t="s">
        <v>4854</v>
      </c>
      <c r="F5992" s="143" t="s">
        <v>700</v>
      </c>
      <c r="G5992" s="143" t="s">
        <v>701</v>
      </c>
      <c r="H5992" s="144">
        <v>5100</v>
      </c>
      <c r="I5992" s="143"/>
    </row>
    <row r="5993" spans="2:9" s="140" customFormat="1" ht="19.7" customHeight="1" x14ac:dyDescent="0.2">
      <c r="B5993" s="142">
        <v>51101</v>
      </c>
      <c r="C5993" s="143" t="s">
        <v>174</v>
      </c>
      <c r="D5993" s="142">
        <v>630210</v>
      </c>
      <c r="E5993" s="143" t="s">
        <v>4855</v>
      </c>
      <c r="F5993" s="143" t="s">
        <v>778</v>
      </c>
      <c r="G5993" s="143" t="s">
        <v>779</v>
      </c>
      <c r="H5993" s="144">
        <v>427.2</v>
      </c>
      <c r="I5993" s="143"/>
    </row>
    <row r="5994" spans="2:9" s="140" customFormat="1" ht="19.7" customHeight="1" x14ac:dyDescent="0.2">
      <c r="B5994" s="142">
        <v>51101</v>
      </c>
      <c r="C5994" s="143" t="s">
        <v>174</v>
      </c>
      <c r="D5994" s="142">
        <v>630734</v>
      </c>
      <c r="E5994" s="143" t="s">
        <v>4856</v>
      </c>
      <c r="F5994" s="143" t="s">
        <v>706</v>
      </c>
      <c r="G5994" s="143" t="s">
        <v>707</v>
      </c>
      <c r="H5994" s="144">
        <v>1664.24</v>
      </c>
      <c r="I5994" s="143"/>
    </row>
    <row r="5995" spans="2:9" s="140" customFormat="1" ht="19.7" customHeight="1" x14ac:dyDescent="0.2">
      <c r="B5995" s="142">
        <v>51101</v>
      </c>
      <c r="C5995" s="143" t="s">
        <v>174</v>
      </c>
      <c r="D5995" s="142">
        <v>630734</v>
      </c>
      <c r="E5995" s="143" t="s">
        <v>4856</v>
      </c>
      <c r="F5995" s="143" t="s">
        <v>706</v>
      </c>
      <c r="G5995" s="143" t="s">
        <v>707</v>
      </c>
      <c r="H5995" s="144">
        <v>624.09</v>
      </c>
      <c r="I5995" s="143"/>
    </row>
    <row r="5996" spans="2:9" s="140" customFormat="1" ht="19.7" customHeight="1" x14ac:dyDescent="0.2">
      <c r="B5996" s="142">
        <v>51101</v>
      </c>
      <c r="C5996" s="143" t="s">
        <v>174</v>
      </c>
      <c r="D5996" s="142">
        <v>633207</v>
      </c>
      <c r="E5996" s="143" t="s">
        <v>4857</v>
      </c>
      <c r="F5996" s="143" t="s">
        <v>700</v>
      </c>
      <c r="G5996" s="143" t="s">
        <v>701</v>
      </c>
      <c r="H5996" s="144">
        <v>15000</v>
      </c>
      <c r="I5996" s="143"/>
    </row>
    <row r="5997" spans="2:9" s="140" customFormat="1" ht="19.7" customHeight="1" x14ac:dyDescent="0.2">
      <c r="B5997" s="142">
        <v>51101</v>
      </c>
      <c r="C5997" s="143" t="s">
        <v>174</v>
      </c>
      <c r="D5997" s="142">
        <v>741694</v>
      </c>
      <c r="E5997" s="143" t="s">
        <v>4858</v>
      </c>
      <c r="F5997" s="143" t="s">
        <v>700</v>
      </c>
      <c r="G5997" s="143" t="s">
        <v>701</v>
      </c>
      <c r="H5997" s="144">
        <v>1200</v>
      </c>
      <c r="I5997" s="143"/>
    </row>
    <row r="5998" spans="2:9" s="140" customFormat="1" ht="19.7" customHeight="1" x14ac:dyDescent="0.2">
      <c r="B5998" s="142">
        <v>51101</v>
      </c>
      <c r="C5998" s="143" t="s">
        <v>174</v>
      </c>
      <c r="D5998" s="142">
        <v>741694</v>
      </c>
      <c r="E5998" s="143" t="s">
        <v>4858</v>
      </c>
      <c r="F5998" s="143" t="s">
        <v>700</v>
      </c>
      <c r="G5998" s="143" t="s">
        <v>701</v>
      </c>
      <c r="H5998" s="144">
        <v>1800</v>
      </c>
      <c r="I5998" s="143"/>
    </row>
    <row r="5999" spans="2:9" s="140" customFormat="1" ht="19.7" customHeight="1" x14ac:dyDescent="0.2">
      <c r="B5999" s="142">
        <v>51101</v>
      </c>
      <c r="C5999" s="143" t="s">
        <v>174</v>
      </c>
      <c r="D5999" s="142">
        <v>741694</v>
      </c>
      <c r="E5999" s="143" t="s">
        <v>4858</v>
      </c>
      <c r="F5999" s="143" t="s">
        <v>700</v>
      </c>
      <c r="G5999" s="143" t="s">
        <v>701</v>
      </c>
      <c r="H5999" s="144">
        <v>600</v>
      </c>
      <c r="I5999" s="143"/>
    </row>
    <row r="6000" spans="2:9" s="140" customFormat="1" ht="19.7" customHeight="1" x14ac:dyDescent="0.2">
      <c r="B6000" s="142">
        <v>51101</v>
      </c>
      <c r="C6000" s="143" t="s">
        <v>174</v>
      </c>
      <c r="D6000" s="142">
        <v>766065</v>
      </c>
      <c r="E6000" s="143" t="s">
        <v>4859</v>
      </c>
      <c r="F6000" s="143" t="s">
        <v>700</v>
      </c>
      <c r="G6000" s="143" t="s">
        <v>701</v>
      </c>
      <c r="H6000" s="144">
        <v>5000</v>
      </c>
      <c r="I6000" s="143"/>
    </row>
    <row r="6001" spans="2:9" s="140" customFormat="1" ht="19.7" customHeight="1" x14ac:dyDescent="0.2">
      <c r="B6001" s="142">
        <v>51101</v>
      </c>
      <c r="C6001" s="143" t="s">
        <v>174</v>
      </c>
      <c r="D6001" s="142">
        <v>774392</v>
      </c>
      <c r="E6001" s="143" t="s">
        <v>4860</v>
      </c>
      <c r="F6001" s="143" t="s">
        <v>713</v>
      </c>
      <c r="G6001" s="143" t="s">
        <v>714</v>
      </c>
      <c r="H6001" s="144">
        <v>52500</v>
      </c>
      <c r="I6001" s="143"/>
    </row>
    <row r="6002" spans="2:9" s="140" customFormat="1" ht="19.7" customHeight="1" x14ac:dyDescent="0.2">
      <c r="B6002" s="142">
        <v>51101</v>
      </c>
      <c r="C6002" s="143" t="s">
        <v>174</v>
      </c>
      <c r="D6002" s="142">
        <v>776102</v>
      </c>
      <c r="E6002" s="143" t="s">
        <v>8791</v>
      </c>
      <c r="F6002" s="143" t="s">
        <v>700</v>
      </c>
      <c r="G6002" s="143" t="s">
        <v>701</v>
      </c>
      <c r="H6002" s="144">
        <v>1000</v>
      </c>
      <c r="I6002" s="143"/>
    </row>
    <row r="6003" spans="2:9" s="140" customFormat="1" ht="19.7" customHeight="1" x14ac:dyDescent="0.2">
      <c r="B6003" s="142">
        <v>51101</v>
      </c>
      <c r="C6003" s="143" t="s">
        <v>174</v>
      </c>
      <c r="D6003" s="142">
        <v>807240</v>
      </c>
      <c r="E6003" s="143" t="s">
        <v>4861</v>
      </c>
      <c r="F6003" s="143" t="s">
        <v>700</v>
      </c>
      <c r="G6003" s="143" t="s">
        <v>701</v>
      </c>
      <c r="H6003" s="144">
        <v>4800</v>
      </c>
      <c r="I6003" s="143"/>
    </row>
    <row r="6004" spans="2:9" s="140" customFormat="1" ht="19.7" customHeight="1" x14ac:dyDescent="0.2">
      <c r="B6004" s="142">
        <v>51101</v>
      </c>
      <c r="C6004" s="143" t="s">
        <v>174</v>
      </c>
      <c r="D6004" s="142">
        <v>822195</v>
      </c>
      <c r="E6004" s="143" t="s">
        <v>4862</v>
      </c>
      <c r="F6004" s="143" t="s">
        <v>700</v>
      </c>
      <c r="G6004" s="143" t="s">
        <v>701</v>
      </c>
      <c r="H6004" s="144">
        <v>2400</v>
      </c>
      <c r="I6004" s="143"/>
    </row>
    <row r="6005" spans="2:9" s="140" customFormat="1" ht="19.7" customHeight="1" x14ac:dyDescent="0.2">
      <c r="B6005" s="142">
        <v>51101</v>
      </c>
      <c r="C6005" s="143" t="s">
        <v>174</v>
      </c>
      <c r="D6005" s="142">
        <v>832853</v>
      </c>
      <c r="E6005" s="143" t="s">
        <v>4863</v>
      </c>
      <c r="F6005" s="143" t="s">
        <v>778</v>
      </c>
      <c r="G6005" s="143" t="s">
        <v>779</v>
      </c>
      <c r="H6005" s="144">
        <v>118</v>
      </c>
      <c r="I6005" s="143"/>
    </row>
    <row r="6006" spans="2:9" s="140" customFormat="1" ht="19.7" customHeight="1" x14ac:dyDescent="0.2">
      <c r="B6006" s="142">
        <v>51101</v>
      </c>
      <c r="C6006" s="143" t="s">
        <v>174</v>
      </c>
      <c r="D6006" s="142">
        <v>832853</v>
      </c>
      <c r="E6006" s="143" t="s">
        <v>4863</v>
      </c>
      <c r="F6006" s="143" t="s">
        <v>778</v>
      </c>
      <c r="G6006" s="143" t="s">
        <v>779</v>
      </c>
      <c r="H6006" s="144">
        <v>236</v>
      </c>
      <c r="I6006" s="143"/>
    </row>
    <row r="6007" spans="2:9" s="140" customFormat="1" ht="19.7" customHeight="1" x14ac:dyDescent="0.2">
      <c r="B6007" s="142">
        <v>51101</v>
      </c>
      <c r="C6007" s="143" t="s">
        <v>174</v>
      </c>
      <c r="D6007" s="142">
        <v>832853</v>
      </c>
      <c r="E6007" s="143" t="s">
        <v>4864</v>
      </c>
      <c r="F6007" s="143" t="s">
        <v>700</v>
      </c>
      <c r="G6007" s="143" t="s">
        <v>701</v>
      </c>
      <c r="H6007" s="144">
        <v>300</v>
      </c>
      <c r="I6007" s="143"/>
    </row>
    <row r="6008" spans="2:9" s="140" customFormat="1" ht="19.7" customHeight="1" x14ac:dyDescent="0.2">
      <c r="B6008" s="142">
        <v>51101</v>
      </c>
      <c r="C6008" s="143" t="s">
        <v>174</v>
      </c>
      <c r="D6008" s="142">
        <v>832853</v>
      </c>
      <c r="E6008" s="143" t="s">
        <v>4864</v>
      </c>
      <c r="F6008" s="143" t="s">
        <v>700</v>
      </c>
      <c r="G6008" s="143" t="s">
        <v>701</v>
      </c>
      <c r="H6008" s="144">
        <v>900</v>
      </c>
      <c r="I6008" s="143"/>
    </row>
    <row r="6009" spans="2:9" s="140" customFormat="1" ht="19.7" customHeight="1" x14ac:dyDescent="0.2">
      <c r="B6009" s="142">
        <v>51101</v>
      </c>
      <c r="C6009" s="143" t="s">
        <v>174</v>
      </c>
      <c r="D6009" s="142">
        <v>4054603</v>
      </c>
      <c r="E6009" s="143" t="s">
        <v>4837</v>
      </c>
      <c r="F6009" s="143" t="s">
        <v>700</v>
      </c>
      <c r="G6009" s="143" t="s">
        <v>701</v>
      </c>
      <c r="H6009" s="144">
        <v>63077.66</v>
      </c>
      <c r="I6009" s="143"/>
    </row>
    <row r="6010" spans="2:9" s="140" customFormat="1" ht="19.7" customHeight="1" x14ac:dyDescent="0.2">
      <c r="B6010" s="142">
        <v>51101</v>
      </c>
      <c r="C6010" s="143" t="s">
        <v>174</v>
      </c>
      <c r="D6010" s="142">
        <v>5799524</v>
      </c>
      <c r="E6010" s="143" t="s">
        <v>4865</v>
      </c>
      <c r="F6010" s="143" t="s">
        <v>700</v>
      </c>
      <c r="G6010" s="143" t="s">
        <v>701</v>
      </c>
      <c r="H6010" s="144">
        <v>50000</v>
      </c>
      <c r="I6010" s="143"/>
    </row>
    <row r="6011" spans="2:9" s="140" customFormat="1" ht="19.7" customHeight="1" x14ac:dyDescent="0.2">
      <c r="B6011" s="142">
        <v>51101</v>
      </c>
      <c r="C6011" s="143" t="s">
        <v>174</v>
      </c>
      <c r="D6011" s="142">
        <v>6048330</v>
      </c>
      <c r="E6011" s="143" t="s">
        <v>4866</v>
      </c>
      <c r="F6011" s="143" t="s">
        <v>713</v>
      </c>
      <c r="G6011" s="143" t="s">
        <v>714</v>
      </c>
      <c r="H6011" s="144">
        <v>75000</v>
      </c>
      <c r="I6011" s="143"/>
    </row>
    <row r="6012" spans="2:9" s="140" customFormat="1" ht="19.7" customHeight="1" x14ac:dyDescent="0.2">
      <c r="B6012" s="142">
        <v>51101</v>
      </c>
      <c r="C6012" s="143" t="s">
        <v>174</v>
      </c>
      <c r="D6012" s="142">
        <v>6492317</v>
      </c>
      <c r="E6012" s="143" t="s">
        <v>9865</v>
      </c>
      <c r="F6012" s="143" t="s">
        <v>778</v>
      </c>
      <c r="G6012" s="143" t="s">
        <v>779</v>
      </c>
      <c r="H6012" s="144">
        <v>445.5</v>
      </c>
      <c r="I6012" s="143"/>
    </row>
    <row r="6013" spans="2:9" s="140" customFormat="1" ht="19.7" customHeight="1" x14ac:dyDescent="0.2">
      <c r="B6013" s="142">
        <v>51101</v>
      </c>
      <c r="C6013" s="143" t="s">
        <v>174</v>
      </c>
      <c r="D6013" s="142">
        <v>6492317</v>
      </c>
      <c r="E6013" s="143" t="s">
        <v>9866</v>
      </c>
      <c r="F6013" s="143" t="s">
        <v>697</v>
      </c>
      <c r="G6013" s="143" t="s">
        <v>698</v>
      </c>
      <c r="H6013" s="144">
        <v>30000</v>
      </c>
      <c r="I6013" s="143"/>
    </row>
    <row r="6014" spans="2:9" s="140" customFormat="1" ht="19.7" customHeight="1" x14ac:dyDescent="0.2">
      <c r="B6014" s="142">
        <v>51101</v>
      </c>
      <c r="C6014" s="143" t="s">
        <v>174</v>
      </c>
      <c r="D6014" s="142">
        <v>6514606</v>
      </c>
      <c r="E6014" s="143" t="s">
        <v>9867</v>
      </c>
      <c r="F6014" s="143" t="s">
        <v>700</v>
      </c>
      <c r="G6014" s="143" t="s">
        <v>701</v>
      </c>
      <c r="H6014" s="144">
        <v>60000</v>
      </c>
      <c r="I6014" s="143"/>
    </row>
    <row r="6015" spans="2:9" s="140" customFormat="1" ht="19.7" customHeight="1" x14ac:dyDescent="0.2">
      <c r="B6015" s="142">
        <v>51101</v>
      </c>
      <c r="C6015" s="143" t="s">
        <v>174</v>
      </c>
      <c r="D6015" s="142">
        <v>6514606</v>
      </c>
      <c r="E6015" s="143" t="s">
        <v>9867</v>
      </c>
      <c r="F6015" s="143" t="s">
        <v>700</v>
      </c>
      <c r="G6015" s="143" t="s">
        <v>701</v>
      </c>
      <c r="H6015" s="144">
        <v>17000</v>
      </c>
      <c r="I6015" s="143"/>
    </row>
    <row r="6016" spans="2:9" s="140" customFormat="1" ht="19.7" customHeight="1" x14ac:dyDescent="0.2">
      <c r="B6016" s="142">
        <v>51101</v>
      </c>
      <c r="C6016" s="143" t="s">
        <v>174</v>
      </c>
      <c r="D6016" s="142">
        <v>6601408</v>
      </c>
      <c r="E6016" s="143" t="s">
        <v>4849</v>
      </c>
      <c r="F6016" s="143" t="s">
        <v>700</v>
      </c>
      <c r="G6016" s="143" t="s">
        <v>701</v>
      </c>
      <c r="H6016" s="144">
        <v>30000</v>
      </c>
      <c r="I6016" s="143"/>
    </row>
    <row r="6017" spans="2:9" s="140" customFormat="1" ht="19.7" customHeight="1" x14ac:dyDescent="0.2">
      <c r="B6017" s="142">
        <v>51101</v>
      </c>
      <c r="C6017" s="143" t="s">
        <v>174</v>
      </c>
      <c r="D6017" s="142">
        <v>6601408</v>
      </c>
      <c r="E6017" s="143" t="s">
        <v>4850</v>
      </c>
      <c r="F6017" s="143" t="s">
        <v>737</v>
      </c>
      <c r="G6017" s="143" t="s">
        <v>738</v>
      </c>
      <c r="H6017" s="144">
        <v>431</v>
      </c>
      <c r="I6017" s="143"/>
    </row>
    <row r="6018" spans="2:9" s="140" customFormat="1" ht="19.7" customHeight="1" x14ac:dyDescent="0.2">
      <c r="B6018" s="142">
        <v>51101</v>
      </c>
      <c r="C6018" s="143" t="s">
        <v>174</v>
      </c>
      <c r="D6018" s="142">
        <v>6601408</v>
      </c>
      <c r="E6018" s="143" t="s">
        <v>4851</v>
      </c>
      <c r="F6018" s="143" t="s">
        <v>700</v>
      </c>
      <c r="G6018" s="143" t="s">
        <v>701</v>
      </c>
      <c r="H6018" s="144">
        <v>360</v>
      </c>
      <c r="I6018" s="143"/>
    </row>
    <row r="6019" spans="2:9" s="140" customFormat="1" ht="19.7" customHeight="1" x14ac:dyDescent="0.2">
      <c r="B6019" s="142">
        <v>51101</v>
      </c>
      <c r="C6019" s="143" t="s">
        <v>174</v>
      </c>
      <c r="D6019" s="142">
        <v>9274996</v>
      </c>
      <c r="E6019" s="143" t="s">
        <v>8792</v>
      </c>
      <c r="F6019" s="143" t="s">
        <v>700</v>
      </c>
      <c r="G6019" s="143" t="s">
        <v>701</v>
      </c>
      <c r="H6019" s="144">
        <v>46500</v>
      </c>
      <c r="I6019" s="143"/>
    </row>
    <row r="6020" spans="2:9" s="140" customFormat="1" ht="19.7" customHeight="1" x14ac:dyDescent="0.2">
      <c r="B6020" s="142">
        <v>51101</v>
      </c>
      <c r="C6020" s="143" t="s">
        <v>174</v>
      </c>
      <c r="D6020" s="142">
        <v>9417669</v>
      </c>
      <c r="E6020" s="143" t="s">
        <v>4867</v>
      </c>
      <c r="F6020" s="143" t="s">
        <v>713</v>
      </c>
      <c r="G6020" s="143" t="s">
        <v>714</v>
      </c>
      <c r="H6020" s="144">
        <v>100000</v>
      </c>
      <c r="I6020" s="143"/>
    </row>
    <row r="6021" spans="2:9" s="140" customFormat="1" ht="19.7" customHeight="1" x14ac:dyDescent="0.2">
      <c r="B6021" s="142">
        <v>51101</v>
      </c>
      <c r="C6021" s="143" t="s">
        <v>174</v>
      </c>
      <c r="D6021" s="142">
        <v>10679197</v>
      </c>
      <c r="E6021" s="143" t="s">
        <v>4868</v>
      </c>
      <c r="F6021" s="143" t="s">
        <v>700</v>
      </c>
      <c r="G6021" s="143" t="s">
        <v>701</v>
      </c>
      <c r="H6021" s="144">
        <v>400</v>
      </c>
      <c r="I6021" s="143"/>
    </row>
    <row r="6022" spans="2:9" s="140" customFormat="1" ht="19.7" customHeight="1" x14ac:dyDescent="0.2">
      <c r="B6022" s="142">
        <v>51101</v>
      </c>
      <c r="C6022" s="143" t="s">
        <v>174</v>
      </c>
      <c r="D6022" s="142">
        <v>10679197</v>
      </c>
      <c r="E6022" s="143" t="s">
        <v>4868</v>
      </c>
      <c r="F6022" s="143" t="s">
        <v>700</v>
      </c>
      <c r="G6022" s="143" t="s">
        <v>701</v>
      </c>
      <c r="H6022" s="144">
        <v>200</v>
      </c>
      <c r="I6022" s="143"/>
    </row>
    <row r="6023" spans="2:9" s="140" customFormat="1" ht="19.7" customHeight="1" x14ac:dyDescent="0.2">
      <c r="B6023" s="142">
        <v>51101</v>
      </c>
      <c r="C6023" s="143" t="s">
        <v>174</v>
      </c>
      <c r="D6023" s="142">
        <v>13800256</v>
      </c>
      <c r="E6023" s="143" t="s">
        <v>4869</v>
      </c>
      <c r="F6023" s="143" t="s">
        <v>700</v>
      </c>
      <c r="G6023" s="143" t="s">
        <v>701</v>
      </c>
      <c r="H6023" s="144">
        <v>900</v>
      </c>
      <c r="I6023" s="143"/>
    </row>
    <row r="6024" spans="2:9" s="140" customFormat="1" ht="19.7" customHeight="1" x14ac:dyDescent="0.2">
      <c r="B6024" s="142">
        <v>51101</v>
      </c>
      <c r="C6024" s="143" t="s">
        <v>174</v>
      </c>
      <c r="D6024" s="142">
        <v>65112779</v>
      </c>
      <c r="E6024" s="143" t="s">
        <v>4870</v>
      </c>
      <c r="F6024" s="143" t="s">
        <v>700</v>
      </c>
      <c r="G6024" s="143" t="s">
        <v>701</v>
      </c>
      <c r="H6024" s="144">
        <v>2400</v>
      </c>
      <c r="I6024" s="143"/>
    </row>
    <row r="6025" spans="2:9" s="140" customFormat="1" ht="19.7" customHeight="1" x14ac:dyDescent="0.2">
      <c r="B6025" s="142">
        <v>51101</v>
      </c>
      <c r="C6025" s="143" t="s">
        <v>174</v>
      </c>
      <c r="D6025" s="142">
        <v>65247018</v>
      </c>
      <c r="E6025" s="143" t="s">
        <v>4871</v>
      </c>
      <c r="F6025" s="143" t="s">
        <v>700</v>
      </c>
      <c r="G6025" s="143" t="s">
        <v>701</v>
      </c>
      <c r="H6025" s="144">
        <v>-14862.06</v>
      </c>
      <c r="I6025" s="143"/>
    </row>
    <row r="6026" spans="2:9" s="140" customFormat="1" ht="19.7" customHeight="1" x14ac:dyDescent="0.2">
      <c r="B6026" s="142">
        <v>51101</v>
      </c>
      <c r="C6026" s="143" t="s">
        <v>174</v>
      </c>
      <c r="D6026" s="142">
        <v>98511229</v>
      </c>
      <c r="E6026" s="143" t="s">
        <v>4872</v>
      </c>
      <c r="F6026" s="143" t="s">
        <v>700</v>
      </c>
      <c r="G6026" s="143" t="s">
        <v>701</v>
      </c>
      <c r="H6026" s="144">
        <v>-1336.93</v>
      </c>
      <c r="I6026" s="143"/>
    </row>
    <row r="6027" spans="2:9" s="140" customFormat="1" ht="19.7" customHeight="1" x14ac:dyDescent="0.2">
      <c r="B6027" s="142">
        <v>51103</v>
      </c>
      <c r="C6027" s="143" t="s">
        <v>175</v>
      </c>
      <c r="D6027" s="142">
        <v>281207</v>
      </c>
      <c r="E6027" s="143" t="s">
        <v>4873</v>
      </c>
      <c r="F6027" s="143" t="s">
        <v>700</v>
      </c>
      <c r="G6027" s="143" t="s">
        <v>701</v>
      </c>
      <c r="H6027" s="144">
        <v>-107697.99</v>
      </c>
      <c r="I6027" s="143"/>
    </row>
    <row r="6028" spans="2:9" s="140" customFormat="1" ht="19.7" customHeight="1" x14ac:dyDescent="0.2">
      <c r="B6028" s="142">
        <v>51103</v>
      </c>
      <c r="C6028" s="143" t="s">
        <v>175</v>
      </c>
      <c r="D6028" s="142">
        <v>281207</v>
      </c>
      <c r="E6028" s="143" t="s">
        <v>4873</v>
      </c>
      <c r="F6028" s="143" t="s">
        <v>700</v>
      </c>
      <c r="G6028" s="143" t="s">
        <v>701</v>
      </c>
      <c r="H6028" s="144">
        <v>-113584.66</v>
      </c>
      <c r="I6028" s="143"/>
    </row>
    <row r="6029" spans="2:9" s="140" customFormat="1" ht="19.7" customHeight="1" x14ac:dyDescent="0.2">
      <c r="B6029" s="142">
        <v>51103</v>
      </c>
      <c r="C6029" s="143" t="s">
        <v>175</v>
      </c>
      <c r="D6029" s="142">
        <v>488195</v>
      </c>
      <c r="E6029" s="143" t="s">
        <v>4875</v>
      </c>
      <c r="F6029" s="143" t="s">
        <v>700</v>
      </c>
      <c r="G6029" s="143" t="s">
        <v>701</v>
      </c>
      <c r="H6029" s="144">
        <v>120</v>
      </c>
      <c r="I6029" s="143"/>
    </row>
    <row r="6030" spans="2:9" s="140" customFormat="1" ht="19.7" customHeight="1" x14ac:dyDescent="0.2">
      <c r="B6030" s="142">
        <v>51103</v>
      </c>
      <c r="C6030" s="143" t="s">
        <v>175</v>
      </c>
      <c r="D6030" s="142">
        <v>488195</v>
      </c>
      <c r="E6030" s="143" t="s">
        <v>4875</v>
      </c>
      <c r="F6030" s="143" t="s">
        <v>700</v>
      </c>
      <c r="G6030" s="143" t="s">
        <v>701</v>
      </c>
      <c r="H6030" s="144">
        <v>300</v>
      </c>
      <c r="I6030" s="143"/>
    </row>
    <row r="6031" spans="2:9" s="140" customFormat="1" ht="19.7" customHeight="1" x14ac:dyDescent="0.2">
      <c r="B6031" s="142">
        <v>51103</v>
      </c>
      <c r="C6031" s="143" t="s">
        <v>175</v>
      </c>
      <c r="D6031" s="142">
        <v>488195</v>
      </c>
      <c r="E6031" s="143" t="s">
        <v>4875</v>
      </c>
      <c r="F6031" s="143" t="s">
        <v>700</v>
      </c>
      <c r="G6031" s="143" t="s">
        <v>701</v>
      </c>
      <c r="H6031" s="144">
        <v>300</v>
      </c>
      <c r="I6031" s="143"/>
    </row>
    <row r="6032" spans="2:9" s="140" customFormat="1" ht="19.7" customHeight="1" x14ac:dyDescent="0.2">
      <c r="B6032" s="142">
        <v>51103</v>
      </c>
      <c r="C6032" s="143" t="s">
        <v>175</v>
      </c>
      <c r="D6032" s="142">
        <v>570009</v>
      </c>
      <c r="E6032" s="143" t="s">
        <v>4876</v>
      </c>
      <c r="F6032" s="143" t="s">
        <v>700</v>
      </c>
      <c r="G6032" s="143" t="s">
        <v>701</v>
      </c>
      <c r="H6032" s="144">
        <v>200</v>
      </c>
      <c r="I6032" s="143"/>
    </row>
    <row r="6033" spans="2:9" s="140" customFormat="1" ht="19.7" customHeight="1" x14ac:dyDescent="0.2">
      <c r="B6033" s="142">
        <v>51103</v>
      </c>
      <c r="C6033" s="143" t="s">
        <v>175</v>
      </c>
      <c r="D6033" s="142">
        <v>570009</v>
      </c>
      <c r="E6033" s="143" t="s">
        <v>4876</v>
      </c>
      <c r="F6033" s="143" t="s">
        <v>700</v>
      </c>
      <c r="G6033" s="143" t="s">
        <v>701</v>
      </c>
      <c r="H6033" s="144">
        <v>500</v>
      </c>
      <c r="I6033" s="143"/>
    </row>
    <row r="6034" spans="2:9" s="140" customFormat="1" ht="19.7" customHeight="1" x14ac:dyDescent="0.2">
      <c r="B6034" s="142">
        <v>51103</v>
      </c>
      <c r="C6034" s="143" t="s">
        <v>175</v>
      </c>
      <c r="D6034" s="142">
        <v>570009</v>
      </c>
      <c r="E6034" s="143" t="s">
        <v>4876</v>
      </c>
      <c r="F6034" s="143" t="s">
        <v>700</v>
      </c>
      <c r="G6034" s="143" t="s">
        <v>701</v>
      </c>
      <c r="H6034" s="144">
        <v>500</v>
      </c>
      <c r="I6034" s="143"/>
    </row>
    <row r="6035" spans="2:9" s="140" customFormat="1" ht="19.7" customHeight="1" x14ac:dyDescent="0.2">
      <c r="B6035" s="142">
        <v>51103</v>
      </c>
      <c r="C6035" s="143" t="s">
        <v>175</v>
      </c>
      <c r="D6035" s="142">
        <v>570009</v>
      </c>
      <c r="E6035" s="143" t="s">
        <v>9868</v>
      </c>
      <c r="F6035" s="143" t="s">
        <v>700</v>
      </c>
      <c r="G6035" s="143" t="s">
        <v>701</v>
      </c>
      <c r="H6035" s="144">
        <v>2500</v>
      </c>
      <c r="I6035" s="143"/>
    </row>
    <row r="6036" spans="2:9" s="140" customFormat="1" ht="19.7" customHeight="1" x14ac:dyDescent="0.2">
      <c r="B6036" s="142">
        <v>51103</v>
      </c>
      <c r="C6036" s="143" t="s">
        <v>175</v>
      </c>
      <c r="D6036" s="142">
        <v>587794</v>
      </c>
      <c r="E6036" s="143" t="s">
        <v>4877</v>
      </c>
      <c r="F6036" s="143" t="s">
        <v>713</v>
      </c>
      <c r="G6036" s="143" t="s">
        <v>714</v>
      </c>
      <c r="H6036" s="144">
        <v>50000</v>
      </c>
      <c r="I6036" s="143"/>
    </row>
    <row r="6037" spans="2:9" s="140" customFormat="1" ht="19.7" customHeight="1" x14ac:dyDescent="0.2">
      <c r="B6037" s="142">
        <v>51103</v>
      </c>
      <c r="C6037" s="143" t="s">
        <v>175</v>
      </c>
      <c r="D6037" s="142">
        <v>587794</v>
      </c>
      <c r="E6037" s="143" t="s">
        <v>4878</v>
      </c>
      <c r="F6037" s="143" t="s">
        <v>700</v>
      </c>
      <c r="G6037" s="143" t="s">
        <v>701</v>
      </c>
      <c r="H6037" s="144">
        <v>-21033.67</v>
      </c>
      <c r="I6037" s="143"/>
    </row>
    <row r="6038" spans="2:9" s="140" customFormat="1" ht="19.7" customHeight="1" x14ac:dyDescent="0.2">
      <c r="B6038" s="142">
        <v>51103</v>
      </c>
      <c r="C6038" s="143" t="s">
        <v>175</v>
      </c>
      <c r="D6038" s="142">
        <v>633207</v>
      </c>
      <c r="E6038" s="143" t="s">
        <v>4857</v>
      </c>
      <c r="F6038" s="143" t="s">
        <v>700</v>
      </c>
      <c r="G6038" s="143" t="s">
        <v>701</v>
      </c>
      <c r="H6038" s="144">
        <v>11000</v>
      </c>
      <c r="I6038" s="143"/>
    </row>
    <row r="6039" spans="2:9" s="140" customFormat="1" ht="19.7" customHeight="1" x14ac:dyDescent="0.2">
      <c r="B6039" s="142">
        <v>51103</v>
      </c>
      <c r="C6039" s="143" t="s">
        <v>175</v>
      </c>
      <c r="D6039" s="142">
        <v>634875</v>
      </c>
      <c r="E6039" s="143" t="s">
        <v>4879</v>
      </c>
      <c r="F6039" s="143" t="s">
        <v>700</v>
      </c>
      <c r="G6039" s="143" t="s">
        <v>701</v>
      </c>
      <c r="H6039" s="144">
        <v>-6586.06</v>
      </c>
      <c r="I6039" s="143"/>
    </row>
    <row r="6040" spans="2:9" s="140" customFormat="1" ht="19.7" customHeight="1" x14ac:dyDescent="0.2">
      <c r="B6040" s="142">
        <v>51103</v>
      </c>
      <c r="C6040" s="143" t="s">
        <v>175</v>
      </c>
      <c r="D6040" s="142">
        <v>634875</v>
      </c>
      <c r="E6040" s="143" t="s">
        <v>4880</v>
      </c>
      <c r="F6040" s="143" t="s">
        <v>700</v>
      </c>
      <c r="G6040" s="143" t="s">
        <v>701</v>
      </c>
      <c r="H6040" s="144">
        <v>-6612.15</v>
      </c>
      <c r="I6040" s="143"/>
    </row>
    <row r="6041" spans="2:9" s="140" customFormat="1" ht="19.7" customHeight="1" x14ac:dyDescent="0.2">
      <c r="B6041" s="142">
        <v>51103</v>
      </c>
      <c r="C6041" s="143" t="s">
        <v>175</v>
      </c>
      <c r="D6041" s="142">
        <v>634875</v>
      </c>
      <c r="E6041" s="143" t="s">
        <v>4881</v>
      </c>
      <c r="F6041" s="143" t="s">
        <v>769</v>
      </c>
      <c r="G6041" s="143" t="s">
        <v>770</v>
      </c>
      <c r="H6041" s="144">
        <v>-10121.379999999999</v>
      </c>
      <c r="I6041" s="143"/>
    </row>
    <row r="6042" spans="2:9" s="140" customFormat="1" ht="19.7" customHeight="1" x14ac:dyDescent="0.2">
      <c r="B6042" s="142">
        <v>51103</v>
      </c>
      <c r="C6042" s="143" t="s">
        <v>175</v>
      </c>
      <c r="D6042" s="142">
        <v>634875</v>
      </c>
      <c r="E6042" s="143" t="s">
        <v>4882</v>
      </c>
      <c r="F6042" s="143" t="s">
        <v>700</v>
      </c>
      <c r="G6042" s="143" t="s">
        <v>701</v>
      </c>
      <c r="H6042" s="144">
        <v>-6599.24</v>
      </c>
      <c r="I6042" s="143"/>
    </row>
    <row r="6043" spans="2:9" s="140" customFormat="1" ht="19.7" customHeight="1" x14ac:dyDescent="0.2">
      <c r="B6043" s="142">
        <v>51103</v>
      </c>
      <c r="C6043" s="143" t="s">
        <v>175</v>
      </c>
      <c r="D6043" s="142">
        <v>835682</v>
      </c>
      <c r="E6043" s="143" t="s">
        <v>9869</v>
      </c>
      <c r="F6043" s="143" t="s">
        <v>700</v>
      </c>
      <c r="G6043" s="143" t="s">
        <v>701</v>
      </c>
      <c r="H6043" s="144">
        <v>7707</v>
      </c>
      <c r="I6043" s="143"/>
    </row>
    <row r="6044" spans="2:9" s="140" customFormat="1" ht="19.7" customHeight="1" x14ac:dyDescent="0.2">
      <c r="B6044" s="142">
        <v>51103</v>
      </c>
      <c r="C6044" s="143" t="s">
        <v>175</v>
      </c>
      <c r="D6044" s="142">
        <v>99378228</v>
      </c>
      <c r="E6044" s="143" t="s">
        <v>4874</v>
      </c>
      <c r="F6044" s="143" t="s">
        <v>700</v>
      </c>
      <c r="G6044" s="143" t="s">
        <v>701</v>
      </c>
      <c r="H6044" s="144">
        <v>-16500</v>
      </c>
      <c r="I6044" s="143"/>
    </row>
    <row r="6045" spans="2:9" s="140" customFormat="1" ht="19.7" customHeight="1" x14ac:dyDescent="0.2">
      <c r="B6045" s="142">
        <v>51110</v>
      </c>
      <c r="C6045" s="143" t="s">
        <v>173</v>
      </c>
      <c r="D6045" s="142">
        <v>130482</v>
      </c>
      <c r="E6045" s="143" t="s">
        <v>9870</v>
      </c>
      <c r="F6045" s="143" t="s">
        <v>697</v>
      </c>
      <c r="G6045" s="143" t="s">
        <v>698</v>
      </c>
      <c r="H6045" s="144">
        <v>30340</v>
      </c>
      <c r="I6045" s="143"/>
    </row>
    <row r="6046" spans="2:9" s="140" customFormat="1" ht="19.7" customHeight="1" x14ac:dyDescent="0.2">
      <c r="B6046" s="142">
        <v>51110</v>
      </c>
      <c r="C6046" s="143" t="s">
        <v>173</v>
      </c>
      <c r="D6046" s="142">
        <v>144476</v>
      </c>
      <c r="E6046" s="143" t="s">
        <v>4883</v>
      </c>
      <c r="F6046" s="143" t="s">
        <v>700</v>
      </c>
      <c r="G6046" s="143" t="s">
        <v>701</v>
      </c>
      <c r="H6046" s="144">
        <v>-21000</v>
      </c>
      <c r="I6046" s="143"/>
    </row>
    <row r="6047" spans="2:9" s="140" customFormat="1" ht="19.7" customHeight="1" x14ac:dyDescent="0.2">
      <c r="B6047" s="142">
        <v>51110</v>
      </c>
      <c r="C6047" s="143" t="s">
        <v>173</v>
      </c>
      <c r="D6047" s="142">
        <v>167563</v>
      </c>
      <c r="E6047" s="143" t="s">
        <v>9871</v>
      </c>
      <c r="F6047" s="143" t="s">
        <v>713</v>
      </c>
      <c r="G6047" s="143" t="s">
        <v>714</v>
      </c>
      <c r="H6047" s="144">
        <v>100000</v>
      </c>
      <c r="I6047" s="143"/>
    </row>
    <row r="6048" spans="2:9" s="140" customFormat="1" ht="19.7" customHeight="1" x14ac:dyDescent="0.2">
      <c r="B6048" s="142">
        <v>51110</v>
      </c>
      <c r="C6048" s="143" t="s">
        <v>173</v>
      </c>
      <c r="D6048" s="142">
        <v>188352</v>
      </c>
      <c r="E6048" s="143" t="s">
        <v>4884</v>
      </c>
      <c r="F6048" s="143" t="s">
        <v>700</v>
      </c>
      <c r="G6048" s="143" t="s">
        <v>701</v>
      </c>
      <c r="H6048" s="144">
        <v>120000</v>
      </c>
      <c r="I6048" s="143"/>
    </row>
    <row r="6049" spans="2:9" s="140" customFormat="1" ht="19.7" customHeight="1" x14ac:dyDescent="0.2">
      <c r="B6049" s="142">
        <v>51110</v>
      </c>
      <c r="C6049" s="143" t="s">
        <v>173</v>
      </c>
      <c r="D6049" s="142">
        <v>261208</v>
      </c>
      <c r="E6049" s="143" t="s">
        <v>4885</v>
      </c>
      <c r="F6049" s="143" t="s">
        <v>716</v>
      </c>
      <c r="G6049" s="143" t="s">
        <v>717</v>
      </c>
      <c r="H6049" s="144">
        <v>100000</v>
      </c>
      <c r="I6049" s="143"/>
    </row>
    <row r="6050" spans="2:9" s="140" customFormat="1" ht="19.7" customHeight="1" x14ac:dyDescent="0.2">
      <c r="B6050" s="142">
        <v>51110</v>
      </c>
      <c r="C6050" s="143" t="s">
        <v>173</v>
      </c>
      <c r="D6050" s="142">
        <v>261208</v>
      </c>
      <c r="E6050" s="143" t="s">
        <v>4886</v>
      </c>
      <c r="F6050" s="143" t="s">
        <v>713</v>
      </c>
      <c r="G6050" s="143" t="s">
        <v>714</v>
      </c>
      <c r="H6050" s="144">
        <v>1500</v>
      </c>
      <c r="I6050" s="143"/>
    </row>
    <row r="6051" spans="2:9" s="140" customFormat="1" ht="19.7" customHeight="1" x14ac:dyDescent="0.2">
      <c r="B6051" s="142">
        <v>51110</v>
      </c>
      <c r="C6051" s="143" t="s">
        <v>173</v>
      </c>
      <c r="D6051" s="142">
        <v>301605</v>
      </c>
      <c r="E6051" s="143" t="s">
        <v>4887</v>
      </c>
      <c r="F6051" s="143" t="s">
        <v>737</v>
      </c>
      <c r="G6051" s="143" t="s">
        <v>738</v>
      </c>
      <c r="H6051" s="144">
        <v>22000</v>
      </c>
      <c r="I6051" s="143"/>
    </row>
    <row r="6052" spans="2:9" s="140" customFormat="1" ht="19.7" customHeight="1" x14ac:dyDescent="0.2">
      <c r="B6052" s="142">
        <v>51110</v>
      </c>
      <c r="C6052" s="143" t="s">
        <v>173</v>
      </c>
      <c r="D6052" s="142">
        <v>313794</v>
      </c>
      <c r="E6052" s="143" t="s">
        <v>4888</v>
      </c>
      <c r="F6052" s="143" t="s">
        <v>700</v>
      </c>
      <c r="G6052" s="143" t="s">
        <v>701</v>
      </c>
      <c r="H6052" s="144">
        <v>-29535.29</v>
      </c>
      <c r="I6052" s="143"/>
    </row>
    <row r="6053" spans="2:9" s="140" customFormat="1" ht="19.7" customHeight="1" x14ac:dyDescent="0.2">
      <c r="B6053" s="142">
        <v>51110</v>
      </c>
      <c r="C6053" s="143" t="s">
        <v>173</v>
      </c>
      <c r="D6053" s="142">
        <v>313794</v>
      </c>
      <c r="E6053" s="143" t="s">
        <v>4889</v>
      </c>
      <c r="F6053" s="143" t="s">
        <v>700</v>
      </c>
      <c r="G6053" s="143" t="s">
        <v>701</v>
      </c>
      <c r="H6053" s="144">
        <v>-10000</v>
      </c>
      <c r="I6053" s="143"/>
    </row>
    <row r="6054" spans="2:9" s="140" customFormat="1" ht="19.7" customHeight="1" x14ac:dyDescent="0.2">
      <c r="B6054" s="142">
        <v>51110</v>
      </c>
      <c r="C6054" s="143" t="s">
        <v>173</v>
      </c>
      <c r="D6054" s="142">
        <v>378635</v>
      </c>
      <c r="E6054" s="143" t="s">
        <v>4890</v>
      </c>
      <c r="F6054" s="143" t="s">
        <v>700</v>
      </c>
      <c r="G6054" s="143" t="s">
        <v>701</v>
      </c>
      <c r="H6054" s="144">
        <v>-9259.4599999999991</v>
      </c>
      <c r="I6054" s="143"/>
    </row>
    <row r="6055" spans="2:9" s="140" customFormat="1" ht="19.7" customHeight="1" x14ac:dyDescent="0.2">
      <c r="B6055" s="142">
        <v>51110</v>
      </c>
      <c r="C6055" s="143" t="s">
        <v>173</v>
      </c>
      <c r="D6055" s="142">
        <v>378635</v>
      </c>
      <c r="E6055" s="143" t="s">
        <v>4891</v>
      </c>
      <c r="F6055" s="143" t="s">
        <v>713</v>
      </c>
      <c r="G6055" s="143" t="s">
        <v>714</v>
      </c>
      <c r="H6055" s="144">
        <v>20000</v>
      </c>
      <c r="I6055" s="143"/>
    </row>
    <row r="6056" spans="2:9" s="140" customFormat="1" ht="19.7" customHeight="1" x14ac:dyDescent="0.2">
      <c r="B6056" s="142">
        <v>51110</v>
      </c>
      <c r="C6056" s="143" t="s">
        <v>173</v>
      </c>
      <c r="D6056" s="142">
        <v>378635</v>
      </c>
      <c r="E6056" s="143" t="s">
        <v>4892</v>
      </c>
      <c r="F6056" s="143" t="s">
        <v>713</v>
      </c>
      <c r="G6056" s="143" t="s">
        <v>714</v>
      </c>
      <c r="H6056" s="144">
        <v>20000</v>
      </c>
      <c r="I6056" s="143"/>
    </row>
    <row r="6057" spans="2:9" s="140" customFormat="1" ht="19.7" customHeight="1" x14ac:dyDescent="0.2">
      <c r="B6057" s="142">
        <v>51110</v>
      </c>
      <c r="C6057" s="143" t="s">
        <v>173</v>
      </c>
      <c r="D6057" s="142">
        <v>378635</v>
      </c>
      <c r="E6057" s="143" t="s">
        <v>4893</v>
      </c>
      <c r="F6057" s="143" t="s">
        <v>700</v>
      </c>
      <c r="G6057" s="143" t="s">
        <v>701</v>
      </c>
      <c r="H6057" s="144">
        <v>-2145.04</v>
      </c>
      <c r="I6057" s="143"/>
    </row>
    <row r="6058" spans="2:9" s="140" customFormat="1" ht="19.7" customHeight="1" x14ac:dyDescent="0.2">
      <c r="B6058" s="142">
        <v>51110</v>
      </c>
      <c r="C6058" s="143" t="s">
        <v>173</v>
      </c>
      <c r="D6058" s="142">
        <v>425297</v>
      </c>
      <c r="E6058" s="143" t="s">
        <v>4894</v>
      </c>
      <c r="F6058" s="143" t="s">
        <v>700</v>
      </c>
      <c r="G6058" s="143" t="s">
        <v>701</v>
      </c>
      <c r="H6058" s="144">
        <v>64000</v>
      </c>
      <c r="I6058" s="143"/>
    </row>
    <row r="6059" spans="2:9" s="140" customFormat="1" ht="19.7" customHeight="1" x14ac:dyDescent="0.2">
      <c r="B6059" s="142">
        <v>51110</v>
      </c>
      <c r="C6059" s="143" t="s">
        <v>173</v>
      </c>
      <c r="D6059" s="142">
        <v>451614</v>
      </c>
      <c r="E6059" s="143" t="s">
        <v>4895</v>
      </c>
      <c r="F6059" s="143" t="s">
        <v>700</v>
      </c>
      <c r="G6059" s="143" t="s">
        <v>701</v>
      </c>
      <c r="H6059" s="144">
        <v>4800</v>
      </c>
      <c r="I6059" s="143"/>
    </row>
    <row r="6060" spans="2:9" s="140" customFormat="1" ht="19.7" customHeight="1" x14ac:dyDescent="0.2">
      <c r="B6060" s="142">
        <v>51110</v>
      </c>
      <c r="C6060" s="143" t="s">
        <v>173</v>
      </c>
      <c r="D6060" s="142">
        <v>497590</v>
      </c>
      <c r="E6060" s="143" t="s">
        <v>4896</v>
      </c>
      <c r="F6060" s="143" t="s">
        <v>700</v>
      </c>
      <c r="G6060" s="143" t="s">
        <v>701</v>
      </c>
      <c r="H6060" s="144">
        <v>600</v>
      </c>
      <c r="I6060" s="143"/>
    </row>
    <row r="6061" spans="2:9" s="140" customFormat="1" ht="19.7" customHeight="1" x14ac:dyDescent="0.2">
      <c r="B6061" s="142">
        <v>51110</v>
      </c>
      <c r="C6061" s="143" t="s">
        <v>173</v>
      </c>
      <c r="D6061" s="142">
        <v>569407</v>
      </c>
      <c r="E6061" s="143" t="s">
        <v>4897</v>
      </c>
      <c r="F6061" s="143" t="s">
        <v>700</v>
      </c>
      <c r="G6061" s="143" t="s">
        <v>701</v>
      </c>
      <c r="H6061" s="144">
        <v>-10132.17</v>
      </c>
      <c r="I6061" s="143"/>
    </row>
    <row r="6062" spans="2:9" s="140" customFormat="1" ht="19.7" customHeight="1" x14ac:dyDescent="0.2">
      <c r="B6062" s="142">
        <v>51110</v>
      </c>
      <c r="C6062" s="143" t="s">
        <v>173</v>
      </c>
      <c r="D6062" s="142">
        <v>575242</v>
      </c>
      <c r="E6062" s="143" t="s">
        <v>4898</v>
      </c>
      <c r="F6062" s="143" t="s">
        <v>700</v>
      </c>
      <c r="G6062" s="143" t="s">
        <v>701</v>
      </c>
      <c r="H6062" s="144">
        <v>1440</v>
      </c>
      <c r="I6062" s="143"/>
    </row>
    <row r="6063" spans="2:9" s="140" customFormat="1" ht="19.7" customHeight="1" x14ac:dyDescent="0.2">
      <c r="B6063" s="142">
        <v>51110</v>
      </c>
      <c r="C6063" s="143" t="s">
        <v>173</v>
      </c>
      <c r="D6063" s="142">
        <v>668958</v>
      </c>
      <c r="E6063" s="143" t="s">
        <v>4900</v>
      </c>
      <c r="F6063" s="143" t="s">
        <v>778</v>
      </c>
      <c r="G6063" s="143" t="s">
        <v>779</v>
      </c>
      <c r="H6063" s="144">
        <v>416.4</v>
      </c>
      <c r="I6063" s="143"/>
    </row>
    <row r="6064" spans="2:9" s="140" customFormat="1" ht="19.7" customHeight="1" x14ac:dyDescent="0.2">
      <c r="B6064" s="142">
        <v>51110</v>
      </c>
      <c r="C6064" s="143" t="s">
        <v>173</v>
      </c>
      <c r="D6064" s="142">
        <v>838762</v>
      </c>
      <c r="E6064" s="143" t="s">
        <v>8793</v>
      </c>
      <c r="F6064" s="143" t="s">
        <v>716</v>
      </c>
      <c r="G6064" s="143" t="s">
        <v>717</v>
      </c>
      <c r="H6064" s="144">
        <v>100000</v>
      </c>
      <c r="I6064" s="143"/>
    </row>
    <row r="6065" spans="2:9" s="140" customFormat="1" ht="19.7" customHeight="1" x14ac:dyDescent="0.2">
      <c r="B6065" s="142">
        <v>51110</v>
      </c>
      <c r="C6065" s="143" t="s">
        <v>173</v>
      </c>
      <c r="D6065" s="142">
        <v>5479614</v>
      </c>
      <c r="E6065" s="143" t="s">
        <v>4901</v>
      </c>
      <c r="F6065" s="143" t="s">
        <v>737</v>
      </c>
      <c r="G6065" s="143" t="s">
        <v>738</v>
      </c>
      <c r="H6065" s="144">
        <v>360</v>
      </c>
      <c r="I6065" s="143"/>
    </row>
    <row r="6066" spans="2:9" s="140" customFormat="1" ht="19.7" customHeight="1" x14ac:dyDescent="0.2">
      <c r="B6066" s="142">
        <v>51110</v>
      </c>
      <c r="C6066" s="143" t="s">
        <v>173</v>
      </c>
      <c r="D6066" s="142">
        <v>6581439</v>
      </c>
      <c r="E6066" s="143" t="s">
        <v>4899</v>
      </c>
      <c r="F6066" s="143" t="s">
        <v>697</v>
      </c>
      <c r="G6066" s="143" t="s">
        <v>698</v>
      </c>
      <c r="H6066" s="144">
        <v>150</v>
      </c>
      <c r="I6066" s="143"/>
    </row>
    <row r="6067" spans="2:9" s="140" customFormat="1" ht="19.7" customHeight="1" x14ac:dyDescent="0.2">
      <c r="B6067" s="142">
        <v>51110</v>
      </c>
      <c r="C6067" s="143" t="s">
        <v>173</v>
      </c>
      <c r="D6067" s="142">
        <v>10778366</v>
      </c>
      <c r="E6067" s="143" t="s">
        <v>4902</v>
      </c>
      <c r="F6067" s="143" t="s">
        <v>700</v>
      </c>
      <c r="G6067" s="143" t="s">
        <v>701</v>
      </c>
      <c r="H6067" s="144">
        <v>-6225.66</v>
      </c>
      <c r="I6067" s="143"/>
    </row>
    <row r="6068" spans="2:9" s="140" customFormat="1" ht="19.7" customHeight="1" x14ac:dyDescent="0.2">
      <c r="B6068" s="142">
        <v>51110</v>
      </c>
      <c r="C6068" s="143" t="s">
        <v>173</v>
      </c>
      <c r="D6068" s="142">
        <v>13590015</v>
      </c>
      <c r="E6068" s="143" t="s">
        <v>4903</v>
      </c>
      <c r="F6068" s="143" t="s">
        <v>700</v>
      </c>
      <c r="G6068" s="143" t="s">
        <v>701</v>
      </c>
      <c r="H6068" s="144">
        <v>30000</v>
      </c>
      <c r="I6068" s="143"/>
    </row>
    <row r="6069" spans="2:9" s="140" customFormat="1" ht="19.7" customHeight="1" x14ac:dyDescent="0.2">
      <c r="B6069" s="142">
        <v>51114</v>
      </c>
      <c r="C6069" s="143" t="s">
        <v>487</v>
      </c>
      <c r="D6069" s="142">
        <v>234694</v>
      </c>
      <c r="E6069" s="143" t="s">
        <v>4904</v>
      </c>
      <c r="F6069" s="143" t="s">
        <v>713</v>
      </c>
      <c r="G6069" s="143" t="s">
        <v>714</v>
      </c>
      <c r="H6069" s="144">
        <v>8000</v>
      </c>
      <c r="I6069" s="143"/>
    </row>
    <row r="6070" spans="2:9" s="140" customFormat="1" ht="19.7" customHeight="1" x14ac:dyDescent="0.2">
      <c r="B6070" s="142">
        <v>51114</v>
      </c>
      <c r="C6070" s="143" t="s">
        <v>487</v>
      </c>
      <c r="D6070" s="142">
        <v>474539</v>
      </c>
      <c r="E6070" s="143" t="s">
        <v>4905</v>
      </c>
      <c r="F6070" s="143" t="s">
        <v>700</v>
      </c>
      <c r="G6070" s="143" t="s">
        <v>701</v>
      </c>
      <c r="H6070" s="144">
        <v>70000</v>
      </c>
      <c r="I6070" s="143"/>
    </row>
    <row r="6071" spans="2:9" s="140" customFormat="1" ht="19.7" customHeight="1" x14ac:dyDescent="0.2">
      <c r="B6071" s="142">
        <v>51114</v>
      </c>
      <c r="C6071" s="143" t="s">
        <v>487</v>
      </c>
      <c r="D6071" s="142">
        <v>795246</v>
      </c>
      <c r="E6071" s="143" t="s">
        <v>4906</v>
      </c>
      <c r="F6071" s="143" t="s">
        <v>737</v>
      </c>
      <c r="G6071" s="143" t="s">
        <v>738</v>
      </c>
      <c r="H6071" s="144">
        <v>300</v>
      </c>
      <c r="I6071" s="143"/>
    </row>
    <row r="6072" spans="2:9" s="140" customFormat="1" ht="19.7" customHeight="1" x14ac:dyDescent="0.2">
      <c r="B6072" s="142">
        <v>51114</v>
      </c>
      <c r="C6072" s="143" t="s">
        <v>487</v>
      </c>
      <c r="D6072" s="142">
        <v>795246</v>
      </c>
      <c r="E6072" s="143" t="s">
        <v>4906</v>
      </c>
      <c r="F6072" s="143" t="s">
        <v>737</v>
      </c>
      <c r="G6072" s="143" t="s">
        <v>738</v>
      </c>
      <c r="H6072" s="144">
        <v>300</v>
      </c>
      <c r="I6072" s="143"/>
    </row>
    <row r="6073" spans="2:9" s="140" customFormat="1" ht="19.7" customHeight="1" x14ac:dyDescent="0.2">
      <c r="B6073" s="142">
        <v>51114</v>
      </c>
      <c r="C6073" s="143" t="s">
        <v>487</v>
      </c>
      <c r="D6073" s="142">
        <v>795246</v>
      </c>
      <c r="E6073" s="143" t="s">
        <v>4907</v>
      </c>
      <c r="F6073" s="143" t="s">
        <v>700</v>
      </c>
      <c r="G6073" s="143" t="s">
        <v>701</v>
      </c>
      <c r="H6073" s="144">
        <v>300</v>
      </c>
      <c r="I6073" s="143"/>
    </row>
    <row r="6074" spans="2:9" s="140" customFormat="1" ht="19.7" customHeight="1" x14ac:dyDescent="0.2">
      <c r="B6074" s="142">
        <v>51114</v>
      </c>
      <c r="C6074" s="143" t="s">
        <v>487</v>
      </c>
      <c r="D6074" s="142">
        <v>795246</v>
      </c>
      <c r="E6074" s="143" t="s">
        <v>4907</v>
      </c>
      <c r="F6074" s="143" t="s">
        <v>700</v>
      </c>
      <c r="G6074" s="143" t="s">
        <v>701</v>
      </c>
      <c r="H6074" s="144">
        <v>42300</v>
      </c>
      <c r="I6074" s="143"/>
    </row>
    <row r="6075" spans="2:9" s="140" customFormat="1" ht="19.7" customHeight="1" x14ac:dyDescent="0.2">
      <c r="B6075" s="142">
        <v>51115</v>
      </c>
      <c r="C6075" s="143" t="s">
        <v>430</v>
      </c>
      <c r="D6075" s="142">
        <v>130346</v>
      </c>
      <c r="E6075" s="143" t="s">
        <v>4908</v>
      </c>
      <c r="F6075" s="143" t="s">
        <v>700</v>
      </c>
      <c r="G6075" s="143" t="s">
        <v>701</v>
      </c>
      <c r="H6075" s="144">
        <v>300</v>
      </c>
      <c r="I6075" s="143"/>
    </row>
    <row r="6076" spans="2:9" s="140" customFormat="1" ht="19.7" customHeight="1" x14ac:dyDescent="0.2">
      <c r="B6076" s="142">
        <v>51115</v>
      </c>
      <c r="C6076" s="143" t="s">
        <v>430</v>
      </c>
      <c r="D6076" s="142">
        <v>130346</v>
      </c>
      <c r="E6076" s="143" t="s">
        <v>4908</v>
      </c>
      <c r="F6076" s="143" t="s">
        <v>700</v>
      </c>
      <c r="G6076" s="143" t="s">
        <v>701</v>
      </c>
      <c r="H6076" s="144">
        <v>300</v>
      </c>
      <c r="I6076" s="143"/>
    </row>
    <row r="6077" spans="2:9" s="140" customFormat="1" ht="19.7" customHeight="1" x14ac:dyDescent="0.2">
      <c r="B6077" s="142">
        <v>51115</v>
      </c>
      <c r="C6077" s="143" t="s">
        <v>430</v>
      </c>
      <c r="D6077" s="142">
        <v>130346</v>
      </c>
      <c r="E6077" s="143" t="s">
        <v>4909</v>
      </c>
      <c r="F6077" s="143" t="s">
        <v>713</v>
      </c>
      <c r="G6077" s="143" t="s">
        <v>714</v>
      </c>
      <c r="H6077" s="144">
        <v>-25000</v>
      </c>
      <c r="I6077" s="143"/>
    </row>
    <row r="6078" spans="2:9" s="140" customFormat="1" ht="19.7" customHeight="1" x14ac:dyDescent="0.2">
      <c r="B6078" s="142">
        <v>51115</v>
      </c>
      <c r="C6078" s="143" t="s">
        <v>430</v>
      </c>
      <c r="D6078" s="142">
        <v>130346</v>
      </c>
      <c r="E6078" s="143" t="s">
        <v>4910</v>
      </c>
      <c r="F6078" s="143" t="s">
        <v>700</v>
      </c>
      <c r="G6078" s="143" t="s">
        <v>701</v>
      </c>
      <c r="H6078" s="144">
        <v>-6000</v>
      </c>
      <c r="I6078" s="143"/>
    </row>
    <row r="6079" spans="2:9" s="140" customFormat="1" ht="19.7" customHeight="1" x14ac:dyDescent="0.2">
      <c r="B6079" s="142">
        <v>51115</v>
      </c>
      <c r="C6079" s="143" t="s">
        <v>430</v>
      </c>
      <c r="D6079" s="142">
        <v>130346</v>
      </c>
      <c r="E6079" s="143" t="s">
        <v>4911</v>
      </c>
      <c r="F6079" s="143" t="s">
        <v>778</v>
      </c>
      <c r="G6079" s="143" t="s">
        <v>779</v>
      </c>
      <c r="H6079" s="144">
        <v>200.8</v>
      </c>
      <c r="I6079" s="143"/>
    </row>
    <row r="6080" spans="2:9" s="140" customFormat="1" ht="19.7" customHeight="1" x14ac:dyDescent="0.2">
      <c r="B6080" s="142">
        <v>51115</v>
      </c>
      <c r="C6080" s="143" t="s">
        <v>430</v>
      </c>
      <c r="D6080" s="142">
        <v>219264</v>
      </c>
      <c r="E6080" s="143" t="s">
        <v>4912</v>
      </c>
      <c r="F6080" s="143" t="s">
        <v>700</v>
      </c>
      <c r="G6080" s="143" t="s">
        <v>701</v>
      </c>
      <c r="H6080" s="144">
        <v>38000</v>
      </c>
      <c r="I6080" s="143"/>
    </row>
    <row r="6081" spans="2:9" s="140" customFormat="1" ht="19.7" customHeight="1" x14ac:dyDescent="0.2">
      <c r="B6081" s="142">
        <v>51115</v>
      </c>
      <c r="C6081" s="143" t="s">
        <v>430</v>
      </c>
      <c r="D6081" s="142">
        <v>596933</v>
      </c>
      <c r="E6081" s="143" t="s">
        <v>4913</v>
      </c>
      <c r="F6081" s="143" t="s">
        <v>737</v>
      </c>
      <c r="G6081" s="143" t="s">
        <v>738</v>
      </c>
      <c r="H6081" s="144">
        <v>600</v>
      </c>
      <c r="I6081" s="143"/>
    </row>
    <row r="6082" spans="2:9" s="140" customFormat="1" ht="19.7" customHeight="1" x14ac:dyDescent="0.2">
      <c r="B6082" s="142">
        <v>51115</v>
      </c>
      <c r="C6082" s="143" t="s">
        <v>430</v>
      </c>
      <c r="D6082" s="142">
        <v>596933</v>
      </c>
      <c r="E6082" s="143" t="s">
        <v>4913</v>
      </c>
      <c r="F6082" s="143" t="s">
        <v>737</v>
      </c>
      <c r="G6082" s="143" t="s">
        <v>738</v>
      </c>
      <c r="H6082" s="144">
        <v>600</v>
      </c>
      <c r="I6082" s="143"/>
    </row>
    <row r="6083" spans="2:9" s="140" customFormat="1" ht="19.7" customHeight="1" x14ac:dyDescent="0.2">
      <c r="B6083" s="142">
        <v>51115</v>
      </c>
      <c r="C6083" s="143" t="s">
        <v>430</v>
      </c>
      <c r="D6083" s="142">
        <v>782333</v>
      </c>
      <c r="E6083" s="143" t="s">
        <v>9172</v>
      </c>
      <c r="F6083" s="143" t="s">
        <v>697</v>
      </c>
      <c r="G6083" s="143" t="s">
        <v>698</v>
      </c>
      <c r="H6083" s="144">
        <v>-20000</v>
      </c>
      <c r="I6083" s="143"/>
    </row>
    <row r="6084" spans="2:9" s="140" customFormat="1" ht="19.7" customHeight="1" x14ac:dyDescent="0.2">
      <c r="B6084" s="142">
        <v>51115</v>
      </c>
      <c r="C6084" s="143" t="s">
        <v>430</v>
      </c>
      <c r="D6084" s="142">
        <v>818181</v>
      </c>
      <c r="E6084" s="143" t="s">
        <v>4914</v>
      </c>
      <c r="F6084" s="143" t="s">
        <v>769</v>
      </c>
      <c r="G6084" s="143" t="s">
        <v>770</v>
      </c>
      <c r="H6084" s="144">
        <v>-18109.3</v>
      </c>
      <c r="I6084" s="143"/>
    </row>
    <row r="6085" spans="2:9" s="140" customFormat="1" ht="19.7" customHeight="1" x14ac:dyDescent="0.2">
      <c r="B6085" s="142">
        <v>51115</v>
      </c>
      <c r="C6085" s="143" t="s">
        <v>430</v>
      </c>
      <c r="D6085" s="142">
        <v>818181</v>
      </c>
      <c r="E6085" s="143" t="s">
        <v>4915</v>
      </c>
      <c r="F6085" s="143" t="s">
        <v>700</v>
      </c>
      <c r="G6085" s="143" t="s">
        <v>701</v>
      </c>
      <c r="H6085" s="144">
        <v>62109.3</v>
      </c>
      <c r="I6085" s="143"/>
    </row>
    <row r="6086" spans="2:9" s="140" customFormat="1" ht="19.7" customHeight="1" x14ac:dyDescent="0.2">
      <c r="B6086" s="142">
        <v>51115</v>
      </c>
      <c r="C6086" s="143" t="s">
        <v>430</v>
      </c>
      <c r="D6086" s="142">
        <v>818181</v>
      </c>
      <c r="E6086" s="143" t="s">
        <v>4915</v>
      </c>
      <c r="F6086" s="143" t="s">
        <v>700</v>
      </c>
      <c r="G6086" s="143" t="s">
        <v>701</v>
      </c>
      <c r="H6086" s="144">
        <v>-44000</v>
      </c>
      <c r="I6086" s="143"/>
    </row>
    <row r="6087" spans="2:9" s="140" customFormat="1" ht="19.7" customHeight="1" x14ac:dyDescent="0.2">
      <c r="B6087" s="142">
        <v>51115</v>
      </c>
      <c r="C6087" s="143" t="s">
        <v>430</v>
      </c>
      <c r="D6087" s="142">
        <v>818181</v>
      </c>
      <c r="E6087" s="143" t="s">
        <v>9872</v>
      </c>
      <c r="F6087" s="143" t="s">
        <v>697</v>
      </c>
      <c r="G6087" s="143" t="s">
        <v>698</v>
      </c>
      <c r="H6087" s="144">
        <v>20000</v>
      </c>
      <c r="I6087" s="143"/>
    </row>
    <row r="6088" spans="2:9" s="140" customFormat="1" ht="19.7" customHeight="1" x14ac:dyDescent="0.2">
      <c r="B6088" s="142">
        <v>51115</v>
      </c>
      <c r="C6088" s="143" t="s">
        <v>430</v>
      </c>
      <c r="D6088" s="142">
        <v>60601288</v>
      </c>
      <c r="E6088" s="143" t="s">
        <v>4916</v>
      </c>
      <c r="F6088" s="143" t="s">
        <v>713</v>
      </c>
      <c r="G6088" s="143" t="s">
        <v>714</v>
      </c>
      <c r="H6088" s="144">
        <v>-106145.79</v>
      </c>
      <c r="I6088" s="143"/>
    </row>
    <row r="6089" spans="2:9" s="140" customFormat="1" ht="19.7" customHeight="1" x14ac:dyDescent="0.2">
      <c r="B6089" s="142">
        <v>51120</v>
      </c>
      <c r="C6089" s="143" t="s">
        <v>179</v>
      </c>
      <c r="D6089" s="142">
        <v>18141</v>
      </c>
      <c r="E6089" s="143" t="s">
        <v>4917</v>
      </c>
      <c r="F6089" s="143" t="s">
        <v>729</v>
      </c>
      <c r="G6089" s="143" t="s">
        <v>730</v>
      </c>
      <c r="H6089" s="144">
        <v>550</v>
      </c>
      <c r="I6089" s="143"/>
    </row>
    <row r="6090" spans="2:9" s="140" customFormat="1" ht="19.7" customHeight="1" x14ac:dyDescent="0.2">
      <c r="B6090" s="142">
        <v>51120</v>
      </c>
      <c r="C6090" s="143" t="s">
        <v>179</v>
      </c>
      <c r="D6090" s="142">
        <v>98900</v>
      </c>
      <c r="E6090" s="143" t="s">
        <v>9873</v>
      </c>
      <c r="F6090" s="143" t="s">
        <v>713</v>
      </c>
      <c r="G6090" s="143" t="s">
        <v>714</v>
      </c>
      <c r="H6090" s="144">
        <v>152000</v>
      </c>
      <c r="I6090" s="143"/>
    </row>
    <row r="6091" spans="2:9" s="140" customFormat="1" ht="19.7" customHeight="1" x14ac:dyDescent="0.2">
      <c r="B6091" s="142">
        <v>51120</v>
      </c>
      <c r="C6091" s="143" t="s">
        <v>179</v>
      </c>
      <c r="D6091" s="142">
        <v>377031</v>
      </c>
      <c r="E6091" s="143" t="s">
        <v>9874</v>
      </c>
      <c r="F6091" s="143" t="s">
        <v>700</v>
      </c>
      <c r="G6091" s="143" t="s">
        <v>701</v>
      </c>
      <c r="H6091" s="144">
        <v>51598.58</v>
      </c>
      <c r="I6091" s="143"/>
    </row>
    <row r="6092" spans="2:9" s="140" customFormat="1" ht="19.7" customHeight="1" x14ac:dyDescent="0.2">
      <c r="B6092" s="142">
        <v>51120</v>
      </c>
      <c r="C6092" s="143" t="s">
        <v>179</v>
      </c>
      <c r="D6092" s="142">
        <v>377031</v>
      </c>
      <c r="E6092" s="143" t="s">
        <v>9875</v>
      </c>
      <c r="F6092" s="143" t="s">
        <v>700</v>
      </c>
      <c r="G6092" s="143" t="s">
        <v>701</v>
      </c>
      <c r="H6092" s="144">
        <v>-2770.82</v>
      </c>
      <c r="I6092" s="143"/>
    </row>
    <row r="6093" spans="2:9" s="140" customFormat="1" ht="19.7" customHeight="1" x14ac:dyDescent="0.2">
      <c r="B6093" s="142">
        <v>51120</v>
      </c>
      <c r="C6093" s="143" t="s">
        <v>179</v>
      </c>
      <c r="D6093" s="142">
        <v>377031</v>
      </c>
      <c r="E6093" s="143" t="s">
        <v>9876</v>
      </c>
      <c r="F6093" s="143" t="s">
        <v>769</v>
      </c>
      <c r="G6093" s="143" t="s">
        <v>770</v>
      </c>
      <c r="H6093" s="144">
        <v>-16598.580000000002</v>
      </c>
      <c r="I6093" s="143"/>
    </row>
    <row r="6094" spans="2:9" s="140" customFormat="1" ht="19.7" customHeight="1" x14ac:dyDescent="0.2">
      <c r="B6094" s="142">
        <v>51120</v>
      </c>
      <c r="C6094" s="143" t="s">
        <v>179</v>
      </c>
      <c r="D6094" s="142">
        <v>439031</v>
      </c>
      <c r="E6094" s="143" t="s">
        <v>4918</v>
      </c>
      <c r="F6094" s="143" t="s">
        <v>713</v>
      </c>
      <c r="G6094" s="143" t="s">
        <v>714</v>
      </c>
      <c r="H6094" s="144">
        <v>20000</v>
      </c>
      <c r="I6094" s="143"/>
    </row>
    <row r="6095" spans="2:9" s="140" customFormat="1" ht="19.7" customHeight="1" x14ac:dyDescent="0.2">
      <c r="B6095" s="142">
        <v>51120</v>
      </c>
      <c r="C6095" s="143" t="s">
        <v>179</v>
      </c>
      <c r="D6095" s="142">
        <v>577481</v>
      </c>
      <c r="E6095" s="143" t="s">
        <v>9173</v>
      </c>
      <c r="F6095" s="143" t="s">
        <v>700</v>
      </c>
      <c r="G6095" s="143" t="s">
        <v>701</v>
      </c>
      <c r="H6095" s="144">
        <v>31520.29</v>
      </c>
      <c r="I6095" s="143"/>
    </row>
    <row r="6096" spans="2:9" s="140" customFormat="1" ht="19.7" customHeight="1" x14ac:dyDescent="0.2">
      <c r="B6096" s="142">
        <v>51120</v>
      </c>
      <c r="C6096" s="143" t="s">
        <v>179</v>
      </c>
      <c r="D6096" s="142">
        <v>577481</v>
      </c>
      <c r="E6096" s="143" t="s">
        <v>9174</v>
      </c>
      <c r="F6096" s="143" t="s">
        <v>769</v>
      </c>
      <c r="G6096" s="143" t="s">
        <v>770</v>
      </c>
      <c r="H6096" s="144">
        <v>-11520.29</v>
      </c>
      <c r="I6096" s="143"/>
    </row>
    <row r="6097" spans="2:9" s="140" customFormat="1" ht="19.7" customHeight="1" x14ac:dyDescent="0.2">
      <c r="B6097" s="142">
        <v>51120</v>
      </c>
      <c r="C6097" s="143" t="s">
        <v>179</v>
      </c>
      <c r="D6097" s="142">
        <v>6282319</v>
      </c>
      <c r="E6097" s="143" t="s">
        <v>9175</v>
      </c>
      <c r="F6097" s="143" t="s">
        <v>769</v>
      </c>
      <c r="G6097" s="143" t="s">
        <v>770</v>
      </c>
      <c r="H6097" s="144">
        <v>-11520.29</v>
      </c>
      <c r="I6097" s="143"/>
    </row>
    <row r="6098" spans="2:9" s="140" customFormat="1" ht="19.7" customHeight="1" x14ac:dyDescent="0.2">
      <c r="B6098" s="142">
        <v>51120</v>
      </c>
      <c r="C6098" s="143" t="s">
        <v>179</v>
      </c>
      <c r="D6098" s="142">
        <v>6282319</v>
      </c>
      <c r="E6098" s="143" t="s">
        <v>9176</v>
      </c>
      <c r="F6098" s="143" t="s">
        <v>700</v>
      </c>
      <c r="G6098" s="143" t="s">
        <v>701</v>
      </c>
      <c r="H6098" s="144">
        <v>31520.29</v>
      </c>
      <c r="I6098" s="143"/>
    </row>
    <row r="6099" spans="2:9" s="140" customFormat="1" ht="19.7" customHeight="1" x14ac:dyDescent="0.2">
      <c r="B6099" s="142">
        <v>51120</v>
      </c>
      <c r="C6099" s="143" t="s">
        <v>179</v>
      </c>
      <c r="D6099" s="142">
        <v>6581439</v>
      </c>
      <c r="E6099" s="143" t="s">
        <v>4899</v>
      </c>
      <c r="F6099" s="143" t="s">
        <v>697</v>
      </c>
      <c r="G6099" s="143" t="s">
        <v>698</v>
      </c>
      <c r="H6099" s="144">
        <v>1650</v>
      </c>
      <c r="I6099" s="143"/>
    </row>
    <row r="6100" spans="2:9" s="140" customFormat="1" ht="19.7" customHeight="1" x14ac:dyDescent="0.2">
      <c r="B6100" s="142">
        <v>51120</v>
      </c>
      <c r="C6100" s="143" t="s">
        <v>179</v>
      </c>
      <c r="D6100" s="142">
        <v>60308223</v>
      </c>
      <c r="E6100" s="143" t="s">
        <v>9877</v>
      </c>
      <c r="F6100" s="143" t="s">
        <v>700</v>
      </c>
      <c r="G6100" s="143" t="s">
        <v>701</v>
      </c>
      <c r="H6100" s="144">
        <v>21274.560000000001</v>
      </c>
      <c r="I6100" s="143"/>
    </row>
    <row r="6101" spans="2:9" s="140" customFormat="1" ht="19.7" customHeight="1" x14ac:dyDescent="0.2">
      <c r="B6101" s="142">
        <v>51120</v>
      </c>
      <c r="C6101" s="143" t="s">
        <v>179</v>
      </c>
      <c r="D6101" s="142">
        <v>60308223</v>
      </c>
      <c r="E6101" s="143" t="s">
        <v>9878</v>
      </c>
      <c r="F6101" s="143" t="s">
        <v>769</v>
      </c>
      <c r="G6101" s="143" t="s">
        <v>770</v>
      </c>
      <c r="H6101" s="144">
        <v>-16683.3</v>
      </c>
      <c r="I6101" s="143"/>
    </row>
    <row r="6102" spans="2:9" s="140" customFormat="1" ht="19.7" customHeight="1" x14ac:dyDescent="0.2">
      <c r="B6102" s="142">
        <v>51120</v>
      </c>
      <c r="C6102" s="143" t="s">
        <v>179</v>
      </c>
      <c r="D6102" s="142">
        <v>60308223</v>
      </c>
      <c r="E6102" s="143" t="s">
        <v>9879</v>
      </c>
      <c r="F6102" s="143" t="s">
        <v>1226</v>
      </c>
      <c r="G6102" s="143" t="s">
        <v>1227</v>
      </c>
      <c r="H6102" s="144">
        <v>-21274.560000000001</v>
      </c>
      <c r="I6102" s="143"/>
    </row>
    <row r="6103" spans="2:9" s="140" customFormat="1" ht="19.7" customHeight="1" x14ac:dyDescent="0.2">
      <c r="B6103" s="142">
        <v>51120</v>
      </c>
      <c r="C6103" s="143" t="s">
        <v>179</v>
      </c>
      <c r="D6103" s="142">
        <v>60308223</v>
      </c>
      <c r="E6103" s="143" t="s">
        <v>9880</v>
      </c>
      <c r="F6103" s="143" t="s">
        <v>700</v>
      </c>
      <c r="G6103" s="143" t="s">
        <v>701</v>
      </c>
      <c r="H6103" s="144">
        <v>16683.3</v>
      </c>
      <c r="I6103" s="143"/>
    </row>
    <row r="6104" spans="2:9" s="140" customFormat="1" ht="19.7" customHeight="1" x14ac:dyDescent="0.2">
      <c r="B6104" s="142">
        <v>51128</v>
      </c>
      <c r="C6104" s="143" t="s">
        <v>178</v>
      </c>
      <c r="D6104" s="142">
        <v>98983</v>
      </c>
      <c r="E6104" s="143" t="s">
        <v>4919</v>
      </c>
      <c r="F6104" s="143" t="s">
        <v>706</v>
      </c>
      <c r="G6104" s="143" t="s">
        <v>707</v>
      </c>
      <c r="H6104" s="144">
        <v>112.01</v>
      </c>
      <c r="I6104" s="143"/>
    </row>
    <row r="6105" spans="2:9" s="140" customFormat="1" ht="19.7" customHeight="1" x14ac:dyDescent="0.2">
      <c r="B6105" s="142">
        <v>51128</v>
      </c>
      <c r="C6105" s="143" t="s">
        <v>178</v>
      </c>
      <c r="D6105" s="142">
        <v>98983</v>
      </c>
      <c r="E6105" s="143" t="s">
        <v>4919</v>
      </c>
      <c r="F6105" s="143" t="s">
        <v>706</v>
      </c>
      <c r="G6105" s="143" t="s">
        <v>707</v>
      </c>
      <c r="H6105" s="144">
        <v>5856.7</v>
      </c>
      <c r="I6105" s="143"/>
    </row>
    <row r="6106" spans="2:9" s="140" customFormat="1" ht="19.7" customHeight="1" x14ac:dyDescent="0.2">
      <c r="B6106" s="142">
        <v>51128</v>
      </c>
      <c r="C6106" s="143" t="s">
        <v>178</v>
      </c>
      <c r="D6106" s="142">
        <v>98983</v>
      </c>
      <c r="E6106" s="143" t="s">
        <v>4920</v>
      </c>
      <c r="F6106" s="143" t="s">
        <v>697</v>
      </c>
      <c r="G6106" s="143" t="s">
        <v>698</v>
      </c>
      <c r="H6106" s="144">
        <v>15000</v>
      </c>
      <c r="I6106" s="143"/>
    </row>
    <row r="6107" spans="2:9" s="140" customFormat="1" ht="19.7" customHeight="1" x14ac:dyDescent="0.2">
      <c r="B6107" s="142">
        <v>51128</v>
      </c>
      <c r="C6107" s="143" t="s">
        <v>178</v>
      </c>
      <c r="D6107" s="142">
        <v>98984</v>
      </c>
      <c r="E6107" s="143" t="s">
        <v>4921</v>
      </c>
      <c r="F6107" s="143" t="s">
        <v>700</v>
      </c>
      <c r="G6107" s="143" t="s">
        <v>701</v>
      </c>
      <c r="H6107" s="144">
        <v>31500</v>
      </c>
      <c r="I6107" s="143"/>
    </row>
    <row r="6108" spans="2:9" s="140" customFormat="1" ht="19.7" customHeight="1" x14ac:dyDescent="0.2">
      <c r="B6108" s="142">
        <v>51128</v>
      </c>
      <c r="C6108" s="143" t="s">
        <v>178</v>
      </c>
      <c r="D6108" s="142">
        <v>141644</v>
      </c>
      <c r="E6108" s="143" t="s">
        <v>4922</v>
      </c>
      <c r="F6108" s="143" t="s">
        <v>792</v>
      </c>
      <c r="G6108" s="143" t="s">
        <v>793</v>
      </c>
      <c r="H6108" s="144">
        <v>0</v>
      </c>
      <c r="I6108" s="143"/>
    </row>
    <row r="6109" spans="2:9" s="140" customFormat="1" ht="19.7" customHeight="1" x14ac:dyDescent="0.2">
      <c r="B6109" s="142">
        <v>51128</v>
      </c>
      <c r="C6109" s="143" t="s">
        <v>178</v>
      </c>
      <c r="D6109" s="142">
        <v>141644</v>
      </c>
      <c r="E6109" s="143" t="s">
        <v>4923</v>
      </c>
      <c r="F6109" s="143" t="s">
        <v>706</v>
      </c>
      <c r="G6109" s="143" t="s">
        <v>707</v>
      </c>
      <c r="H6109" s="144">
        <v>1936.22</v>
      </c>
      <c r="I6109" s="143"/>
    </row>
    <row r="6110" spans="2:9" s="140" customFormat="1" ht="19.7" customHeight="1" x14ac:dyDescent="0.2">
      <c r="B6110" s="142">
        <v>51128</v>
      </c>
      <c r="C6110" s="143" t="s">
        <v>178</v>
      </c>
      <c r="D6110" s="142">
        <v>141644</v>
      </c>
      <c r="E6110" s="143" t="s">
        <v>4924</v>
      </c>
      <c r="F6110" s="143" t="s">
        <v>697</v>
      </c>
      <c r="G6110" s="143" t="s">
        <v>698</v>
      </c>
      <c r="H6110" s="144">
        <v>65000</v>
      </c>
      <c r="I6110" s="143"/>
    </row>
    <row r="6111" spans="2:9" s="140" customFormat="1" ht="19.7" customHeight="1" x14ac:dyDescent="0.2">
      <c r="B6111" s="142">
        <v>51128</v>
      </c>
      <c r="C6111" s="143" t="s">
        <v>178</v>
      </c>
      <c r="D6111" s="142">
        <v>173307</v>
      </c>
      <c r="E6111" s="143" t="s">
        <v>4935</v>
      </c>
      <c r="F6111" s="143" t="s">
        <v>700</v>
      </c>
      <c r="G6111" s="143" t="s">
        <v>701</v>
      </c>
      <c r="H6111" s="144">
        <v>6000</v>
      </c>
      <c r="I6111" s="143"/>
    </row>
    <row r="6112" spans="2:9" s="140" customFormat="1" ht="19.7" customHeight="1" x14ac:dyDescent="0.2">
      <c r="B6112" s="142">
        <v>51128</v>
      </c>
      <c r="C6112" s="143" t="s">
        <v>178</v>
      </c>
      <c r="D6112" s="142">
        <v>270129</v>
      </c>
      <c r="E6112" s="143" t="s">
        <v>9881</v>
      </c>
      <c r="F6112" s="143" t="s">
        <v>1675</v>
      </c>
      <c r="G6112" s="143" t="s">
        <v>1676</v>
      </c>
      <c r="H6112" s="144">
        <v>254.42</v>
      </c>
      <c r="I6112" s="143"/>
    </row>
    <row r="6113" spans="2:9" s="140" customFormat="1" ht="19.7" customHeight="1" x14ac:dyDescent="0.2">
      <c r="B6113" s="142">
        <v>51128</v>
      </c>
      <c r="C6113" s="143" t="s">
        <v>178</v>
      </c>
      <c r="D6113" s="142">
        <v>270129</v>
      </c>
      <c r="E6113" s="143" t="s">
        <v>4925</v>
      </c>
      <c r="F6113" s="143" t="s">
        <v>700</v>
      </c>
      <c r="G6113" s="143" t="s">
        <v>701</v>
      </c>
      <c r="H6113" s="144">
        <v>1860</v>
      </c>
      <c r="I6113" s="143"/>
    </row>
    <row r="6114" spans="2:9" s="140" customFormat="1" ht="19.7" customHeight="1" x14ac:dyDescent="0.2">
      <c r="B6114" s="142">
        <v>51128</v>
      </c>
      <c r="C6114" s="143" t="s">
        <v>178</v>
      </c>
      <c r="D6114" s="142">
        <v>306042</v>
      </c>
      <c r="E6114" s="143" t="s">
        <v>4926</v>
      </c>
      <c r="F6114" s="143" t="s">
        <v>706</v>
      </c>
      <c r="G6114" s="143" t="s">
        <v>707</v>
      </c>
      <c r="H6114" s="144">
        <v>5632.66</v>
      </c>
      <c r="I6114" s="143"/>
    </row>
    <row r="6115" spans="2:9" s="140" customFormat="1" ht="19.7" customHeight="1" x14ac:dyDescent="0.2">
      <c r="B6115" s="142">
        <v>51128</v>
      </c>
      <c r="C6115" s="143" t="s">
        <v>178</v>
      </c>
      <c r="D6115" s="142">
        <v>306042</v>
      </c>
      <c r="E6115" s="143" t="s">
        <v>4927</v>
      </c>
      <c r="F6115" s="143" t="s">
        <v>700</v>
      </c>
      <c r="G6115" s="143" t="s">
        <v>701</v>
      </c>
      <c r="H6115" s="144">
        <v>1800</v>
      </c>
      <c r="I6115" s="143"/>
    </row>
    <row r="6116" spans="2:9" s="140" customFormat="1" ht="19.7" customHeight="1" x14ac:dyDescent="0.2">
      <c r="B6116" s="142">
        <v>51128</v>
      </c>
      <c r="C6116" s="143" t="s">
        <v>178</v>
      </c>
      <c r="D6116" s="142">
        <v>367553</v>
      </c>
      <c r="E6116" s="143" t="s">
        <v>4928</v>
      </c>
      <c r="F6116" s="143" t="s">
        <v>706</v>
      </c>
      <c r="G6116" s="143" t="s">
        <v>707</v>
      </c>
      <c r="H6116" s="144">
        <v>2304.27</v>
      </c>
      <c r="I6116" s="143"/>
    </row>
    <row r="6117" spans="2:9" s="140" customFormat="1" ht="19.7" customHeight="1" x14ac:dyDescent="0.2">
      <c r="B6117" s="142">
        <v>51128</v>
      </c>
      <c r="C6117" s="143" t="s">
        <v>178</v>
      </c>
      <c r="D6117" s="142">
        <v>430470</v>
      </c>
      <c r="E6117" s="143" t="s">
        <v>9177</v>
      </c>
      <c r="F6117" s="143" t="s">
        <v>697</v>
      </c>
      <c r="G6117" s="143" t="s">
        <v>698</v>
      </c>
      <c r="H6117" s="144">
        <v>35800</v>
      </c>
      <c r="I6117" s="143"/>
    </row>
    <row r="6118" spans="2:9" s="140" customFormat="1" ht="19.7" customHeight="1" x14ac:dyDescent="0.2">
      <c r="B6118" s="142">
        <v>51128</v>
      </c>
      <c r="C6118" s="143" t="s">
        <v>178</v>
      </c>
      <c r="D6118" s="142">
        <v>430470</v>
      </c>
      <c r="E6118" s="143" t="s">
        <v>9178</v>
      </c>
      <c r="F6118" s="143" t="s">
        <v>700</v>
      </c>
      <c r="G6118" s="143" t="s">
        <v>701</v>
      </c>
      <c r="H6118" s="144">
        <v>-19000</v>
      </c>
      <c r="I6118" s="143"/>
    </row>
    <row r="6119" spans="2:9" s="140" customFormat="1" ht="19.7" customHeight="1" x14ac:dyDescent="0.2">
      <c r="B6119" s="142">
        <v>51128</v>
      </c>
      <c r="C6119" s="143" t="s">
        <v>178</v>
      </c>
      <c r="D6119" s="142">
        <v>589014</v>
      </c>
      <c r="E6119" s="143" t="s">
        <v>4929</v>
      </c>
      <c r="F6119" s="143" t="s">
        <v>700</v>
      </c>
      <c r="G6119" s="143" t="s">
        <v>701</v>
      </c>
      <c r="H6119" s="144">
        <v>-39500</v>
      </c>
      <c r="I6119" s="143"/>
    </row>
    <row r="6120" spans="2:9" s="140" customFormat="1" ht="19.7" customHeight="1" x14ac:dyDescent="0.2">
      <c r="B6120" s="142">
        <v>51128</v>
      </c>
      <c r="C6120" s="143" t="s">
        <v>178</v>
      </c>
      <c r="D6120" s="142">
        <v>610757</v>
      </c>
      <c r="E6120" s="143" t="s">
        <v>9179</v>
      </c>
      <c r="F6120" s="143" t="s">
        <v>700</v>
      </c>
      <c r="G6120" s="143" t="s">
        <v>701</v>
      </c>
      <c r="H6120" s="144">
        <v>600</v>
      </c>
      <c r="I6120" s="143"/>
    </row>
    <row r="6121" spans="2:9" s="140" customFormat="1" ht="19.7" customHeight="1" x14ac:dyDescent="0.2">
      <c r="B6121" s="142">
        <v>51128</v>
      </c>
      <c r="C6121" s="143" t="s">
        <v>178</v>
      </c>
      <c r="D6121" s="142">
        <v>610757</v>
      </c>
      <c r="E6121" s="143" t="s">
        <v>9180</v>
      </c>
      <c r="F6121" s="143" t="s">
        <v>998</v>
      </c>
      <c r="G6121" s="143" t="s">
        <v>999</v>
      </c>
      <c r="H6121" s="144">
        <v>3800</v>
      </c>
      <c r="I6121" s="143"/>
    </row>
    <row r="6122" spans="2:9" s="140" customFormat="1" ht="19.7" customHeight="1" x14ac:dyDescent="0.2">
      <c r="B6122" s="142">
        <v>51128</v>
      </c>
      <c r="C6122" s="143" t="s">
        <v>178</v>
      </c>
      <c r="D6122" s="142">
        <v>610757</v>
      </c>
      <c r="E6122" s="143" t="s">
        <v>9181</v>
      </c>
      <c r="F6122" s="143" t="s">
        <v>697</v>
      </c>
      <c r="G6122" s="143" t="s">
        <v>698</v>
      </c>
      <c r="H6122" s="144">
        <v>42000</v>
      </c>
      <c r="I6122" s="143"/>
    </row>
    <row r="6123" spans="2:9" s="140" customFormat="1" ht="19.7" customHeight="1" x14ac:dyDescent="0.2">
      <c r="B6123" s="142">
        <v>51128</v>
      </c>
      <c r="C6123" s="143" t="s">
        <v>178</v>
      </c>
      <c r="D6123" s="142">
        <v>723979</v>
      </c>
      <c r="E6123" s="143" t="s">
        <v>4930</v>
      </c>
      <c r="F6123" s="143" t="s">
        <v>697</v>
      </c>
      <c r="G6123" s="143" t="s">
        <v>698</v>
      </c>
      <c r="H6123" s="144">
        <v>-14980.54</v>
      </c>
      <c r="I6123" s="143"/>
    </row>
    <row r="6124" spans="2:9" s="140" customFormat="1" ht="19.7" customHeight="1" x14ac:dyDescent="0.2">
      <c r="B6124" s="142">
        <v>51128</v>
      </c>
      <c r="C6124" s="143" t="s">
        <v>178</v>
      </c>
      <c r="D6124" s="142">
        <v>723979</v>
      </c>
      <c r="E6124" s="143" t="s">
        <v>4931</v>
      </c>
      <c r="F6124" s="143" t="s">
        <v>700</v>
      </c>
      <c r="G6124" s="143" t="s">
        <v>701</v>
      </c>
      <c r="H6124" s="144">
        <v>-18330.34</v>
      </c>
      <c r="I6124" s="143"/>
    </row>
    <row r="6125" spans="2:9" s="140" customFormat="1" ht="19.7" customHeight="1" x14ac:dyDescent="0.2">
      <c r="B6125" s="142">
        <v>51128</v>
      </c>
      <c r="C6125" s="143" t="s">
        <v>178</v>
      </c>
      <c r="D6125" s="142">
        <v>765217</v>
      </c>
      <c r="E6125" s="143" t="s">
        <v>9182</v>
      </c>
      <c r="F6125" s="143" t="s">
        <v>700</v>
      </c>
      <c r="G6125" s="143" t="s">
        <v>701</v>
      </c>
      <c r="H6125" s="144">
        <v>-37000</v>
      </c>
      <c r="I6125" s="143"/>
    </row>
    <row r="6126" spans="2:9" s="140" customFormat="1" ht="19.7" customHeight="1" x14ac:dyDescent="0.2">
      <c r="B6126" s="142">
        <v>51128</v>
      </c>
      <c r="C6126" s="143" t="s">
        <v>178</v>
      </c>
      <c r="D6126" s="142">
        <v>765217</v>
      </c>
      <c r="E6126" s="143" t="s">
        <v>9183</v>
      </c>
      <c r="F6126" s="143" t="s">
        <v>697</v>
      </c>
      <c r="G6126" s="143" t="s">
        <v>698</v>
      </c>
      <c r="H6126" s="144">
        <v>38000</v>
      </c>
      <c r="I6126" s="143"/>
    </row>
    <row r="6127" spans="2:9" s="140" customFormat="1" ht="19.7" customHeight="1" x14ac:dyDescent="0.2">
      <c r="B6127" s="142">
        <v>51128</v>
      </c>
      <c r="C6127" s="143" t="s">
        <v>178</v>
      </c>
      <c r="D6127" s="142">
        <v>784960</v>
      </c>
      <c r="E6127" s="143" t="s">
        <v>9184</v>
      </c>
      <c r="F6127" s="143" t="s">
        <v>700</v>
      </c>
      <c r="G6127" s="143" t="s">
        <v>701</v>
      </c>
      <c r="H6127" s="144">
        <v>420</v>
      </c>
      <c r="I6127" s="143"/>
    </row>
    <row r="6128" spans="2:9" s="140" customFormat="1" ht="19.7" customHeight="1" x14ac:dyDescent="0.2">
      <c r="B6128" s="142">
        <v>51128</v>
      </c>
      <c r="C6128" s="143" t="s">
        <v>178</v>
      </c>
      <c r="D6128" s="142">
        <v>784960</v>
      </c>
      <c r="E6128" s="143" t="s">
        <v>9185</v>
      </c>
      <c r="F6128" s="143" t="s">
        <v>700</v>
      </c>
      <c r="G6128" s="143" t="s">
        <v>701</v>
      </c>
      <c r="H6128" s="144">
        <v>420</v>
      </c>
      <c r="I6128" s="143"/>
    </row>
    <row r="6129" spans="2:9" s="140" customFormat="1" ht="19.7" customHeight="1" x14ac:dyDescent="0.2">
      <c r="B6129" s="142">
        <v>51128</v>
      </c>
      <c r="C6129" s="143" t="s">
        <v>178</v>
      </c>
      <c r="D6129" s="142">
        <v>784960</v>
      </c>
      <c r="E6129" s="143" t="s">
        <v>9186</v>
      </c>
      <c r="F6129" s="143" t="s">
        <v>697</v>
      </c>
      <c r="G6129" s="143" t="s">
        <v>698</v>
      </c>
      <c r="H6129" s="144">
        <v>44000</v>
      </c>
      <c r="I6129" s="143"/>
    </row>
    <row r="6130" spans="2:9" s="140" customFormat="1" ht="19.7" customHeight="1" x14ac:dyDescent="0.2">
      <c r="B6130" s="142">
        <v>51128</v>
      </c>
      <c r="C6130" s="143" t="s">
        <v>178</v>
      </c>
      <c r="D6130" s="142">
        <v>798581</v>
      </c>
      <c r="E6130" s="143" t="s">
        <v>4932</v>
      </c>
      <c r="F6130" s="143" t="s">
        <v>700</v>
      </c>
      <c r="G6130" s="143" t="s">
        <v>701</v>
      </c>
      <c r="H6130" s="144">
        <v>624</v>
      </c>
      <c r="I6130" s="143"/>
    </row>
    <row r="6131" spans="2:9" s="140" customFormat="1" ht="19.7" customHeight="1" x14ac:dyDescent="0.2">
      <c r="B6131" s="142">
        <v>51128</v>
      </c>
      <c r="C6131" s="143" t="s">
        <v>178</v>
      </c>
      <c r="D6131" s="142">
        <v>820619</v>
      </c>
      <c r="E6131" s="143" t="s">
        <v>4933</v>
      </c>
      <c r="F6131" s="143" t="s">
        <v>700</v>
      </c>
      <c r="G6131" s="143" t="s">
        <v>701</v>
      </c>
      <c r="H6131" s="144">
        <v>100</v>
      </c>
      <c r="I6131" s="143"/>
    </row>
    <row r="6132" spans="2:9" s="140" customFormat="1" ht="19.7" customHeight="1" x14ac:dyDescent="0.2">
      <c r="B6132" s="142">
        <v>51128</v>
      </c>
      <c r="C6132" s="143" t="s">
        <v>178</v>
      </c>
      <c r="D6132" s="142">
        <v>820619</v>
      </c>
      <c r="E6132" s="143" t="s">
        <v>4933</v>
      </c>
      <c r="F6132" s="143" t="s">
        <v>700</v>
      </c>
      <c r="G6132" s="143" t="s">
        <v>701</v>
      </c>
      <c r="H6132" s="144">
        <v>500</v>
      </c>
      <c r="I6132" s="143"/>
    </row>
    <row r="6133" spans="2:9" s="140" customFormat="1" ht="19.7" customHeight="1" x14ac:dyDescent="0.2">
      <c r="B6133" s="142">
        <v>51128</v>
      </c>
      <c r="C6133" s="143" t="s">
        <v>178</v>
      </c>
      <c r="D6133" s="142">
        <v>835063</v>
      </c>
      <c r="E6133" s="143" t="s">
        <v>4934</v>
      </c>
      <c r="F6133" s="143" t="s">
        <v>706</v>
      </c>
      <c r="G6133" s="143" t="s">
        <v>707</v>
      </c>
      <c r="H6133" s="144">
        <v>9793.26</v>
      </c>
      <c r="I6133" s="143"/>
    </row>
    <row r="6134" spans="2:9" s="140" customFormat="1" ht="19.7" customHeight="1" x14ac:dyDescent="0.2">
      <c r="B6134" s="142">
        <v>51128</v>
      </c>
      <c r="C6134" s="143" t="s">
        <v>178</v>
      </c>
      <c r="D6134" s="142">
        <v>10735738</v>
      </c>
      <c r="E6134" s="143" t="s">
        <v>9187</v>
      </c>
      <c r="F6134" s="143" t="s">
        <v>713</v>
      </c>
      <c r="G6134" s="143" t="s">
        <v>714</v>
      </c>
      <c r="H6134" s="144">
        <v>100000</v>
      </c>
      <c r="I6134" s="143"/>
    </row>
    <row r="6135" spans="2:9" s="140" customFormat="1" ht="19.7" customHeight="1" x14ac:dyDescent="0.2">
      <c r="B6135" s="142">
        <v>51128</v>
      </c>
      <c r="C6135" s="143" t="s">
        <v>178</v>
      </c>
      <c r="D6135" s="142">
        <v>10735738</v>
      </c>
      <c r="E6135" s="143" t="s">
        <v>9188</v>
      </c>
      <c r="F6135" s="143" t="s">
        <v>700</v>
      </c>
      <c r="G6135" s="143" t="s">
        <v>701</v>
      </c>
      <c r="H6135" s="144">
        <v>-42046.93</v>
      </c>
      <c r="I6135" s="143"/>
    </row>
    <row r="6136" spans="2:9" s="140" customFormat="1" ht="19.7" customHeight="1" x14ac:dyDescent="0.2">
      <c r="B6136" s="142">
        <v>51151</v>
      </c>
      <c r="C6136" s="143" t="s">
        <v>26</v>
      </c>
      <c r="D6136" s="142">
        <v>42728</v>
      </c>
      <c r="E6136" s="143" t="s">
        <v>4936</v>
      </c>
      <c r="F6136" s="143" t="s">
        <v>697</v>
      </c>
      <c r="G6136" s="143" t="s">
        <v>698</v>
      </c>
      <c r="H6136" s="144">
        <v>65000</v>
      </c>
      <c r="I6136" s="143"/>
    </row>
    <row r="6137" spans="2:9" s="140" customFormat="1" ht="19.7" customHeight="1" x14ac:dyDescent="0.2">
      <c r="B6137" s="142">
        <v>51151</v>
      </c>
      <c r="C6137" s="143" t="s">
        <v>26</v>
      </c>
      <c r="D6137" s="142">
        <v>75568</v>
      </c>
      <c r="E6137" s="143" t="s">
        <v>4937</v>
      </c>
      <c r="F6137" s="143" t="s">
        <v>769</v>
      </c>
      <c r="G6137" s="143" t="s">
        <v>770</v>
      </c>
      <c r="H6137" s="144">
        <v>-11114.24</v>
      </c>
      <c r="I6137" s="143"/>
    </row>
    <row r="6138" spans="2:9" s="140" customFormat="1" ht="19.7" customHeight="1" x14ac:dyDescent="0.2">
      <c r="B6138" s="142">
        <v>51151</v>
      </c>
      <c r="C6138" s="143" t="s">
        <v>26</v>
      </c>
      <c r="D6138" s="142">
        <v>76961</v>
      </c>
      <c r="E6138" s="143" t="s">
        <v>4938</v>
      </c>
      <c r="F6138" s="143" t="s">
        <v>713</v>
      </c>
      <c r="G6138" s="143" t="s">
        <v>714</v>
      </c>
      <c r="H6138" s="144">
        <v>290000</v>
      </c>
      <c r="I6138" s="143"/>
    </row>
    <row r="6139" spans="2:9" s="140" customFormat="1" ht="19.7" customHeight="1" x14ac:dyDescent="0.2">
      <c r="B6139" s="142">
        <v>51151</v>
      </c>
      <c r="C6139" s="143" t="s">
        <v>26</v>
      </c>
      <c r="D6139" s="142">
        <v>116427</v>
      </c>
      <c r="E6139" s="143" t="s">
        <v>4939</v>
      </c>
      <c r="F6139" s="143" t="s">
        <v>700</v>
      </c>
      <c r="G6139" s="143" t="s">
        <v>701</v>
      </c>
      <c r="H6139" s="144">
        <v>480</v>
      </c>
      <c r="I6139" s="143"/>
    </row>
    <row r="6140" spans="2:9" s="140" customFormat="1" ht="19.7" customHeight="1" x14ac:dyDescent="0.2">
      <c r="B6140" s="142">
        <v>51151</v>
      </c>
      <c r="C6140" s="143" t="s">
        <v>26</v>
      </c>
      <c r="D6140" s="142">
        <v>403771</v>
      </c>
      <c r="E6140" s="143" t="s">
        <v>4940</v>
      </c>
      <c r="F6140" s="143" t="s">
        <v>700</v>
      </c>
      <c r="G6140" s="143" t="s">
        <v>701</v>
      </c>
      <c r="H6140" s="144">
        <v>8000</v>
      </c>
      <c r="I6140" s="143"/>
    </row>
    <row r="6141" spans="2:9" s="140" customFormat="1" ht="19.7" customHeight="1" x14ac:dyDescent="0.2">
      <c r="B6141" s="142">
        <v>51151</v>
      </c>
      <c r="C6141" s="143" t="s">
        <v>26</v>
      </c>
      <c r="D6141" s="142">
        <v>428161</v>
      </c>
      <c r="E6141" s="143" t="s">
        <v>4941</v>
      </c>
      <c r="F6141" s="143" t="s">
        <v>697</v>
      </c>
      <c r="G6141" s="143" t="s">
        <v>698</v>
      </c>
      <c r="H6141" s="144">
        <v>9000</v>
      </c>
      <c r="I6141" s="143"/>
    </row>
    <row r="6142" spans="2:9" s="140" customFormat="1" ht="19.7" customHeight="1" x14ac:dyDescent="0.2">
      <c r="B6142" s="142">
        <v>51151</v>
      </c>
      <c r="C6142" s="143" t="s">
        <v>26</v>
      </c>
      <c r="D6142" s="142">
        <v>463375</v>
      </c>
      <c r="E6142" s="143" t="s">
        <v>4942</v>
      </c>
      <c r="F6142" s="143" t="s">
        <v>700</v>
      </c>
      <c r="G6142" s="143" t="s">
        <v>701</v>
      </c>
      <c r="H6142" s="144">
        <v>-83446.62</v>
      </c>
      <c r="I6142" s="143"/>
    </row>
    <row r="6143" spans="2:9" s="140" customFormat="1" ht="19.7" customHeight="1" x14ac:dyDescent="0.2">
      <c r="B6143" s="142">
        <v>51151</v>
      </c>
      <c r="C6143" s="143" t="s">
        <v>26</v>
      </c>
      <c r="D6143" s="142">
        <v>467766</v>
      </c>
      <c r="E6143" s="143" t="s">
        <v>4943</v>
      </c>
      <c r="F6143" s="143" t="s">
        <v>769</v>
      </c>
      <c r="G6143" s="143" t="s">
        <v>770</v>
      </c>
      <c r="H6143" s="144">
        <v>-11114.24</v>
      </c>
      <c r="I6143" s="143"/>
    </row>
    <row r="6144" spans="2:9" s="140" customFormat="1" ht="19.7" customHeight="1" x14ac:dyDescent="0.2">
      <c r="B6144" s="142">
        <v>51151</v>
      </c>
      <c r="C6144" s="143" t="s">
        <v>26</v>
      </c>
      <c r="D6144" s="142">
        <v>541894</v>
      </c>
      <c r="E6144" s="143" t="s">
        <v>4944</v>
      </c>
      <c r="F6144" s="143" t="s">
        <v>697</v>
      </c>
      <c r="G6144" s="143" t="s">
        <v>698</v>
      </c>
      <c r="H6144" s="144">
        <v>78000</v>
      </c>
      <c r="I6144" s="143"/>
    </row>
    <row r="6145" spans="2:9" s="140" customFormat="1" ht="19.7" customHeight="1" x14ac:dyDescent="0.2">
      <c r="B6145" s="142">
        <v>51151</v>
      </c>
      <c r="C6145" s="143" t="s">
        <v>26</v>
      </c>
      <c r="D6145" s="142">
        <v>579357</v>
      </c>
      <c r="E6145" s="143" t="s">
        <v>4945</v>
      </c>
      <c r="F6145" s="143" t="s">
        <v>700</v>
      </c>
      <c r="G6145" s="143" t="s">
        <v>701</v>
      </c>
      <c r="H6145" s="144">
        <v>480</v>
      </c>
      <c r="I6145" s="143"/>
    </row>
    <row r="6146" spans="2:9" s="140" customFormat="1" ht="19.7" customHeight="1" x14ac:dyDescent="0.2">
      <c r="B6146" s="142">
        <v>51151</v>
      </c>
      <c r="C6146" s="143" t="s">
        <v>26</v>
      </c>
      <c r="D6146" s="142">
        <v>744111</v>
      </c>
      <c r="E6146" s="143" t="s">
        <v>4946</v>
      </c>
      <c r="F6146" s="143" t="s">
        <v>697</v>
      </c>
      <c r="G6146" s="143" t="s">
        <v>698</v>
      </c>
      <c r="H6146" s="144">
        <v>4000</v>
      </c>
      <c r="I6146" s="143"/>
    </row>
    <row r="6147" spans="2:9" s="140" customFormat="1" ht="19.7" customHeight="1" x14ac:dyDescent="0.2">
      <c r="B6147" s="142">
        <v>51151</v>
      </c>
      <c r="C6147" s="143" t="s">
        <v>26</v>
      </c>
      <c r="D6147" s="142">
        <v>744111</v>
      </c>
      <c r="E6147" s="143" t="s">
        <v>4947</v>
      </c>
      <c r="F6147" s="143" t="s">
        <v>700</v>
      </c>
      <c r="G6147" s="143" t="s">
        <v>701</v>
      </c>
      <c r="H6147" s="144">
        <v>7300</v>
      </c>
      <c r="I6147" s="143"/>
    </row>
    <row r="6148" spans="2:9" s="140" customFormat="1" ht="19.7" customHeight="1" x14ac:dyDescent="0.2">
      <c r="B6148" s="142">
        <v>51151</v>
      </c>
      <c r="C6148" s="143" t="s">
        <v>26</v>
      </c>
      <c r="D6148" s="142">
        <v>744184</v>
      </c>
      <c r="E6148" s="143" t="s">
        <v>4948</v>
      </c>
      <c r="F6148" s="143" t="s">
        <v>700</v>
      </c>
      <c r="G6148" s="143" t="s">
        <v>701</v>
      </c>
      <c r="H6148" s="144">
        <v>8000</v>
      </c>
      <c r="I6148" s="143"/>
    </row>
    <row r="6149" spans="2:9" s="140" customFormat="1" ht="19.7" customHeight="1" x14ac:dyDescent="0.2">
      <c r="B6149" s="142">
        <v>51151</v>
      </c>
      <c r="C6149" s="143" t="s">
        <v>26</v>
      </c>
      <c r="D6149" s="142">
        <v>101481053</v>
      </c>
      <c r="E6149" s="143" t="s">
        <v>4949</v>
      </c>
      <c r="F6149" s="143" t="s">
        <v>713</v>
      </c>
      <c r="G6149" s="143" t="s">
        <v>714</v>
      </c>
      <c r="H6149" s="144">
        <v>100000</v>
      </c>
      <c r="I6149" s="143"/>
    </row>
    <row r="6150" spans="2:9" s="140" customFormat="1" ht="19.7" customHeight="1" x14ac:dyDescent="0.2">
      <c r="B6150" s="142">
        <v>51154</v>
      </c>
      <c r="C6150" s="143" t="s">
        <v>21</v>
      </c>
      <c r="D6150" s="142">
        <v>22776</v>
      </c>
      <c r="E6150" s="143" t="s">
        <v>9882</v>
      </c>
      <c r="F6150" s="143" t="s">
        <v>700</v>
      </c>
      <c r="G6150" s="143" t="s">
        <v>701</v>
      </c>
      <c r="H6150" s="144">
        <v>20000</v>
      </c>
      <c r="I6150" s="143"/>
    </row>
    <row r="6151" spans="2:9" s="140" customFormat="1" ht="19.7" customHeight="1" x14ac:dyDescent="0.2">
      <c r="B6151" s="142">
        <v>51154</v>
      </c>
      <c r="C6151" s="143" t="s">
        <v>21</v>
      </c>
      <c r="D6151" s="142">
        <v>277348</v>
      </c>
      <c r="E6151" s="143" t="s">
        <v>4950</v>
      </c>
      <c r="F6151" s="143" t="s">
        <v>713</v>
      </c>
      <c r="G6151" s="143" t="s">
        <v>714</v>
      </c>
      <c r="H6151" s="144">
        <v>111000</v>
      </c>
      <c r="I6151" s="143"/>
    </row>
    <row r="6152" spans="2:9" s="140" customFormat="1" ht="19.7" customHeight="1" x14ac:dyDescent="0.2">
      <c r="B6152" s="142">
        <v>51154</v>
      </c>
      <c r="C6152" s="143" t="s">
        <v>21</v>
      </c>
      <c r="D6152" s="142">
        <v>277348</v>
      </c>
      <c r="E6152" s="143" t="s">
        <v>4951</v>
      </c>
      <c r="F6152" s="143" t="s">
        <v>697</v>
      </c>
      <c r="G6152" s="143" t="s">
        <v>698</v>
      </c>
      <c r="H6152" s="144">
        <v>918</v>
      </c>
      <c r="I6152" s="143"/>
    </row>
    <row r="6153" spans="2:9" s="140" customFormat="1" ht="19.7" customHeight="1" x14ac:dyDescent="0.2">
      <c r="B6153" s="142">
        <v>51156</v>
      </c>
      <c r="C6153" s="143" t="s">
        <v>24</v>
      </c>
      <c r="D6153" s="142">
        <v>57148</v>
      </c>
      <c r="E6153" s="143" t="s">
        <v>4952</v>
      </c>
      <c r="F6153" s="143" t="s">
        <v>697</v>
      </c>
      <c r="G6153" s="143" t="s">
        <v>698</v>
      </c>
      <c r="H6153" s="144">
        <v>15000</v>
      </c>
      <c r="I6153" s="143"/>
    </row>
    <row r="6154" spans="2:9" s="140" customFormat="1" ht="19.7" customHeight="1" x14ac:dyDescent="0.2">
      <c r="B6154" s="142">
        <v>51156</v>
      </c>
      <c r="C6154" s="143" t="s">
        <v>24</v>
      </c>
      <c r="D6154" s="142">
        <v>99501</v>
      </c>
      <c r="E6154" s="143" t="s">
        <v>4953</v>
      </c>
      <c r="F6154" s="143" t="s">
        <v>700</v>
      </c>
      <c r="G6154" s="143" t="s">
        <v>701</v>
      </c>
      <c r="H6154" s="144">
        <v>360</v>
      </c>
      <c r="I6154" s="143"/>
    </row>
    <row r="6155" spans="2:9" s="140" customFormat="1" ht="19.7" customHeight="1" x14ac:dyDescent="0.2">
      <c r="B6155" s="142">
        <v>51156</v>
      </c>
      <c r="C6155" s="143" t="s">
        <v>24</v>
      </c>
      <c r="D6155" s="142">
        <v>99501</v>
      </c>
      <c r="E6155" s="143" t="s">
        <v>4954</v>
      </c>
      <c r="F6155" s="143" t="s">
        <v>697</v>
      </c>
      <c r="G6155" s="143" t="s">
        <v>698</v>
      </c>
      <c r="H6155" s="144">
        <v>62000</v>
      </c>
      <c r="I6155" s="143"/>
    </row>
    <row r="6156" spans="2:9" s="140" customFormat="1" ht="19.7" customHeight="1" x14ac:dyDescent="0.2">
      <c r="B6156" s="142">
        <v>51156</v>
      </c>
      <c r="C6156" s="143" t="s">
        <v>24</v>
      </c>
      <c r="D6156" s="142">
        <v>134001</v>
      </c>
      <c r="E6156" s="143" t="s">
        <v>4955</v>
      </c>
      <c r="F6156" s="143" t="s">
        <v>700</v>
      </c>
      <c r="G6156" s="143" t="s">
        <v>701</v>
      </c>
      <c r="H6156" s="144">
        <v>40000</v>
      </c>
      <c r="I6156" s="143"/>
    </row>
    <row r="6157" spans="2:9" s="140" customFormat="1" ht="19.7" customHeight="1" x14ac:dyDescent="0.2">
      <c r="B6157" s="142">
        <v>51156</v>
      </c>
      <c r="C6157" s="143" t="s">
        <v>24</v>
      </c>
      <c r="D6157" s="142">
        <v>139219</v>
      </c>
      <c r="E6157" s="143" t="s">
        <v>4956</v>
      </c>
      <c r="F6157" s="143" t="s">
        <v>697</v>
      </c>
      <c r="G6157" s="143" t="s">
        <v>698</v>
      </c>
      <c r="H6157" s="144">
        <v>35000</v>
      </c>
      <c r="I6157" s="143"/>
    </row>
    <row r="6158" spans="2:9" s="140" customFormat="1" ht="19.7" customHeight="1" x14ac:dyDescent="0.2">
      <c r="B6158" s="142">
        <v>51156</v>
      </c>
      <c r="C6158" s="143" t="s">
        <v>24</v>
      </c>
      <c r="D6158" s="142">
        <v>139219</v>
      </c>
      <c r="E6158" s="143" t="s">
        <v>4957</v>
      </c>
      <c r="F6158" s="143" t="s">
        <v>787</v>
      </c>
      <c r="G6158" s="143" t="s">
        <v>788</v>
      </c>
      <c r="H6158" s="144">
        <v>430</v>
      </c>
      <c r="I6158" s="143"/>
    </row>
    <row r="6159" spans="2:9" s="140" customFormat="1" ht="19.7" customHeight="1" x14ac:dyDescent="0.2">
      <c r="B6159" s="142">
        <v>51156</v>
      </c>
      <c r="C6159" s="143" t="s">
        <v>24</v>
      </c>
      <c r="D6159" s="142">
        <v>147131</v>
      </c>
      <c r="E6159" s="143" t="s">
        <v>4958</v>
      </c>
      <c r="F6159" s="143" t="s">
        <v>697</v>
      </c>
      <c r="G6159" s="143" t="s">
        <v>698</v>
      </c>
      <c r="H6159" s="144">
        <v>30000</v>
      </c>
      <c r="I6159" s="143"/>
    </row>
    <row r="6160" spans="2:9" s="140" customFormat="1" ht="19.7" customHeight="1" x14ac:dyDescent="0.2">
      <c r="B6160" s="142">
        <v>51156</v>
      </c>
      <c r="C6160" s="143" t="s">
        <v>24</v>
      </c>
      <c r="D6160" s="142">
        <v>150674</v>
      </c>
      <c r="E6160" s="143" t="s">
        <v>4959</v>
      </c>
      <c r="F6160" s="143" t="s">
        <v>700</v>
      </c>
      <c r="G6160" s="143" t="s">
        <v>701</v>
      </c>
      <c r="H6160" s="144">
        <v>40000</v>
      </c>
      <c r="I6160" s="143"/>
    </row>
    <row r="6161" spans="2:9" s="140" customFormat="1" ht="19.7" customHeight="1" x14ac:dyDescent="0.2">
      <c r="B6161" s="142">
        <v>51156</v>
      </c>
      <c r="C6161" s="143" t="s">
        <v>24</v>
      </c>
      <c r="D6161" s="142">
        <v>202258</v>
      </c>
      <c r="E6161" s="143" t="s">
        <v>4960</v>
      </c>
      <c r="F6161" s="143" t="s">
        <v>700</v>
      </c>
      <c r="G6161" s="143" t="s">
        <v>701</v>
      </c>
      <c r="H6161" s="144">
        <v>600</v>
      </c>
      <c r="I6161" s="143"/>
    </row>
    <row r="6162" spans="2:9" s="140" customFormat="1" ht="19.7" customHeight="1" x14ac:dyDescent="0.2">
      <c r="B6162" s="142">
        <v>51156</v>
      </c>
      <c r="C6162" s="143" t="s">
        <v>24</v>
      </c>
      <c r="D6162" s="142">
        <v>228407</v>
      </c>
      <c r="E6162" s="143" t="s">
        <v>4961</v>
      </c>
      <c r="F6162" s="143" t="s">
        <v>697</v>
      </c>
      <c r="G6162" s="143" t="s">
        <v>698</v>
      </c>
      <c r="H6162" s="144">
        <v>55000</v>
      </c>
      <c r="I6162" s="143"/>
    </row>
    <row r="6163" spans="2:9" s="140" customFormat="1" ht="19.7" customHeight="1" x14ac:dyDescent="0.2">
      <c r="B6163" s="142">
        <v>51156</v>
      </c>
      <c r="C6163" s="143" t="s">
        <v>24</v>
      </c>
      <c r="D6163" s="142">
        <v>301364</v>
      </c>
      <c r="E6163" s="143" t="s">
        <v>4962</v>
      </c>
      <c r="F6163" s="143" t="s">
        <v>899</v>
      </c>
      <c r="G6163" s="143" t="s">
        <v>900</v>
      </c>
      <c r="H6163" s="144">
        <v>840.6</v>
      </c>
      <c r="I6163" s="143"/>
    </row>
    <row r="6164" spans="2:9" s="140" customFormat="1" ht="19.7" customHeight="1" x14ac:dyDescent="0.2">
      <c r="B6164" s="142">
        <v>51156</v>
      </c>
      <c r="C6164" s="143" t="s">
        <v>24</v>
      </c>
      <c r="D6164" s="142">
        <v>316029</v>
      </c>
      <c r="E6164" s="143" t="s">
        <v>4963</v>
      </c>
      <c r="F6164" s="143" t="s">
        <v>700</v>
      </c>
      <c r="G6164" s="143" t="s">
        <v>701</v>
      </c>
      <c r="H6164" s="144">
        <v>29000</v>
      </c>
      <c r="I6164" s="143"/>
    </row>
    <row r="6165" spans="2:9" s="140" customFormat="1" ht="19.7" customHeight="1" x14ac:dyDescent="0.2">
      <c r="B6165" s="142">
        <v>51156</v>
      </c>
      <c r="C6165" s="143" t="s">
        <v>24</v>
      </c>
      <c r="D6165" s="142">
        <v>336663</v>
      </c>
      <c r="E6165" s="143" t="s">
        <v>4964</v>
      </c>
      <c r="F6165" s="143" t="s">
        <v>700</v>
      </c>
      <c r="G6165" s="143" t="s">
        <v>701</v>
      </c>
      <c r="H6165" s="144">
        <v>16519</v>
      </c>
      <c r="I6165" s="143"/>
    </row>
    <row r="6166" spans="2:9" s="140" customFormat="1" ht="19.7" customHeight="1" x14ac:dyDescent="0.2">
      <c r="B6166" s="142">
        <v>51156</v>
      </c>
      <c r="C6166" s="143" t="s">
        <v>24</v>
      </c>
      <c r="D6166" s="142">
        <v>338744</v>
      </c>
      <c r="E6166" s="143" t="s">
        <v>4965</v>
      </c>
      <c r="F6166" s="143" t="s">
        <v>700</v>
      </c>
      <c r="G6166" s="143" t="s">
        <v>701</v>
      </c>
      <c r="H6166" s="144">
        <v>20000</v>
      </c>
      <c r="I6166" s="143"/>
    </row>
    <row r="6167" spans="2:9" s="140" customFormat="1" ht="19.7" customHeight="1" x14ac:dyDescent="0.2">
      <c r="B6167" s="142">
        <v>51156</v>
      </c>
      <c r="C6167" s="143" t="s">
        <v>24</v>
      </c>
      <c r="D6167" s="142">
        <v>422601</v>
      </c>
      <c r="E6167" s="143" t="s">
        <v>4966</v>
      </c>
      <c r="F6167" s="143" t="s">
        <v>713</v>
      </c>
      <c r="G6167" s="143" t="s">
        <v>714</v>
      </c>
      <c r="H6167" s="144">
        <v>135000</v>
      </c>
      <c r="I6167" s="143"/>
    </row>
    <row r="6168" spans="2:9" s="140" customFormat="1" ht="19.7" customHeight="1" x14ac:dyDescent="0.2">
      <c r="B6168" s="142">
        <v>51156</v>
      </c>
      <c r="C6168" s="143" t="s">
        <v>24</v>
      </c>
      <c r="D6168" s="142">
        <v>444874</v>
      </c>
      <c r="E6168" s="143" t="s">
        <v>4967</v>
      </c>
      <c r="F6168" s="143" t="s">
        <v>700</v>
      </c>
      <c r="G6168" s="143" t="s">
        <v>701</v>
      </c>
      <c r="H6168" s="144">
        <v>360</v>
      </c>
      <c r="I6168" s="143"/>
    </row>
    <row r="6169" spans="2:9" s="140" customFormat="1" ht="19.7" customHeight="1" x14ac:dyDescent="0.2">
      <c r="B6169" s="142">
        <v>51156</v>
      </c>
      <c r="C6169" s="143" t="s">
        <v>24</v>
      </c>
      <c r="D6169" s="142">
        <v>451166</v>
      </c>
      <c r="E6169" s="143" t="s">
        <v>4968</v>
      </c>
      <c r="F6169" s="143" t="s">
        <v>713</v>
      </c>
      <c r="G6169" s="143" t="s">
        <v>714</v>
      </c>
      <c r="H6169" s="144">
        <v>150000</v>
      </c>
      <c r="I6169" s="143"/>
    </row>
    <row r="6170" spans="2:9" s="140" customFormat="1" ht="19.7" customHeight="1" x14ac:dyDescent="0.2">
      <c r="B6170" s="142">
        <v>51156</v>
      </c>
      <c r="C6170" s="143" t="s">
        <v>24</v>
      </c>
      <c r="D6170" s="142">
        <v>480973</v>
      </c>
      <c r="E6170" s="143" t="s">
        <v>4969</v>
      </c>
      <c r="F6170" s="143" t="s">
        <v>713</v>
      </c>
      <c r="G6170" s="143" t="s">
        <v>714</v>
      </c>
      <c r="H6170" s="144">
        <v>96.29</v>
      </c>
      <c r="I6170" s="143"/>
    </row>
    <row r="6171" spans="2:9" s="140" customFormat="1" ht="19.7" customHeight="1" x14ac:dyDescent="0.2">
      <c r="B6171" s="142">
        <v>51156</v>
      </c>
      <c r="C6171" s="143" t="s">
        <v>24</v>
      </c>
      <c r="D6171" s="142">
        <v>480973</v>
      </c>
      <c r="E6171" s="143" t="s">
        <v>4970</v>
      </c>
      <c r="F6171" s="143" t="s">
        <v>899</v>
      </c>
      <c r="G6171" s="143" t="s">
        <v>900</v>
      </c>
      <c r="H6171" s="144">
        <v>807.98</v>
      </c>
      <c r="I6171" s="143"/>
    </row>
    <row r="6172" spans="2:9" s="140" customFormat="1" ht="19.7" customHeight="1" x14ac:dyDescent="0.2">
      <c r="B6172" s="142">
        <v>51156</v>
      </c>
      <c r="C6172" s="143" t="s">
        <v>24</v>
      </c>
      <c r="D6172" s="142">
        <v>481005</v>
      </c>
      <c r="E6172" s="143" t="s">
        <v>4971</v>
      </c>
      <c r="F6172" s="143" t="s">
        <v>899</v>
      </c>
      <c r="G6172" s="143" t="s">
        <v>900</v>
      </c>
      <c r="H6172" s="144">
        <v>201.99</v>
      </c>
      <c r="I6172" s="143"/>
    </row>
    <row r="6173" spans="2:9" s="140" customFormat="1" ht="19.7" customHeight="1" x14ac:dyDescent="0.2">
      <c r="B6173" s="142">
        <v>51156</v>
      </c>
      <c r="C6173" s="143" t="s">
        <v>24</v>
      </c>
      <c r="D6173" s="142">
        <v>481005</v>
      </c>
      <c r="E6173" s="143" t="s">
        <v>4971</v>
      </c>
      <c r="F6173" s="143" t="s">
        <v>899</v>
      </c>
      <c r="G6173" s="143" t="s">
        <v>900</v>
      </c>
      <c r="H6173" s="144">
        <v>605.97</v>
      </c>
      <c r="I6173" s="143"/>
    </row>
    <row r="6174" spans="2:9" s="140" customFormat="1" ht="19.7" customHeight="1" x14ac:dyDescent="0.2">
      <c r="B6174" s="142">
        <v>51156</v>
      </c>
      <c r="C6174" s="143" t="s">
        <v>24</v>
      </c>
      <c r="D6174" s="142">
        <v>551275</v>
      </c>
      <c r="E6174" s="143" t="s">
        <v>4974</v>
      </c>
      <c r="F6174" s="143" t="s">
        <v>769</v>
      </c>
      <c r="G6174" s="143" t="s">
        <v>770</v>
      </c>
      <c r="H6174" s="144">
        <v>-10000</v>
      </c>
      <c r="I6174" s="143"/>
    </row>
    <row r="6175" spans="2:9" s="140" customFormat="1" ht="19.7" customHeight="1" x14ac:dyDescent="0.2">
      <c r="B6175" s="142">
        <v>51156</v>
      </c>
      <c r="C6175" s="143" t="s">
        <v>24</v>
      </c>
      <c r="D6175" s="142">
        <v>551275</v>
      </c>
      <c r="E6175" s="143" t="s">
        <v>4975</v>
      </c>
      <c r="F6175" s="143" t="s">
        <v>700</v>
      </c>
      <c r="G6175" s="143" t="s">
        <v>701</v>
      </c>
      <c r="H6175" s="144">
        <v>-84000</v>
      </c>
      <c r="I6175" s="143"/>
    </row>
    <row r="6176" spans="2:9" s="140" customFormat="1" ht="19.7" customHeight="1" x14ac:dyDescent="0.2">
      <c r="B6176" s="142">
        <v>51156</v>
      </c>
      <c r="C6176" s="143" t="s">
        <v>24</v>
      </c>
      <c r="D6176" s="142">
        <v>551275</v>
      </c>
      <c r="E6176" s="143" t="s">
        <v>4976</v>
      </c>
      <c r="F6176" s="143" t="s">
        <v>697</v>
      </c>
      <c r="G6176" s="143" t="s">
        <v>698</v>
      </c>
      <c r="H6176" s="144">
        <v>85000</v>
      </c>
      <c r="I6176" s="143"/>
    </row>
    <row r="6177" spans="2:9" s="140" customFormat="1" ht="19.7" customHeight="1" x14ac:dyDescent="0.2">
      <c r="B6177" s="142">
        <v>51156</v>
      </c>
      <c r="C6177" s="143" t="s">
        <v>24</v>
      </c>
      <c r="D6177" s="142">
        <v>560038</v>
      </c>
      <c r="E6177" s="143" t="s">
        <v>4977</v>
      </c>
      <c r="F6177" s="143" t="s">
        <v>700</v>
      </c>
      <c r="G6177" s="143" t="s">
        <v>701</v>
      </c>
      <c r="H6177" s="144">
        <v>15000</v>
      </c>
      <c r="I6177" s="143"/>
    </row>
    <row r="6178" spans="2:9" s="140" customFormat="1" ht="19.7" customHeight="1" x14ac:dyDescent="0.2">
      <c r="B6178" s="142">
        <v>51156</v>
      </c>
      <c r="C6178" s="143" t="s">
        <v>24</v>
      </c>
      <c r="D6178" s="142">
        <v>633071</v>
      </c>
      <c r="E6178" s="143" t="s">
        <v>4978</v>
      </c>
      <c r="F6178" s="143" t="s">
        <v>700</v>
      </c>
      <c r="G6178" s="143" t="s">
        <v>701</v>
      </c>
      <c r="H6178" s="144">
        <v>300</v>
      </c>
      <c r="I6178" s="143"/>
    </row>
    <row r="6179" spans="2:9" s="140" customFormat="1" ht="19.7" customHeight="1" x14ac:dyDescent="0.2">
      <c r="B6179" s="142">
        <v>51156</v>
      </c>
      <c r="C6179" s="143" t="s">
        <v>24</v>
      </c>
      <c r="D6179" s="142">
        <v>633071</v>
      </c>
      <c r="E6179" s="143" t="s">
        <v>4978</v>
      </c>
      <c r="F6179" s="143" t="s">
        <v>700</v>
      </c>
      <c r="G6179" s="143" t="s">
        <v>701</v>
      </c>
      <c r="H6179" s="144">
        <v>900</v>
      </c>
      <c r="I6179" s="143"/>
    </row>
    <row r="6180" spans="2:9" s="140" customFormat="1" ht="19.7" customHeight="1" x14ac:dyDescent="0.2">
      <c r="B6180" s="142">
        <v>51156</v>
      </c>
      <c r="C6180" s="143" t="s">
        <v>24</v>
      </c>
      <c r="D6180" s="142">
        <v>642018</v>
      </c>
      <c r="E6180" s="143" t="s">
        <v>4979</v>
      </c>
      <c r="F6180" s="143" t="s">
        <v>713</v>
      </c>
      <c r="G6180" s="143" t="s">
        <v>714</v>
      </c>
      <c r="H6180" s="144">
        <v>146600</v>
      </c>
      <c r="I6180" s="143"/>
    </row>
    <row r="6181" spans="2:9" s="140" customFormat="1" ht="19.7" customHeight="1" x14ac:dyDescent="0.2">
      <c r="B6181" s="142">
        <v>51156</v>
      </c>
      <c r="C6181" s="143" t="s">
        <v>24</v>
      </c>
      <c r="D6181" s="142">
        <v>785538</v>
      </c>
      <c r="E6181" s="143" t="s">
        <v>4981</v>
      </c>
      <c r="F6181" s="143" t="s">
        <v>700</v>
      </c>
      <c r="G6181" s="143" t="s">
        <v>701</v>
      </c>
      <c r="H6181" s="144">
        <v>34500</v>
      </c>
      <c r="I6181" s="143"/>
    </row>
    <row r="6182" spans="2:9" s="140" customFormat="1" ht="19.7" customHeight="1" x14ac:dyDescent="0.2">
      <c r="B6182" s="142">
        <v>51156</v>
      </c>
      <c r="C6182" s="143" t="s">
        <v>24</v>
      </c>
      <c r="D6182" s="142">
        <v>785538</v>
      </c>
      <c r="E6182" s="143" t="s">
        <v>4982</v>
      </c>
      <c r="F6182" s="143" t="s">
        <v>700</v>
      </c>
      <c r="G6182" s="143" t="s">
        <v>701</v>
      </c>
      <c r="H6182" s="144">
        <v>503.03</v>
      </c>
      <c r="I6182" s="143"/>
    </row>
    <row r="6183" spans="2:9" s="140" customFormat="1" ht="19.7" customHeight="1" x14ac:dyDescent="0.2">
      <c r="B6183" s="142">
        <v>51156</v>
      </c>
      <c r="C6183" s="143" t="s">
        <v>24</v>
      </c>
      <c r="D6183" s="142">
        <v>785538</v>
      </c>
      <c r="E6183" s="143" t="s">
        <v>4983</v>
      </c>
      <c r="F6183" s="143" t="s">
        <v>700</v>
      </c>
      <c r="G6183" s="143" t="s">
        <v>701</v>
      </c>
      <c r="H6183" s="144">
        <v>792</v>
      </c>
      <c r="I6183" s="143"/>
    </row>
    <row r="6184" spans="2:9" s="140" customFormat="1" ht="19.7" customHeight="1" x14ac:dyDescent="0.2">
      <c r="B6184" s="142">
        <v>51156</v>
      </c>
      <c r="C6184" s="143" t="s">
        <v>24</v>
      </c>
      <c r="D6184" s="142">
        <v>791535</v>
      </c>
      <c r="E6184" s="143" t="s">
        <v>4984</v>
      </c>
      <c r="F6184" s="143" t="s">
        <v>713</v>
      </c>
      <c r="G6184" s="143" t="s">
        <v>714</v>
      </c>
      <c r="H6184" s="144">
        <v>150000</v>
      </c>
      <c r="I6184" s="143"/>
    </row>
    <row r="6185" spans="2:9" s="140" customFormat="1" ht="19.7" customHeight="1" x14ac:dyDescent="0.2">
      <c r="B6185" s="142">
        <v>51156</v>
      </c>
      <c r="C6185" s="143" t="s">
        <v>24</v>
      </c>
      <c r="D6185" s="142">
        <v>801905</v>
      </c>
      <c r="E6185" s="143" t="s">
        <v>4985</v>
      </c>
      <c r="F6185" s="143" t="s">
        <v>700</v>
      </c>
      <c r="G6185" s="143" t="s">
        <v>701</v>
      </c>
      <c r="H6185" s="144">
        <v>63000</v>
      </c>
      <c r="I6185" s="143"/>
    </row>
    <row r="6186" spans="2:9" s="140" customFormat="1" ht="19.7" customHeight="1" x14ac:dyDescent="0.2">
      <c r="B6186" s="142">
        <v>51156</v>
      </c>
      <c r="C6186" s="143" t="s">
        <v>24</v>
      </c>
      <c r="D6186" s="142">
        <v>801905</v>
      </c>
      <c r="E6186" s="143" t="s">
        <v>4986</v>
      </c>
      <c r="F6186" s="143" t="s">
        <v>700</v>
      </c>
      <c r="G6186" s="143" t="s">
        <v>701</v>
      </c>
      <c r="H6186" s="144">
        <v>1920</v>
      </c>
      <c r="I6186" s="143"/>
    </row>
    <row r="6187" spans="2:9" s="140" customFormat="1" ht="19.7" customHeight="1" x14ac:dyDescent="0.2">
      <c r="B6187" s="142">
        <v>51156</v>
      </c>
      <c r="C6187" s="143" t="s">
        <v>24</v>
      </c>
      <c r="D6187" s="142">
        <v>816632</v>
      </c>
      <c r="E6187" s="143" t="s">
        <v>4988</v>
      </c>
      <c r="F6187" s="143" t="s">
        <v>700</v>
      </c>
      <c r="G6187" s="143" t="s">
        <v>701</v>
      </c>
      <c r="H6187" s="144">
        <v>300</v>
      </c>
      <c r="I6187" s="143"/>
    </row>
    <row r="6188" spans="2:9" s="140" customFormat="1" ht="19.7" customHeight="1" x14ac:dyDescent="0.2">
      <c r="B6188" s="142">
        <v>51156</v>
      </c>
      <c r="C6188" s="143" t="s">
        <v>24</v>
      </c>
      <c r="D6188" s="142">
        <v>816632</v>
      </c>
      <c r="E6188" s="143" t="s">
        <v>4988</v>
      </c>
      <c r="F6188" s="143" t="s">
        <v>700</v>
      </c>
      <c r="G6188" s="143" t="s">
        <v>701</v>
      </c>
      <c r="H6188" s="144">
        <v>900</v>
      </c>
      <c r="I6188" s="143"/>
    </row>
    <row r="6189" spans="2:9" s="140" customFormat="1" ht="19.7" customHeight="1" x14ac:dyDescent="0.2">
      <c r="B6189" s="142">
        <v>51156</v>
      </c>
      <c r="C6189" s="143" t="s">
        <v>24</v>
      </c>
      <c r="D6189" s="142">
        <v>818213</v>
      </c>
      <c r="E6189" s="143" t="s">
        <v>9189</v>
      </c>
      <c r="F6189" s="143" t="s">
        <v>729</v>
      </c>
      <c r="G6189" s="143" t="s">
        <v>730</v>
      </c>
      <c r="H6189" s="144">
        <v>15000</v>
      </c>
      <c r="I6189" s="143"/>
    </row>
    <row r="6190" spans="2:9" s="140" customFormat="1" ht="19.7" customHeight="1" x14ac:dyDescent="0.2">
      <c r="B6190" s="142">
        <v>51156</v>
      </c>
      <c r="C6190" s="143" t="s">
        <v>24</v>
      </c>
      <c r="D6190" s="142">
        <v>818213</v>
      </c>
      <c r="E6190" s="143" t="s">
        <v>9190</v>
      </c>
      <c r="F6190" s="143" t="s">
        <v>700</v>
      </c>
      <c r="G6190" s="143" t="s">
        <v>701</v>
      </c>
      <c r="H6190" s="144">
        <v>-34796.910000000003</v>
      </c>
      <c r="I6190" s="143"/>
    </row>
    <row r="6191" spans="2:9" s="140" customFormat="1" ht="19.7" customHeight="1" x14ac:dyDescent="0.2">
      <c r="B6191" s="142">
        <v>51156</v>
      </c>
      <c r="C6191" s="143" t="s">
        <v>24</v>
      </c>
      <c r="D6191" s="142">
        <v>5356774</v>
      </c>
      <c r="E6191" s="143" t="s">
        <v>4973</v>
      </c>
      <c r="F6191" s="143" t="s">
        <v>700</v>
      </c>
      <c r="G6191" s="143" t="s">
        <v>701</v>
      </c>
      <c r="H6191" s="144">
        <v>-20000</v>
      </c>
      <c r="I6191" s="143"/>
    </row>
    <row r="6192" spans="2:9" s="140" customFormat="1" ht="19.7" customHeight="1" x14ac:dyDescent="0.2">
      <c r="B6192" s="142">
        <v>51156</v>
      </c>
      <c r="C6192" s="143" t="s">
        <v>24</v>
      </c>
      <c r="D6192" s="142">
        <v>5908214</v>
      </c>
      <c r="E6192" s="143" t="s">
        <v>4980</v>
      </c>
      <c r="F6192" s="143" t="s">
        <v>700</v>
      </c>
      <c r="G6192" s="143" t="s">
        <v>701</v>
      </c>
      <c r="H6192" s="144">
        <v>79898</v>
      </c>
      <c r="I6192" s="143"/>
    </row>
    <row r="6193" spans="2:9" s="140" customFormat="1" ht="19.7" customHeight="1" x14ac:dyDescent="0.2">
      <c r="B6193" s="142">
        <v>51156</v>
      </c>
      <c r="C6193" s="143" t="s">
        <v>24</v>
      </c>
      <c r="D6193" s="142">
        <v>6314517</v>
      </c>
      <c r="E6193" s="143" t="s">
        <v>4972</v>
      </c>
      <c r="F6193" s="143" t="s">
        <v>713</v>
      </c>
      <c r="G6193" s="143" t="s">
        <v>714</v>
      </c>
      <c r="H6193" s="144">
        <v>10000</v>
      </c>
      <c r="I6193" s="143"/>
    </row>
    <row r="6194" spans="2:9" s="140" customFormat="1" ht="19.7" customHeight="1" x14ac:dyDescent="0.2">
      <c r="B6194" s="142">
        <v>51156</v>
      </c>
      <c r="C6194" s="143" t="s">
        <v>24</v>
      </c>
      <c r="D6194" s="142">
        <v>74576715</v>
      </c>
      <c r="E6194" s="143" t="s">
        <v>4991</v>
      </c>
      <c r="F6194" s="143" t="s">
        <v>697</v>
      </c>
      <c r="G6194" s="143" t="s">
        <v>698</v>
      </c>
      <c r="H6194" s="144">
        <v>40000</v>
      </c>
      <c r="I6194" s="143"/>
    </row>
    <row r="6195" spans="2:9" s="140" customFormat="1" ht="19.7" customHeight="1" x14ac:dyDescent="0.2">
      <c r="B6195" s="142">
        <v>51156</v>
      </c>
      <c r="C6195" s="143" t="s">
        <v>24</v>
      </c>
      <c r="D6195" s="142">
        <v>101566756</v>
      </c>
      <c r="E6195" s="143" t="s">
        <v>4987</v>
      </c>
      <c r="F6195" s="143" t="s">
        <v>713</v>
      </c>
      <c r="G6195" s="143" t="s">
        <v>714</v>
      </c>
      <c r="H6195" s="144">
        <v>100000</v>
      </c>
      <c r="I6195" s="143"/>
    </row>
    <row r="6196" spans="2:9" s="140" customFormat="1" ht="19.7" customHeight="1" x14ac:dyDescent="0.2">
      <c r="B6196" s="142">
        <v>51156</v>
      </c>
      <c r="C6196" s="143" t="s">
        <v>24</v>
      </c>
      <c r="D6196" s="142">
        <v>101566756</v>
      </c>
      <c r="E6196" s="143" t="s">
        <v>4990</v>
      </c>
      <c r="F6196" s="143" t="s">
        <v>697</v>
      </c>
      <c r="G6196" s="143" t="s">
        <v>698</v>
      </c>
      <c r="H6196" s="144">
        <v>77000</v>
      </c>
      <c r="I6196" s="143"/>
    </row>
    <row r="6197" spans="2:9" s="140" customFormat="1" ht="19.7" customHeight="1" x14ac:dyDescent="0.2">
      <c r="B6197" s="142">
        <v>51156</v>
      </c>
      <c r="C6197" s="143" t="s">
        <v>24</v>
      </c>
      <c r="D6197" s="142">
        <v>101627989</v>
      </c>
      <c r="E6197" s="143" t="s">
        <v>4989</v>
      </c>
      <c r="F6197" s="143" t="s">
        <v>716</v>
      </c>
      <c r="G6197" s="143" t="s">
        <v>717</v>
      </c>
      <c r="H6197" s="144">
        <v>150000</v>
      </c>
      <c r="I6197" s="143"/>
    </row>
    <row r="6198" spans="2:9" s="140" customFormat="1" ht="19.7" customHeight="1" x14ac:dyDescent="0.2">
      <c r="B6198" s="142">
        <v>51157</v>
      </c>
      <c r="C6198" s="143" t="s">
        <v>25</v>
      </c>
      <c r="D6198" s="142">
        <v>300899</v>
      </c>
      <c r="E6198" s="143" t="s">
        <v>4994</v>
      </c>
      <c r="F6198" s="143" t="s">
        <v>713</v>
      </c>
      <c r="G6198" s="143" t="s">
        <v>714</v>
      </c>
      <c r="H6198" s="144">
        <v>0</v>
      </c>
      <c r="I6198" s="143"/>
    </row>
    <row r="6199" spans="2:9" s="140" customFormat="1" ht="19.7" customHeight="1" x14ac:dyDescent="0.2">
      <c r="B6199" s="142">
        <v>51157</v>
      </c>
      <c r="C6199" s="143" t="s">
        <v>25</v>
      </c>
      <c r="D6199" s="142">
        <v>317380</v>
      </c>
      <c r="E6199" s="143" t="s">
        <v>4995</v>
      </c>
      <c r="F6199" s="143" t="s">
        <v>713</v>
      </c>
      <c r="G6199" s="143" t="s">
        <v>714</v>
      </c>
      <c r="H6199" s="144">
        <v>204</v>
      </c>
      <c r="I6199" s="143"/>
    </row>
    <row r="6200" spans="2:9" s="140" customFormat="1" ht="19.7" customHeight="1" x14ac:dyDescent="0.2">
      <c r="B6200" s="142">
        <v>51157</v>
      </c>
      <c r="C6200" s="143" t="s">
        <v>25</v>
      </c>
      <c r="D6200" s="142">
        <v>317380</v>
      </c>
      <c r="E6200" s="143" t="s">
        <v>4995</v>
      </c>
      <c r="F6200" s="143" t="s">
        <v>713</v>
      </c>
      <c r="G6200" s="143" t="s">
        <v>714</v>
      </c>
      <c r="H6200" s="144">
        <v>408</v>
      </c>
      <c r="I6200" s="143"/>
    </row>
    <row r="6201" spans="2:9" s="140" customFormat="1" ht="19.7" customHeight="1" x14ac:dyDescent="0.2">
      <c r="B6201" s="142">
        <v>51157</v>
      </c>
      <c r="C6201" s="143" t="s">
        <v>25</v>
      </c>
      <c r="D6201" s="142">
        <v>317380</v>
      </c>
      <c r="E6201" s="143" t="s">
        <v>4995</v>
      </c>
      <c r="F6201" s="143" t="s">
        <v>713</v>
      </c>
      <c r="G6201" s="143" t="s">
        <v>714</v>
      </c>
      <c r="H6201" s="144">
        <v>1628</v>
      </c>
      <c r="I6201" s="143"/>
    </row>
    <row r="6202" spans="2:9" s="140" customFormat="1" ht="19.7" customHeight="1" x14ac:dyDescent="0.2">
      <c r="B6202" s="142">
        <v>51157</v>
      </c>
      <c r="C6202" s="143" t="s">
        <v>25</v>
      </c>
      <c r="D6202" s="142">
        <v>317380</v>
      </c>
      <c r="E6202" s="143" t="s">
        <v>4996</v>
      </c>
      <c r="F6202" s="143" t="s">
        <v>700</v>
      </c>
      <c r="G6202" s="143" t="s">
        <v>701</v>
      </c>
      <c r="H6202" s="144">
        <v>-252.05</v>
      </c>
      <c r="I6202" s="143"/>
    </row>
    <row r="6203" spans="2:9" s="140" customFormat="1" ht="19.7" customHeight="1" x14ac:dyDescent="0.2">
      <c r="B6203" s="142">
        <v>51157</v>
      </c>
      <c r="C6203" s="143" t="s">
        <v>25</v>
      </c>
      <c r="D6203" s="142">
        <v>317380</v>
      </c>
      <c r="E6203" s="143" t="s">
        <v>4996</v>
      </c>
      <c r="F6203" s="143" t="s">
        <v>700</v>
      </c>
      <c r="G6203" s="143" t="s">
        <v>701</v>
      </c>
      <c r="H6203" s="144">
        <v>-504.17</v>
      </c>
      <c r="I6203" s="143"/>
    </row>
    <row r="6204" spans="2:9" s="140" customFormat="1" ht="19.7" customHeight="1" x14ac:dyDescent="0.2">
      <c r="B6204" s="142">
        <v>51157</v>
      </c>
      <c r="C6204" s="143" t="s">
        <v>25</v>
      </c>
      <c r="D6204" s="142">
        <v>317380</v>
      </c>
      <c r="E6204" s="143" t="s">
        <v>4996</v>
      </c>
      <c r="F6204" s="143" t="s">
        <v>700</v>
      </c>
      <c r="G6204" s="143" t="s">
        <v>701</v>
      </c>
      <c r="H6204" s="144">
        <v>-2267.1</v>
      </c>
      <c r="I6204" s="143"/>
    </row>
    <row r="6205" spans="2:9" s="140" customFormat="1" ht="19.7" customHeight="1" x14ac:dyDescent="0.2">
      <c r="B6205" s="142">
        <v>51157</v>
      </c>
      <c r="C6205" s="143" t="s">
        <v>25</v>
      </c>
      <c r="D6205" s="142">
        <v>336233</v>
      </c>
      <c r="E6205" s="143" t="s">
        <v>4997</v>
      </c>
      <c r="F6205" s="143" t="s">
        <v>713</v>
      </c>
      <c r="G6205" s="143" t="s">
        <v>714</v>
      </c>
      <c r="H6205" s="144">
        <v>160000</v>
      </c>
      <c r="I6205" s="143"/>
    </row>
    <row r="6206" spans="2:9" s="140" customFormat="1" ht="19.7" customHeight="1" x14ac:dyDescent="0.2">
      <c r="B6206" s="142">
        <v>51157</v>
      </c>
      <c r="C6206" s="143" t="s">
        <v>25</v>
      </c>
      <c r="D6206" s="142">
        <v>336233</v>
      </c>
      <c r="E6206" s="143" t="s">
        <v>4998</v>
      </c>
      <c r="F6206" s="143" t="s">
        <v>723</v>
      </c>
      <c r="G6206" s="143" t="s">
        <v>724</v>
      </c>
      <c r="H6206" s="144">
        <v>66116.63</v>
      </c>
      <c r="I6206" s="143"/>
    </row>
    <row r="6207" spans="2:9" s="140" customFormat="1" ht="19.7" customHeight="1" x14ac:dyDescent="0.2">
      <c r="B6207" s="142">
        <v>51157</v>
      </c>
      <c r="C6207" s="143" t="s">
        <v>25</v>
      </c>
      <c r="D6207" s="142">
        <v>536781</v>
      </c>
      <c r="E6207" s="143" t="s">
        <v>4999</v>
      </c>
      <c r="F6207" s="143" t="s">
        <v>713</v>
      </c>
      <c r="G6207" s="143" t="s">
        <v>714</v>
      </c>
      <c r="H6207" s="144">
        <v>100000</v>
      </c>
      <c r="I6207" s="143"/>
    </row>
    <row r="6208" spans="2:9" s="140" customFormat="1" ht="19.7" customHeight="1" x14ac:dyDescent="0.2">
      <c r="B6208" s="142">
        <v>51157</v>
      </c>
      <c r="C6208" s="143" t="s">
        <v>25</v>
      </c>
      <c r="D6208" s="142">
        <v>541896</v>
      </c>
      <c r="E6208" s="143" t="s">
        <v>5000</v>
      </c>
      <c r="F6208" s="143" t="s">
        <v>697</v>
      </c>
      <c r="G6208" s="143" t="s">
        <v>698</v>
      </c>
      <c r="H6208" s="144">
        <v>50000</v>
      </c>
      <c r="I6208" s="143"/>
    </row>
    <row r="6209" spans="2:9" s="140" customFormat="1" ht="19.7" customHeight="1" x14ac:dyDescent="0.2">
      <c r="B6209" s="142">
        <v>51157</v>
      </c>
      <c r="C6209" s="143" t="s">
        <v>25</v>
      </c>
      <c r="D6209" s="142">
        <v>567696</v>
      </c>
      <c r="E6209" s="143" t="s">
        <v>5001</v>
      </c>
      <c r="F6209" s="143" t="s">
        <v>713</v>
      </c>
      <c r="G6209" s="143" t="s">
        <v>714</v>
      </c>
      <c r="H6209" s="144">
        <v>100000</v>
      </c>
      <c r="I6209" s="143"/>
    </row>
    <row r="6210" spans="2:9" s="140" customFormat="1" ht="19.7" customHeight="1" x14ac:dyDescent="0.2">
      <c r="B6210" s="142">
        <v>51157</v>
      </c>
      <c r="C6210" s="143" t="s">
        <v>25</v>
      </c>
      <c r="D6210" s="142">
        <v>828962</v>
      </c>
      <c r="E6210" s="143" t="s">
        <v>5007</v>
      </c>
      <c r="F6210" s="143" t="s">
        <v>700</v>
      </c>
      <c r="G6210" s="143" t="s">
        <v>701</v>
      </c>
      <c r="H6210" s="144">
        <v>15080.03</v>
      </c>
      <c r="I6210" s="143"/>
    </row>
    <row r="6211" spans="2:9" s="140" customFormat="1" ht="19.7" customHeight="1" x14ac:dyDescent="0.2">
      <c r="B6211" s="142">
        <v>51157</v>
      </c>
      <c r="C6211" s="143" t="s">
        <v>25</v>
      </c>
      <c r="D6211" s="142">
        <v>13109380</v>
      </c>
      <c r="E6211" s="143" t="s">
        <v>5002</v>
      </c>
      <c r="F6211" s="143" t="s">
        <v>700</v>
      </c>
      <c r="G6211" s="143" t="s">
        <v>701</v>
      </c>
      <c r="H6211" s="144">
        <v>-11124.22</v>
      </c>
      <c r="I6211" s="143"/>
    </row>
    <row r="6212" spans="2:9" s="140" customFormat="1" ht="19.7" customHeight="1" x14ac:dyDescent="0.2">
      <c r="B6212" s="142">
        <v>51157</v>
      </c>
      <c r="C6212" s="143" t="s">
        <v>25</v>
      </c>
      <c r="D6212" s="142">
        <v>13153405</v>
      </c>
      <c r="E6212" s="143" t="s">
        <v>5003</v>
      </c>
      <c r="F6212" s="143" t="s">
        <v>700</v>
      </c>
      <c r="G6212" s="143" t="s">
        <v>701</v>
      </c>
      <c r="H6212" s="144">
        <v>-18967.93</v>
      </c>
      <c r="I6212" s="143"/>
    </row>
    <row r="6213" spans="2:9" s="140" customFormat="1" ht="19.7" customHeight="1" x14ac:dyDescent="0.2">
      <c r="B6213" s="142">
        <v>51157</v>
      </c>
      <c r="C6213" s="143" t="s">
        <v>25</v>
      </c>
      <c r="D6213" s="142">
        <v>13379504</v>
      </c>
      <c r="E6213" s="143" t="s">
        <v>5004</v>
      </c>
      <c r="F6213" s="143" t="s">
        <v>697</v>
      </c>
      <c r="G6213" s="143" t="s">
        <v>698</v>
      </c>
      <c r="H6213" s="144">
        <v>40000</v>
      </c>
      <c r="I6213" s="143"/>
    </row>
    <row r="6214" spans="2:9" s="140" customFormat="1" ht="19.7" customHeight="1" x14ac:dyDescent="0.2">
      <c r="B6214" s="142">
        <v>51157</v>
      </c>
      <c r="C6214" s="143" t="s">
        <v>25</v>
      </c>
      <c r="D6214" s="142">
        <v>13403118</v>
      </c>
      <c r="E6214" s="143" t="s">
        <v>5005</v>
      </c>
      <c r="F6214" s="143" t="s">
        <v>700</v>
      </c>
      <c r="G6214" s="143" t="s">
        <v>701</v>
      </c>
      <c r="H6214" s="144">
        <v>-11124.22</v>
      </c>
      <c r="I6214" s="143"/>
    </row>
    <row r="6215" spans="2:9" s="140" customFormat="1" ht="19.7" customHeight="1" x14ac:dyDescent="0.2">
      <c r="B6215" s="142">
        <v>51157</v>
      </c>
      <c r="C6215" s="143" t="s">
        <v>25</v>
      </c>
      <c r="D6215" s="142">
        <v>13463198</v>
      </c>
      <c r="E6215" s="143" t="s">
        <v>5006</v>
      </c>
      <c r="F6215" s="143" t="s">
        <v>697</v>
      </c>
      <c r="G6215" s="143" t="s">
        <v>698</v>
      </c>
      <c r="H6215" s="144">
        <v>125673.1</v>
      </c>
      <c r="I6215" s="143"/>
    </row>
    <row r="6216" spans="2:9" s="140" customFormat="1" ht="19.7" customHeight="1" x14ac:dyDescent="0.2">
      <c r="B6216" s="142">
        <v>51157</v>
      </c>
      <c r="C6216" s="143" t="s">
        <v>25</v>
      </c>
      <c r="D6216" s="142">
        <v>60107038</v>
      </c>
      <c r="E6216" s="143" t="s">
        <v>4992</v>
      </c>
      <c r="F6216" s="143" t="s">
        <v>716</v>
      </c>
      <c r="G6216" s="143" t="s">
        <v>717</v>
      </c>
      <c r="H6216" s="144">
        <v>150000</v>
      </c>
      <c r="I6216" s="143"/>
    </row>
    <row r="6217" spans="2:9" s="140" customFormat="1" ht="19.7" customHeight="1" x14ac:dyDescent="0.2">
      <c r="B6217" s="142">
        <v>51157</v>
      </c>
      <c r="C6217" s="143" t="s">
        <v>25</v>
      </c>
      <c r="D6217" s="142">
        <v>60107038</v>
      </c>
      <c r="E6217" s="143" t="s">
        <v>4993</v>
      </c>
      <c r="F6217" s="143" t="s">
        <v>713</v>
      </c>
      <c r="G6217" s="143" t="s">
        <v>714</v>
      </c>
      <c r="H6217" s="144">
        <v>430000</v>
      </c>
      <c r="I6217" s="143"/>
    </row>
    <row r="6218" spans="2:9" s="140" customFormat="1" ht="19.7" customHeight="1" x14ac:dyDescent="0.2">
      <c r="B6218" s="142">
        <v>51157</v>
      </c>
      <c r="C6218" s="143" t="s">
        <v>25</v>
      </c>
      <c r="D6218" s="142">
        <v>99918772</v>
      </c>
      <c r="E6218" s="143" t="s">
        <v>5008</v>
      </c>
      <c r="F6218" s="143" t="s">
        <v>713</v>
      </c>
      <c r="G6218" s="143" t="s">
        <v>714</v>
      </c>
      <c r="H6218" s="144">
        <v>105000</v>
      </c>
      <c r="I6218" s="143"/>
    </row>
    <row r="6219" spans="2:9" s="140" customFormat="1" ht="19.7" customHeight="1" x14ac:dyDescent="0.2">
      <c r="B6219" s="142">
        <v>51166</v>
      </c>
      <c r="C6219" s="143" t="s">
        <v>182</v>
      </c>
      <c r="D6219" s="142">
        <v>36338</v>
      </c>
      <c r="E6219" s="143" t="s">
        <v>5009</v>
      </c>
      <c r="F6219" s="143" t="s">
        <v>778</v>
      </c>
      <c r="G6219" s="143" t="s">
        <v>779</v>
      </c>
      <c r="H6219" s="144">
        <v>183.6</v>
      </c>
      <c r="I6219" s="143"/>
    </row>
    <row r="6220" spans="2:9" s="140" customFormat="1" ht="19.7" customHeight="1" x14ac:dyDescent="0.2">
      <c r="B6220" s="142">
        <v>51166</v>
      </c>
      <c r="C6220" s="143" t="s">
        <v>182</v>
      </c>
      <c r="D6220" s="142">
        <v>36338</v>
      </c>
      <c r="E6220" s="143" t="s">
        <v>5009</v>
      </c>
      <c r="F6220" s="143" t="s">
        <v>778</v>
      </c>
      <c r="G6220" s="143" t="s">
        <v>779</v>
      </c>
      <c r="H6220" s="144">
        <v>40.799999999999997</v>
      </c>
      <c r="I6220" s="143"/>
    </row>
    <row r="6221" spans="2:9" s="140" customFormat="1" ht="19.7" customHeight="1" x14ac:dyDescent="0.2">
      <c r="B6221" s="142">
        <v>51166</v>
      </c>
      <c r="C6221" s="143" t="s">
        <v>182</v>
      </c>
      <c r="D6221" s="142">
        <v>36338</v>
      </c>
      <c r="E6221" s="143" t="s">
        <v>5009</v>
      </c>
      <c r="F6221" s="143" t="s">
        <v>778</v>
      </c>
      <c r="G6221" s="143" t="s">
        <v>779</v>
      </c>
      <c r="H6221" s="144">
        <v>20.399999999999999</v>
      </c>
      <c r="I6221" s="143"/>
    </row>
    <row r="6222" spans="2:9" s="140" customFormat="1" ht="19.7" customHeight="1" x14ac:dyDescent="0.2">
      <c r="B6222" s="142">
        <v>51166</v>
      </c>
      <c r="C6222" s="143" t="s">
        <v>182</v>
      </c>
      <c r="D6222" s="142">
        <v>48747</v>
      </c>
      <c r="E6222" s="143" t="s">
        <v>5010</v>
      </c>
      <c r="F6222" s="143" t="s">
        <v>899</v>
      </c>
      <c r="G6222" s="143" t="s">
        <v>900</v>
      </c>
      <c r="H6222" s="144">
        <v>2250</v>
      </c>
      <c r="I6222" s="143"/>
    </row>
    <row r="6223" spans="2:9" s="140" customFormat="1" ht="19.7" customHeight="1" x14ac:dyDescent="0.2">
      <c r="B6223" s="142">
        <v>51166</v>
      </c>
      <c r="C6223" s="143" t="s">
        <v>182</v>
      </c>
      <c r="D6223" s="142">
        <v>48747</v>
      </c>
      <c r="E6223" s="143" t="s">
        <v>5010</v>
      </c>
      <c r="F6223" s="143" t="s">
        <v>899</v>
      </c>
      <c r="G6223" s="143" t="s">
        <v>900</v>
      </c>
      <c r="H6223" s="144">
        <v>500</v>
      </c>
      <c r="I6223" s="143"/>
    </row>
    <row r="6224" spans="2:9" s="140" customFormat="1" ht="19.7" customHeight="1" x14ac:dyDescent="0.2">
      <c r="B6224" s="142">
        <v>51166</v>
      </c>
      <c r="C6224" s="143" t="s">
        <v>182</v>
      </c>
      <c r="D6224" s="142">
        <v>83236</v>
      </c>
      <c r="E6224" s="143" t="s">
        <v>5016</v>
      </c>
      <c r="F6224" s="143" t="s">
        <v>697</v>
      </c>
      <c r="G6224" s="143" t="s">
        <v>698</v>
      </c>
      <c r="H6224" s="144">
        <v>-7700</v>
      </c>
      <c r="I6224" s="143"/>
    </row>
    <row r="6225" spans="2:9" s="140" customFormat="1" ht="19.7" customHeight="1" x14ac:dyDescent="0.2">
      <c r="B6225" s="142">
        <v>51166</v>
      </c>
      <c r="C6225" s="143" t="s">
        <v>182</v>
      </c>
      <c r="D6225" s="142">
        <v>170769</v>
      </c>
      <c r="E6225" s="143" t="s">
        <v>5011</v>
      </c>
      <c r="F6225" s="143" t="s">
        <v>700</v>
      </c>
      <c r="G6225" s="143" t="s">
        <v>701</v>
      </c>
      <c r="H6225" s="144">
        <v>-38002.239999999998</v>
      </c>
      <c r="I6225" s="143"/>
    </row>
    <row r="6226" spans="2:9" s="140" customFormat="1" ht="19.7" customHeight="1" x14ac:dyDescent="0.2">
      <c r="B6226" s="142">
        <v>51166</v>
      </c>
      <c r="C6226" s="143" t="s">
        <v>182</v>
      </c>
      <c r="D6226" s="142">
        <v>177931</v>
      </c>
      <c r="E6226" s="143" t="s">
        <v>5012</v>
      </c>
      <c r="F6226" s="143" t="s">
        <v>713</v>
      </c>
      <c r="G6226" s="143" t="s">
        <v>714</v>
      </c>
      <c r="H6226" s="144">
        <v>122868</v>
      </c>
      <c r="I6226" s="143"/>
    </row>
    <row r="6227" spans="2:9" s="140" customFormat="1" ht="19.7" customHeight="1" x14ac:dyDescent="0.2">
      <c r="B6227" s="142">
        <v>51166</v>
      </c>
      <c r="C6227" s="143" t="s">
        <v>182</v>
      </c>
      <c r="D6227" s="142">
        <v>177931</v>
      </c>
      <c r="E6227" s="143" t="s">
        <v>5013</v>
      </c>
      <c r="F6227" s="143" t="s">
        <v>700</v>
      </c>
      <c r="G6227" s="143" t="s">
        <v>701</v>
      </c>
      <c r="H6227" s="144">
        <v>1342</v>
      </c>
      <c r="I6227" s="143"/>
    </row>
    <row r="6228" spans="2:9" s="140" customFormat="1" ht="19.7" customHeight="1" x14ac:dyDescent="0.2">
      <c r="B6228" s="142">
        <v>51166</v>
      </c>
      <c r="C6228" s="143" t="s">
        <v>182</v>
      </c>
      <c r="D6228" s="142">
        <v>177931</v>
      </c>
      <c r="E6228" s="143" t="s">
        <v>5014</v>
      </c>
      <c r="F6228" s="143" t="s">
        <v>700</v>
      </c>
      <c r="G6228" s="143" t="s">
        <v>701</v>
      </c>
      <c r="H6228" s="144">
        <v>838.42</v>
      </c>
      <c r="I6228" s="143"/>
    </row>
    <row r="6229" spans="2:9" s="140" customFormat="1" ht="19.7" customHeight="1" x14ac:dyDescent="0.2">
      <c r="B6229" s="142">
        <v>51166</v>
      </c>
      <c r="C6229" s="143" t="s">
        <v>182</v>
      </c>
      <c r="D6229" s="142">
        <v>204304</v>
      </c>
      <c r="E6229" s="143" t="s">
        <v>5015</v>
      </c>
      <c r="F6229" s="143" t="s">
        <v>697</v>
      </c>
      <c r="G6229" s="143" t="s">
        <v>698</v>
      </c>
      <c r="H6229" s="144">
        <v>18000</v>
      </c>
      <c r="I6229" s="143"/>
    </row>
    <row r="6230" spans="2:9" s="140" customFormat="1" ht="19.7" customHeight="1" x14ac:dyDescent="0.2">
      <c r="B6230" s="142">
        <v>51166</v>
      </c>
      <c r="C6230" s="143" t="s">
        <v>182</v>
      </c>
      <c r="D6230" s="142">
        <v>277699</v>
      </c>
      <c r="E6230" s="143" t="s">
        <v>5017</v>
      </c>
      <c r="F6230" s="143" t="s">
        <v>700</v>
      </c>
      <c r="G6230" s="143" t="s">
        <v>701</v>
      </c>
      <c r="H6230" s="144">
        <v>600</v>
      </c>
      <c r="I6230" s="143"/>
    </row>
    <row r="6231" spans="2:9" s="140" customFormat="1" ht="19.7" customHeight="1" x14ac:dyDescent="0.2">
      <c r="B6231" s="142">
        <v>51166</v>
      </c>
      <c r="C6231" s="143" t="s">
        <v>182</v>
      </c>
      <c r="D6231" s="142">
        <v>347552</v>
      </c>
      <c r="E6231" s="143" t="s">
        <v>5018</v>
      </c>
      <c r="F6231" s="143" t="s">
        <v>697</v>
      </c>
      <c r="G6231" s="143" t="s">
        <v>698</v>
      </c>
      <c r="H6231" s="144">
        <v>4340</v>
      </c>
      <c r="I6231" s="143"/>
    </row>
    <row r="6232" spans="2:9" s="140" customFormat="1" ht="19.7" customHeight="1" x14ac:dyDescent="0.2">
      <c r="B6232" s="142">
        <v>51166</v>
      </c>
      <c r="C6232" s="143" t="s">
        <v>182</v>
      </c>
      <c r="D6232" s="142">
        <v>358767</v>
      </c>
      <c r="E6232" s="143" t="s">
        <v>5019</v>
      </c>
      <c r="F6232" s="143" t="s">
        <v>706</v>
      </c>
      <c r="G6232" s="143" t="s">
        <v>707</v>
      </c>
      <c r="H6232" s="144">
        <v>1760</v>
      </c>
      <c r="I6232" s="143"/>
    </row>
    <row r="6233" spans="2:9" s="140" customFormat="1" ht="19.7" customHeight="1" x14ac:dyDescent="0.2">
      <c r="B6233" s="142">
        <v>51166</v>
      </c>
      <c r="C6233" s="143" t="s">
        <v>182</v>
      </c>
      <c r="D6233" s="142">
        <v>358767</v>
      </c>
      <c r="E6233" s="143" t="s">
        <v>5020</v>
      </c>
      <c r="F6233" s="143" t="s">
        <v>737</v>
      </c>
      <c r="G6233" s="143" t="s">
        <v>738</v>
      </c>
      <c r="H6233" s="144">
        <v>210</v>
      </c>
      <c r="I6233" s="143"/>
    </row>
    <row r="6234" spans="2:9" s="140" customFormat="1" ht="19.7" customHeight="1" x14ac:dyDescent="0.2">
      <c r="B6234" s="142">
        <v>51166</v>
      </c>
      <c r="C6234" s="143" t="s">
        <v>182</v>
      </c>
      <c r="D6234" s="142">
        <v>358767</v>
      </c>
      <c r="E6234" s="143" t="s">
        <v>5021</v>
      </c>
      <c r="F6234" s="143" t="s">
        <v>737</v>
      </c>
      <c r="G6234" s="143" t="s">
        <v>738</v>
      </c>
      <c r="H6234" s="144">
        <v>210</v>
      </c>
      <c r="I6234" s="143"/>
    </row>
    <row r="6235" spans="2:9" s="140" customFormat="1" ht="19.7" customHeight="1" x14ac:dyDescent="0.2">
      <c r="B6235" s="142">
        <v>51166</v>
      </c>
      <c r="C6235" s="143" t="s">
        <v>182</v>
      </c>
      <c r="D6235" s="142">
        <v>358767</v>
      </c>
      <c r="E6235" s="143" t="s">
        <v>5022</v>
      </c>
      <c r="F6235" s="143" t="s">
        <v>706</v>
      </c>
      <c r="G6235" s="143" t="s">
        <v>707</v>
      </c>
      <c r="H6235" s="144">
        <v>3520</v>
      </c>
      <c r="I6235" s="143"/>
    </row>
    <row r="6236" spans="2:9" s="140" customFormat="1" ht="19.7" customHeight="1" x14ac:dyDescent="0.2">
      <c r="B6236" s="142">
        <v>51166</v>
      </c>
      <c r="C6236" s="143" t="s">
        <v>182</v>
      </c>
      <c r="D6236" s="142">
        <v>374357</v>
      </c>
      <c r="E6236" s="143" t="s">
        <v>5023</v>
      </c>
      <c r="F6236" s="143" t="s">
        <v>697</v>
      </c>
      <c r="G6236" s="143" t="s">
        <v>698</v>
      </c>
      <c r="H6236" s="144">
        <v>24500</v>
      </c>
      <c r="I6236" s="143"/>
    </row>
    <row r="6237" spans="2:9" s="140" customFormat="1" ht="19.7" customHeight="1" x14ac:dyDescent="0.2">
      <c r="B6237" s="142">
        <v>51166</v>
      </c>
      <c r="C6237" s="143" t="s">
        <v>182</v>
      </c>
      <c r="D6237" s="142">
        <v>473470</v>
      </c>
      <c r="E6237" s="143" t="s">
        <v>4842</v>
      </c>
      <c r="F6237" s="143" t="s">
        <v>4145</v>
      </c>
      <c r="G6237" s="143" t="s">
        <v>4146</v>
      </c>
      <c r="H6237" s="144">
        <v>274.38</v>
      </c>
      <c r="I6237" s="143"/>
    </row>
    <row r="6238" spans="2:9" s="140" customFormat="1" ht="19.7" customHeight="1" x14ac:dyDescent="0.2">
      <c r="B6238" s="142">
        <v>51166</v>
      </c>
      <c r="C6238" s="143" t="s">
        <v>182</v>
      </c>
      <c r="D6238" s="142">
        <v>480026</v>
      </c>
      <c r="E6238" s="143" t="s">
        <v>5024</v>
      </c>
      <c r="F6238" s="143" t="s">
        <v>737</v>
      </c>
      <c r="G6238" s="143" t="s">
        <v>738</v>
      </c>
      <c r="H6238" s="144">
        <v>1317</v>
      </c>
      <c r="I6238" s="143"/>
    </row>
    <row r="6239" spans="2:9" s="140" customFormat="1" ht="19.7" customHeight="1" x14ac:dyDescent="0.2">
      <c r="B6239" s="142">
        <v>51166</v>
      </c>
      <c r="C6239" s="143" t="s">
        <v>182</v>
      </c>
      <c r="D6239" s="142">
        <v>480026</v>
      </c>
      <c r="E6239" s="143" t="s">
        <v>5025</v>
      </c>
      <c r="F6239" s="143" t="s">
        <v>700</v>
      </c>
      <c r="G6239" s="143" t="s">
        <v>701</v>
      </c>
      <c r="H6239" s="144">
        <v>6200</v>
      </c>
      <c r="I6239" s="143"/>
    </row>
    <row r="6240" spans="2:9" s="140" customFormat="1" ht="19.7" customHeight="1" x14ac:dyDescent="0.2">
      <c r="B6240" s="142">
        <v>51166</v>
      </c>
      <c r="C6240" s="143" t="s">
        <v>182</v>
      </c>
      <c r="D6240" s="142">
        <v>519344</v>
      </c>
      <c r="E6240" s="143" t="s">
        <v>5026</v>
      </c>
      <c r="F6240" s="143" t="s">
        <v>713</v>
      </c>
      <c r="G6240" s="143" t="s">
        <v>714</v>
      </c>
      <c r="H6240" s="144">
        <v>50000</v>
      </c>
      <c r="I6240" s="143"/>
    </row>
    <row r="6241" spans="2:9" s="140" customFormat="1" ht="19.7" customHeight="1" x14ac:dyDescent="0.2">
      <c r="B6241" s="142">
        <v>51166</v>
      </c>
      <c r="C6241" s="143" t="s">
        <v>182</v>
      </c>
      <c r="D6241" s="142">
        <v>620439</v>
      </c>
      <c r="E6241" s="143" t="s">
        <v>5027</v>
      </c>
      <c r="F6241" s="143" t="s">
        <v>700</v>
      </c>
      <c r="G6241" s="143" t="s">
        <v>701</v>
      </c>
      <c r="H6241" s="144">
        <v>362703.83</v>
      </c>
      <c r="I6241" s="143"/>
    </row>
    <row r="6242" spans="2:9" s="140" customFormat="1" ht="19.7" customHeight="1" x14ac:dyDescent="0.2">
      <c r="B6242" s="142">
        <v>51166</v>
      </c>
      <c r="C6242" s="143" t="s">
        <v>182</v>
      </c>
      <c r="D6242" s="142">
        <v>620439</v>
      </c>
      <c r="E6242" s="143" t="s">
        <v>5028</v>
      </c>
      <c r="F6242" s="143" t="s">
        <v>723</v>
      </c>
      <c r="G6242" s="143" t="s">
        <v>724</v>
      </c>
      <c r="H6242" s="144">
        <v>-362703.83</v>
      </c>
      <c r="I6242" s="143"/>
    </row>
    <row r="6243" spans="2:9" s="140" customFormat="1" ht="19.7" customHeight="1" x14ac:dyDescent="0.2">
      <c r="B6243" s="142">
        <v>51166</v>
      </c>
      <c r="C6243" s="143" t="s">
        <v>182</v>
      </c>
      <c r="D6243" s="142">
        <v>641074</v>
      </c>
      <c r="E6243" s="143" t="s">
        <v>5029</v>
      </c>
      <c r="F6243" s="143" t="s">
        <v>737</v>
      </c>
      <c r="G6243" s="143" t="s">
        <v>738</v>
      </c>
      <c r="H6243" s="144">
        <v>360</v>
      </c>
      <c r="I6243" s="143"/>
    </row>
    <row r="6244" spans="2:9" s="140" customFormat="1" ht="19.7" customHeight="1" x14ac:dyDescent="0.2">
      <c r="B6244" s="142">
        <v>51166</v>
      </c>
      <c r="C6244" s="143" t="s">
        <v>182</v>
      </c>
      <c r="D6244" s="142">
        <v>653170</v>
      </c>
      <c r="E6244" s="143" t="s">
        <v>9883</v>
      </c>
      <c r="F6244" s="143" t="s">
        <v>700</v>
      </c>
      <c r="G6244" s="143" t="s">
        <v>701</v>
      </c>
      <c r="H6244" s="144">
        <v>280000</v>
      </c>
      <c r="I6244" s="143"/>
    </row>
    <row r="6245" spans="2:9" s="140" customFormat="1" ht="19.7" customHeight="1" x14ac:dyDescent="0.2">
      <c r="B6245" s="142">
        <v>51166</v>
      </c>
      <c r="C6245" s="143" t="s">
        <v>182</v>
      </c>
      <c r="D6245" s="142">
        <v>748064</v>
      </c>
      <c r="E6245" s="143" t="s">
        <v>5030</v>
      </c>
      <c r="F6245" s="143" t="s">
        <v>700</v>
      </c>
      <c r="G6245" s="143" t="s">
        <v>701</v>
      </c>
      <c r="H6245" s="144">
        <v>-39529.25</v>
      </c>
      <c r="I6245" s="143"/>
    </row>
    <row r="6246" spans="2:9" s="140" customFormat="1" ht="19.7" customHeight="1" x14ac:dyDescent="0.2">
      <c r="B6246" s="142">
        <v>51166</v>
      </c>
      <c r="C6246" s="143" t="s">
        <v>182</v>
      </c>
      <c r="D6246" s="142">
        <v>814946</v>
      </c>
      <c r="E6246" s="143" t="s">
        <v>5031</v>
      </c>
      <c r="F6246" s="143" t="s">
        <v>700</v>
      </c>
      <c r="G6246" s="143" t="s">
        <v>701</v>
      </c>
      <c r="H6246" s="144">
        <v>-10336.26</v>
      </c>
      <c r="I6246" s="143"/>
    </row>
    <row r="6247" spans="2:9" s="140" customFormat="1" ht="19.7" customHeight="1" x14ac:dyDescent="0.2">
      <c r="B6247" s="142">
        <v>51166</v>
      </c>
      <c r="C6247" s="143" t="s">
        <v>182</v>
      </c>
      <c r="D6247" s="142">
        <v>814946</v>
      </c>
      <c r="E6247" s="143" t="s">
        <v>8794</v>
      </c>
      <c r="F6247" s="143" t="s">
        <v>700</v>
      </c>
      <c r="G6247" s="143" t="s">
        <v>701</v>
      </c>
      <c r="H6247" s="144">
        <v>-6275.27</v>
      </c>
      <c r="I6247" s="143"/>
    </row>
    <row r="6248" spans="2:9" s="140" customFormat="1" ht="19.7" customHeight="1" x14ac:dyDescent="0.2">
      <c r="B6248" s="142">
        <v>51166</v>
      </c>
      <c r="C6248" s="143" t="s">
        <v>182</v>
      </c>
      <c r="D6248" s="142">
        <v>815489</v>
      </c>
      <c r="E6248" s="143" t="s">
        <v>5032</v>
      </c>
      <c r="F6248" s="143" t="s">
        <v>700</v>
      </c>
      <c r="G6248" s="143" t="s">
        <v>701</v>
      </c>
      <c r="H6248" s="144">
        <v>10000</v>
      </c>
      <c r="I6248" s="143"/>
    </row>
    <row r="6249" spans="2:9" s="140" customFormat="1" ht="19.7" customHeight="1" x14ac:dyDescent="0.2">
      <c r="B6249" s="142">
        <v>51166</v>
      </c>
      <c r="C6249" s="143" t="s">
        <v>182</v>
      </c>
      <c r="D6249" s="142">
        <v>9471227</v>
      </c>
      <c r="E6249" s="143" t="s">
        <v>5033</v>
      </c>
      <c r="F6249" s="143" t="s">
        <v>737</v>
      </c>
      <c r="G6249" s="143" t="s">
        <v>738</v>
      </c>
      <c r="H6249" s="144">
        <v>360</v>
      </c>
      <c r="I6249" s="143"/>
    </row>
    <row r="6250" spans="2:9" s="140" customFormat="1" ht="19.7" customHeight="1" x14ac:dyDescent="0.2">
      <c r="B6250" s="142">
        <v>51166</v>
      </c>
      <c r="C6250" s="143" t="s">
        <v>182</v>
      </c>
      <c r="D6250" s="142">
        <v>99969486</v>
      </c>
      <c r="E6250" s="143" t="s">
        <v>5034</v>
      </c>
      <c r="F6250" s="143" t="s">
        <v>700</v>
      </c>
      <c r="G6250" s="143" t="s">
        <v>701</v>
      </c>
      <c r="H6250" s="144">
        <v>1500</v>
      </c>
      <c r="I6250" s="143"/>
    </row>
    <row r="6251" spans="2:9" s="140" customFormat="1" ht="19.7" customHeight="1" x14ac:dyDescent="0.2">
      <c r="B6251" s="142">
        <v>51301</v>
      </c>
      <c r="C6251" s="143" t="s">
        <v>209</v>
      </c>
      <c r="D6251" s="142">
        <v>57411</v>
      </c>
      <c r="E6251" s="143" t="s">
        <v>5035</v>
      </c>
      <c r="F6251" s="143" t="s">
        <v>729</v>
      </c>
      <c r="G6251" s="143" t="s">
        <v>730</v>
      </c>
      <c r="H6251" s="144">
        <v>8700</v>
      </c>
      <c r="I6251" s="143"/>
    </row>
    <row r="6252" spans="2:9" s="140" customFormat="1" ht="19.7" customHeight="1" x14ac:dyDescent="0.2">
      <c r="B6252" s="142">
        <v>51301</v>
      </c>
      <c r="C6252" s="143" t="s">
        <v>209</v>
      </c>
      <c r="D6252" s="142">
        <v>57411</v>
      </c>
      <c r="E6252" s="143" t="s">
        <v>5036</v>
      </c>
      <c r="F6252" s="143" t="s">
        <v>700</v>
      </c>
      <c r="G6252" s="143" t="s">
        <v>701</v>
      </c>
      <c r="H6252" s="144">
        <v>300</v>
      </c>
      <c r="I6252" s="143"/>
    </row>
    <row r="6253" spans="2:9" s="140" customFormat="1" ht="19.7" customHeight="1" x14ac:dyDescent="0.2">
      <c r="B6253" s="142">
        <v>51301</v>
      </c>
      <c r="C6253" s="143" t="s">
        <v>209</v>
      </c>
      <c r="D6253" s="142">
        <v>72742</v>
      </c>
      <c r="E6253" s="143" t="s">
        <v>5037</v>
      </c>
      <c r="F6253" s="143" t="s">
        <v>700</v>
      </c>
      <c r="G6253" s="143" t="s">
        <v>701</v>
      </c>
      <c r="H6253" s="144">
        <v>8200</v>
      </c>
      <c r="I6253" s="143"/>
    </row>
    <row r="6254" spans="2:9" s="140" customFormat="1" ht="19.7" customHeight="1" x14ac:dyDescent="0.2">
      <c r="B6254" s="142">
        <v>51301</v>
      </c>
      <c r="C6254" s="143" t="s">
        <v>209</v>
      </c>
      <c r="D6254" s="142">
        <v>84399</v>
      </c>
      <c r="E6254" s="143" t="s">
        <v>9191</v>
      </c>
      <c r="F6254" s="143" t="s">
        <v>1245</v>
      </c>
      <c r="G6254" s="143" t="s">
        <v>1246</v>
      </c>
      <c r="H6254" s="144">
        <v>122500</v>
      </c>
      <c r="I6254" s="143"/>
    </row>
    <row r="6255" spans="2:9" s="140" customFormat="1" ht="19.7" customHeight="1" x14ac:dyDescent="0.2">
      <c r="B6255" s="142">
        <v>51301</v>
      </c>
      <c r="C6255" s="143" t="s">
        <v>209</v>
      </c>
      <c r="D6255" s="142">
        <v>84399</v>
      </c>
      <c r="E6255" s="143" t="s">
        <v>9192</v>
      </c>
      <c r="F6255" s="143" t="s">
        <v>1245</v>
      </c>
      <c r="G6255" s="143" t="s">
        <v>1246</v>
      </c>
      <c r="H6255" s="144">
        <v>122500</v>
      </c>
      <c r="I6255" s="143"/>
    </row>
    <row r="6256" spans="2:9" s="140" customFormat="1" ht="19.7" customHeight="1" x14ac:dyDescent="0.2">
      <c r="B6256" s="142">
        <v>51301</v>
      </c>
      <c r="C6256" s="143" t="s">
        <v>209</v>
      </c>
      <c r="D6256" s="142">
        <v>90432</v>
      </c>
      <c r="E6256" s="143" t="s">
        <v>5038</v>
      </c>
      <c r="F6256" s="143" t="s">
        <v>706</v>
      </c>
      <c r="G6256" s="143" t="s">
        <v>707</v>
      </c>
      <c r="H6256" s="144">
        <v>8321</v>
      </c>
      <c r="I6256" s="143"/>
    </row>
    <row r="6257" spans="2:9" s="140" customFormat="1" ht="19.7" customHeight="1" x14ac:dyDescent="0.2">
      <c r="B6257" s="142">
        <v>51301</v>
      </c>
      <c r="C6257" s="143" t="s">
        <v>209</v>
      </c>
      <c r="D6257" s="142">
        <v>103974</v>
      </c>
      <c r="E6257" s="143" t="s">
        <v>8795</v>
      </c>
      <c r="F6257" s="143" t="s">
        <v>700</v>
      </c>
      <c r="G6257" s="143" t="s">
        <v>701</v>
      </c>
      <c r="H6257" s="144">
        <v>640</v>
      </c>
      <c r="I6257" s="143"/>
    </row>
    <row r="6258" spans="2:9" s="140" customFormat="1" ht="19.7" customHeight="1" x14ac:dyDescent="0.2">
      <c r="B6258" s="142">
        <v>51301</v>
      </c>
      <c r="C6258" s="143" t="s">
        <v>209</v>
      </c>
      <c r="D6258" s="142">
        <v>136756</v>
      </c>
      <c r="E6258" s="143" t="s">
        <v>5039</v>
      </c>
      <c r="F6258" s="143" t="s">
        <v>700</v>
      </c>
      <c r="G6258" s="143" t="s">
        <v>701</v>
      </c>
      <c r="H6258" s="144">
        <v>360</v>
      </c>
      <c r="I6258" s="143"/>
    </row>
    <row r="6259" spans="2:9" s="140" customFormat="1" ht="19.7" customHeight="1" x14ac:dyDescent="0.2">
      <c r="B6259" s="142">
        <v>51301</v>
      </c>
      <c r="C6259" s="143" t="s">
        <v>209</v>
      </c>
      <c r="D6259" s="142">
        <v>168634</v>
      </c>
      <c r="E6259" s="143" t="s">
        <v>9884</v>
      </c>
      <c r="F6259" s="143" t="s">
        <v>697</v>
      </c>
      <c r="G6259" s="143" t="s">
        <v>698</v>
      </c>
      <c r="H6259" s="144">
        <v>30000</v>
      </c>
      <c r="I6259" s="143"/>
    </row>
    <row r="6260" spans="2:9" s="140" customFormat="1" ht="19.7" customHeight="1" x14ac:dyDescent="0.2">
      <c r="B6260" s="142">
        <v>51301</v>
      </c>
      <c r="C6260" s="143" t="s">
        <v>209</v>
      </c>
      <c r="D6260" s="142">
        <v>189277</v>
      </c>
      <c r="E6260" s="143" t="s">
        <v>5040</v>
      </c>
      <c r="F6260" s="143" t="s">
        <v>737</v>
      </c>
      <c r="G6260" s="143" t="s">
        <v>738</v>
      </c>
      <c r="H6260" s="144">
        <v>360</v>
      </c>
      <c r="I6260" s="143"/>
    </row>
    <row r="6261" spans="2:9" s="140" customFormat="1" ht="19.7" customHeight="1" x14ac:dyDescent="0.2">
      <c r="B6261" s="142">
        <v>51301</v>
      </c>
      <c r="C6261" s="143" t="s">
        <v>209</v>
      </c>
      <c r="D6261" s="142">
        <v>189277</v>
      </c>
      <c r="E6261" s="143" t="s">
        <v>5041</v>
      </c>
      <c r="F6261" s="143" t="s">
        <v>706</v>
      </c>
      <c r="G6261" s="143" t="s">
        <v>707</v>
      </c>
      <c r="H6261" s="144">
        <v>7056.91</v>
      </c>
      <c r="I6261" s="143"/>
    </row>
    <row r="6262" spans="2:9" s="140" customFormat="1" ht="19.7" customHeight="1" x14ac:dyDescent="0.2">
      <c r="B6262" s="142">
        <v>51301</v>
      </c>
      <c r="C6262" s="143" t="s">
        <v>209</v>
      </c>
      <c r="D6262" s="142">
        <v>189828</v>
      </c>
      <c r="E6262" s="143" t="s">
        <v>5042</v>
      </c>
      <c r="F6262" s="143" t="s">
        <v>700</v>
      </c>
      <c r="G6262" s="143" t="s">
        <v>701</v>
      </c>
      <c r="H6262" s="144">
        <v>38000</v>
      </c>
      <c r="I6262" s="143"/>
    </row>
    <row r="6263" spans="2:9" s="140" customFormat="1" ht="19.7" customHeight="1" x14ac:dyDescent="0.2">
      <c r="B6263" s="142">
        <v>51301</v>
      </c>
      <c r="C6263" s="143" t="s">
        <v>209</v>
      </c>
      <c r="D6263" s="142">
        <v>189828</v>
      </c>
      <c r="E6263" s="143" t="s">
        <v>5043</v>
      </c>
      <c r="F6263" s="143" t="s">
        <v>700</v>
      </c>
      <c r="G6263" s="143" t="s">
        <v>701</v>
      </c>
      <c r="H6263" s="144">
        <v>600</v>
      </c>
      <c r="I6263" s="143"/>
    </row>
    <row r="6264" spans="2:9" s="140" customFormat="1" ht="19.7" customHeight="1" x14ac:dyDescent="0.2">
      <c r="B6264" s="142">
        <v>51301</v>
      </c>
      <c r="C6264" s="143" t="s">
        <v>209</v>
      </c>
      <c r="D6264" s="142">
        <v>197032</v>
      </c>
      <c r="E6264" s="143" t="s">
        <v>5044</v>
      </c>
      <c r="F6264" s="143" t="s">
        <v>700</v>
      </c>
      <c r="G6264" s="143" t="s">
        <v>701</v>
      </c>
      <c r="H6264" s="144">
        <v>3600</v>
      </c>
      <c r="I6264" s="143"/>
    </row>
    <row r="6265" spans="2:9" s="140" customFormat="1" ht="19.7" customHeight="1" x14ac:dyDescent="0.2">
      <c r="B6265" s="142">
        <v>51301</v>
      </c>
      <c r="C6265" s="143" t="s">
        <v>209</v>
      </c>
      <c r="D6265" s="142">
        <v>218562</v>
      </c>
      <c r="E6265" s="143" t="s">
        <v>9885</v>
      </c>
      <c r="F6265" s="143" t="s">
        <v>729</v>
      </c>
      <c r="G6265" s="143" t="s">
        <v>730</v>
      </c>
      <c r="H6265" s="144">
        <v>500</v>
      </c>
      <c r="I6265" s="143"/>
    </row>
    <row r="6266" spans="2:9" s="140" customFormat="1" ht="19.7" customHeight="1" x14ac:dyDescent="0.2">
      <c r="B6266" s="142">
        <v>51301</v>
      </c>
      <c r="C6266" s="143" t="s">
        <v>209</v>
      </c>
      <c r="D6266" s="142">
        <v>218562</v>
      </c>
      <c r="E6266" s="143" t="s">
        <v>5045</v>
      </c>
      <c r="F6266" s="143" t="s">
        <v>697</v>
      </c>
      <c r="G6266" s="143" t="s">
        <v>698</v>
      </c>
      <c r="H6266" s="144">
        <v>15000</v>
      </c>
      <c r="I6266" s="143"/>
    </row>
    <row r="6267" spans="2:9" s="140" customFormat="1" ht="19.7" customHeight="1" x14ac:dyDescent="0.2">
      <c r="B6267" s="142">
        <v>51301</v>
      </c>
      <c r="C6267" s="143" t="s">
        <v>209</v>
      </c>
      <c r="D6267" s="142">
        <v>218562</v>
      </c>
      <c r="E6267" s="143" t="s">
        <v>5046</v>
      </c>
      <c r="F6267" s="143" t="s">
        <v>700</v>
      </c>
      <c r="G6267" s="143" t="s">
        <v>701</v>
      </c>
      <c r="H6267" s="144">
        <v>2400</v>
      </c>
      <c r="I6267" s="143"/>
    </row>
    <row r="6268" spans="2:9" s="140" customFormat="1" ht="19.7" customHeight="1" x14ac:dyDescent="0.2">
      <c r="B6268" s="142">
        <v>51301</v>
      </c>
      <c r="C6268" s="143" t="s">
        <v>209</v>
      </c>
      <c r="D6268" s="142">
        <v>249659</v>
      </c>
      <c r="E6268" s="143" t="s">
        <v>9193</v>
      </c>
      <c r="F6268" s="143" t="s">
        <v>716</v>
      </c>
      <c r="G6268" s="143" t="s">
        <v>717</v>
      </c>
      <c r="H6268" s="144">
        <v>120000</v>
      </c>
      <c r="I6268" s="143"/>
    </row>
    <row r="6269" spans="2:9" s="140" customFormat="1" ht="19.7" customHeight="1" x14ac:dyDescent="0.2">
      <c r="B6269" s="142">
        <v>51301</v>
      </c>
      <c r="C6269" s="143" t="s">
        <v>209</v>
      </c>
      <c r="D6269" s="142">
        <v>293364</v>
      </c>
      <c r="E6269" s="143" t="s">
        <v>5047</v>
      </c>
      <c r="F6269" s="143" t="s">
        <v>700</v>
      </c>
      <c r="G6269" s="143" t="s">
        <v>701</v>
      </c>
      <c r="H6269" s="144">
        <v>11500</v>
      </c>
      <c r="I6269" s="143"/>
    </row>
    <row r="6270" spans="2:9" s="140" customFormat="1" ht="19.7" customHeight="1" x14ac:dyDescent="0.2">
      <c r="B6270" s="142">
        <v>51301</v>
      </c>
      <c r="C6270" s="143" t="s">
        <v>209</v>
      </c>
      <c r="D6270" s="142">
        <v>293364</v>
      </c>
      <c r="E6270" s="143" t="s">
        <v>8796</v>
      </c>
      <c r="F6270" s="143" t="s">
        <v>700</v>
      </c>
      <c r="G6270" s="143" t="s">
        <v>701</v>
      </c>
      <c r="H6270" s="144">
        <v>360</v>
      </c>
      <c r="I6270" s="143"/>
    </row>
    <row r="6271" spans="2:9" s="140" customFormat="1" ht="19.7" customHeight="1" x14ac:dyDescent="0.2">
      <c r="B6271" s="142">
        <v>51301</v>
      </c>
      <c r="C6271" s="143" t="s">
        <v>209</v>
      </c>
      <c r="D6271" s="142">
        <v>399530</v>
      </c>
      <c r="E6271" s="143" t="s">
        <v>8797</v>
      </c>
      <c r="F6271" s="143" t="s">
        <v>700</v>
      </c>
      <c r="G6271" s="143" t="s">
        <v>701</v>
      </c>
      <c r="H6271" s="144">
        <v>-2137.23</v>
      </c>
      <c r="I6271" s="143"/>
    </row>
    <row r="6272" spans="2:9" s="140" customFormat="1" ht="19.7" customHeight="1" x14ac:dyDescent="0.2">
      <c r="B6272" s="142">
        <v>51301</v>
      </c>
      <c r="C6272" s="143" t="s">
        <v>209</v>
      </c>
      <c r="D6272" s="142">
        <v>399530</v>
      </c>
      <c r="E6272" s="143" t="s">
        <v>9194</v>
      </c>
      <c r="F6272" s="143" t="s">
        <v>700</v>
      </c>
      <c r="G6272" s="143" t="s">
        <v>701</v>
      </c>
      <c r="H6272" s="144">
        <v>60000</v>
      </c>
      <c r="I6272" s="143"/>
    </row>
    <row r="6273" spans="2:9" s="140" customFormat="1" ht="19.7" customHeight="1" x14ac:dyDescent="0.2">
      <c r="B6273" s="142">
        <v>51301</v>
      </c>
      <c r="C6273" s="143" t="s">
        <v>209</v>
      </c>
      <c r="D6273" s="142">
        <v>406923</v>
      </c>
      <c r="E6273" s="143" t="s">
        <v>5048</v>
      </c>
      <c r="F6273" s="143" t="s">
        <v>737</v>
      </c>
      <c r="G6273" s="143" t="s">
        <v>738</v>
      </c>
      <c r="H6273" s="144">
        <v>360</v>
      </c>
      <c r="I6273" s="143"/>
    </row>
    <row r="6274" spans="2:9" s="140" customFormat="1" ht="19.7" customHeight="1" x14ac:dyDescent="0.2">
      <c r="B6274" s="142">
        <v>51301</v>
      </c>
      <c r="C6274" s="143" t="s">
        <v>209</v>
      </c>
      <c r="D6274" s="142">
        <v>406923</v>
      </c>
      <c r="E6274" s="143" t="s">
        <v>5049</v>
      </c>
      <c r="F6274" s="143" t="s">
        <v>700</v>
      </c>
      <c r="G6274" s="143" t="s">
        <v>701</v>
      </c>
      <c r="H6274" s="144">
        <v>2400</v>
      </c>
      <c r="I6274" s="143"/>
    </row>
    <row r="6275" spans="2:9" s="140" customFormat="1" ht="19.7" customHeight="1" x14ac:dyDescent="0.2">
      <c r="B6275" s="142">
        <v>51301</v>
      </c>
      <c r="C6275" s="143" t="s">
        <v>209</v>
      </c>
      <c r="D6275" s="142">
        <v>406923</v>
      </c>
      <c r="E6275" s="143" t="s">
        <v>5050</v>
      </c>
      <c r="F6275" s="143" t="s">
        <v>700</v>
      </c>
      <c r="G6275" s="143" t="s">
        <v>701</v>
      </c>
      <c r="H6275" s="144">
        <v>600</v>
      </c>
      <c r="I6275" s="143"/>
    </row>
    <row r="6276" spans="2:9" s="140" customFormat="1" ht="19.7" customHeight="1" x14ac:dyDescent="0.2">
      <c r="B6276" s="142">
        <v>51301</v>
      </c>
      <c r="C6276" s="143" t="s">
        <v>209</v>
      </c>
      <c r="D6276" s="142">
        <v>432923</v>
      </c>
      <c r="E6276" s="143" t="s">
        <v>5051</v>
      </c>
      <c r="F6276" s="143" t="s">
        <v>700</v>
      </c>
      <c r="G6276" s="143" t="s">
        <v>701</v>
      </c>
      <c r="H6276" s="144">
        <v>50</v>
      </c>
      <c r="I6276" s="143"/>
    </row>
    <row r="6277" spans="2:9" s="140" customFormat="1" ht="19.7" customHeight="1" x14ac:dyDescent="0.2">
      <c r="B6277" s="142">
        <v>51301</v>
      </c>
      <c r="C6277" s="143" t="s">
        <v>209</v>
      </c>
      <c r="D6277" s="142">
        <v>432923</v>
      </c>
      <c r="E6277" s="143" t="s">
        <v>5051</v>
      </c>
      <c r="F6277" s="143" t="s">
        <v>700</v>
      </c>
      <c r="G6277" s="143" t="s">
        <v>701</v>
      </c>
      <c r="H6277" s="144">
        <v>250</v>
      </c>
      <c r="I6277" s="143"/>
    </row>
    <row r="6278" spans="2:9" s="140" customFormat="1" ht="19.7" customHeight="1" x14ac:dyDescent="0.2">
      <c r="B6278" s="142">
        <v>51301</v>
      </c>
      <c r="C6278" s="143" t="s">
        <v>209</v>
      </c>
      <c r="D6278" s="142">
        <v>432923</v>
      </c>
      <c r="E6278" s="143" t="s">
        <v>5051</v>
      </c>
      <c r="F6278" s="143" t="s">
        <v>700</v>
      </c>
      <c r="G6278" s="143" t="s">
        <v>701</v>
      </c>
      <c r="H6278" s="144">
        <v>300</v>
      </c>
      <c r="I6278" s="143"/>
    </row>
    <row r="6279" spans="2:9" s="140" customFormat="1" ht="19.7" customHeight="1" x14ac:dyDescent="0.2">
      <c r="B6279" s="142">
        <v>51301</v>
      </c>
      <c r="C6279" s="143" t="s">
        <v>209</v>
      </c>
      <c r="D6279" s="142">
        <v>465759</v>
      </c>
      <c r="E6279" s="143" t="s">
        <v>5052</v>
      </c>
      <c r="F6279" s="143" t="s">
        <v>723</v>
      </c>
      <c r="G6279" s="143" t="s">
        <v>724</v>
      </c>
      <c r="H6279" s="144">
        <v>-34000</v>
      </c>
      <c r="I6279" s="143"/>
    </row>
    <row r="6280" spans="2:9" s="140" customFormat="1" ht="19.7" customHeight="1" x14ac:dyDescent="0.2">
      <c r="B6280" s="142">
        <v>51301</v>
      </c>
      <c r="C6280" s="143" t="s">
        <v>209</v>
      </c>
      <c r="D6280" s="142">
        <v>466472</v>
      </c>
      <c r="E6280" s="143" t="s">
        <v>5053</v>
      </c>
      <c r="F6280" s="143" t="s">
        <v>700</v>
      </c>
      <c r="G6280" s="143" t="s">
        <v>701</v>
      </c>
      <c r="H6280" s="144">
        <v>660</v>
      </c>
      <c r="I6280" s="143"/>
    </row>
    <row r="6281" spans="2:9" s="140" customFormat="1" ht="19.7" customHeight="1" x14ac:dyDescent="0.2">
      <c r="B6281" s="142">
        <v>51301</v>
      </c>
      <c r="C6281" s="143" t="s">
        <v>209</v>
      </c>
      <c r="D6281" s="142">
        <v>507730</v>
      </c>
      <c r="E6281" s="143" t="s">
        <v>5054</v>
      </c>
      <c r="F6281" s="143" t="s">
        <v>713</v>
      </c>
      <c r="G6281" s="143" t="s">
        <v>714</v>
      </c>
      <c r="H6281" s="144">
        <v>-325000</v>
      </c>
      <c r="I6281" s="143"/>
    </row>
    <row r="6282" spans="2:9" s="140" customFormat="1" ht="19.7" customHeight="1" x14ac:dyDescent="0.2">
      <c r="B6282" s="142">
        <v>51301</v>
      </c>
      <c r="C6282" s="143" t="s">
        <v>209</v>
      </c>
      <c r="D6282" s="142">
        <v>507730</v>
      </c>
      <c r="E6282" s="143" t="s">
        <v>5055</v>
      </c>
      <c r="F6282" s="143" t="s">
        <v>700</v>
      </c>
      <c r="G6282" s="143" t="s">
        <v>701</v>
      </c>
      <c r="H6282" s="144">
        <v>-62004.67</v>
      </c>
      <c r="I6282" s="143"/>
    </row>
    <row r="6283" spans="2:9" s="140" customFormat="1" ht="19.7" customHeight="1" x14ac:dyDescent="0.2">
      <c r="B6283" s="142">
        <v>51301</v>
      </c>
      <c r="C6283" s="143" t="s">
        <v>209</v>
      </c>
      <c r="D6283" s="142">
        <v>518365</v>
      </c>
      <c r="E6283" s="143" t="s">
        <v>5056</v>
      </c>
      <c r="F6283" s="143" t="s">
        <v>706</v>
      </c>
      <c r="G6283" s="143" t="s">
        <v>707</v>
      </c>
      <c r="H6283" s="144">
        <v>34500.29</v>
      </c>
      <c r="I6283" s="143"/>
    </row>
    <row r="6284" spans="2:9" s="140" customFormat="1" ht="19.7" customHeight="1" x14ac:dyDescent="0.2">
      <c r="B6284" s="142">
        <v>51301</v>
      </c>
      <c r="C6284" s="143" t="s">
        <v>209</v>
      </c>
      <c r="D6284" s="142">
        <v>561306</v>
      </c>
      <c r="E6284" s="143" t="s">
        <v>5057</v>
      </c>
      <c r="F6284" s="143" t="s">
        <v>700</v>
      </c>
      <c r="G6284" s="143" t="s">
        <v>701</v>
      </c>
      <c r="H6284" s="144">
        <v>-49554.62</v>
      </c>
      <c r="I6284" s="143"/>
    </row>
    <row r="6285" spans="2:9" s="140" customFormat="1" ht="19.7" customHeight="1" x14ac:dyDescent="0.2">
      <c r="B6285" s="142">
        <v>51301</v>
      </c>
      <c r="C6285" s="143" t="s">
        <v>209</v>
      </c>
      <c r="D6285" s="142">
        <v>561306</v>
      </c>
      <c r="E6285" s="143" t="s">
        <v>5058</v>
      </c>
      <c r="F6285" s="143" t="s">
        <v>769</v>
      </c>
      <c r="G6285" s="143" t="s">
        <v>770</v>
      </c>
      <c r="H6285" s="144">
        <v>-1000</v>
      </c>
      <c r="I6285" s="143"/>
    </row>
    <row r="6286" spans="2:9" s="140" customFormat="1" ht="19.7" customHeight="1" x14ac:dyDescent="0.2">
      <c r="B6286" s="142">
        <v>51301</v>
      </c>
      <c r="C6286" s="143" t="s">
        <v>209</v>
      </c>
      <c r="D6286" s="142">
        <v>561306</v>
      </c>
      <c r="E6286" s="143" t="s">
        <v>5059</v>
      </c>
      <c r="F6286" s="143" t="s">
        <v>697</v>
      </c>
      <c r="G6286" s="143" t="s">
        <v>698</v>
      </c>
      <c r="H6286" s="144">
        <v>25000</v>
      </c>
      <c r="I6286" s="143"/>
    </row>
    <row r="6287" spans="2:9" s="140" customFormat="1" ht="19.7" customHeight="1" x14ac:dyDescent="0.2">
      <c r="B6287" s="142">
        <v>51301</v>
      </c>
      <c r="C6287" s="143" t="s">
        <v>209</v>
      </c>
      <c r="D6287" s="142">
        <v>561306</v>
      </c>
      <c r="E6287" s="143" t="s">
        <v>5060</v>
      </c>
      <c r="F6287" s="143" t="s">
        <v>697</v>
      </c>
      <c r="G6287" s="143" t="s">
        <v>698</v>
      </c>
      <c r="H6287" s="144">
        <v>25000</v>
      </c>
      <c r="I6287" s="143"/>
    </row>
    <row r="6288" spans="2:9" s="140" customFormat="1" ht="19.7" customHeight="1" x14ac:dyDescent="0.2">
      <c r="B6288" s="142">
        <v>51301</v>
      </c>
      <c r="C6288" s="143" t="s">
        <v>209</v>
      </c>
      <c r="D6288" s="142">
        <v>565070</v>
      </c>
      <c r="E6288" s="143" t="s">
        <v>5061</v>
      </c>
      <c r="F6288" s="143" t="s">
        <v>716</v>
      </c>
      <c r="G6288" s="143" t="s">
        <v>717</v>
      </c>
      <c r="H6288" s="144">
        <v>150000</v>
      </c>
      <c r="I6288" s="143"/>
    </row>
    <row r="6289" spans="2:9" s="140" customFormat="1" ht="19.7" customHeight="1" x14ac:dyDescent="0.2">
      <c r="B6289" s="142">
        <v>51301</v>
      </c>
      <c r="C6289" s="143" t="s">
        <v>209</v>
      </c>
      <c r="D6289" s="142">
        <v>569574</v>
      </c>
      <c r="E6289" s="143" t="s">
        <v>5062</v>
      </c>
      <c r="F6289" s="143" t="s">
        <v>778</v>
      </c>
      <c r="G6289" s="143" t="s">
        <v>779</v>
      </c>
      <c r="H6289" s="144">
        <v>658.8</v>
      </c>
      <c r="I6289" s="143"/>
    </row>
    <row r="6290" spans="2:9" s="140" customFormat="1" ht="19.7" customHeight="1" x14ac:dyDescent="0.2">
      <c r="B6290" s="142">
        <v>51301</v>
      </c>
      <c r="C6290" s="143" t="s">
        <v>209</v>
      </c>
      <c r="D6290" s="142">
        <v>569574</v>
      </c>
      <c r="E6290" s="143" t="s">
        <v>5063</v>
      </c>
      <c r="F6290" s="143" t="s">
        <v>700</v>
      </c>
      <c r="G6290" s="143" t="s">
        <v>701</v>
      </c>
      <c r="H6290" s="144">
        <v>1800</v>
      </c>
      <c r="I6290" s="143"/>
    </row>
    <row r="6291" spans="2:9" s="140" customFormat="1" ht="19.7" customHeight="1" x14ac:dyDescent="0.2">
      <c r="B6291" s="142">
        <v>51301</v>
      </c>
      <c r="C6291" s="143" t="s">
        <v>209</v>
      </c>
      <c r="D6291" s="142">
        <v>569681</v>
      </c>
      <c r="E6291" s="143" t="s">
        <v>5064</v>
      </c>
      <c r="F6291" s="143" t="s">
        <v>700</v>
      </c>
      <c r="G6291" s="143" t="s">
        <v>701</v>
      </c>
      <c r="H6291" s="144">
        <v>360</v>
      </c>
      <c r="I6291" s="143"/>
    </row>
    <row r="6292" spans="2:9" s="140" customFormat="1" ht="19.7" customHeight="1" x14ac:dyDescent="0.2">
      <c r="B6292" s="142">
        <v>51301</v>
      </c>
      <c r="C6292" s="143" t="s">
        <v>209</v>
      </c>
      <c r="D6292" s="142">
        <v>580573</v>
      </c>
      <c r="E6292" s="143" t="s">
        <v>8798</v>
      </c>
      <c r="F6292" s="143" t="s">
        <v>700</v>
      </c>
      <c r="G6292" s="143" t="s">
        <v>701</v>
      </c>
      <c r="H6292" s="144">
        <v>-73146.3</v>
      </c>
      <c r="I6292" s="143"/>
    </row>
    <row r="6293" spans="2:9" s="140" customFormat="1" ht="19.7" customHeight="1" x14ac:dyDescent="0.2">
      <c r="B6293" s="142">
        <v>51301</v>
      </c>
      <c r="C6293" s="143" t="s">
        <v>209</v>
      </c>
      <c r="D6293" s="142">
        <v>590231</v>
      </c>
      <c r="E6293" s="143" t="s">
        <v>5065</v>
      </c>
      <c r="F6293" s="143" t="s">
        <v>700</v>
      </c>
      <c r="G6293" s="143" t="s">
        <v>701</v>
      </c>
      <c r="H6293" s="144">
        <v>6240</v>
      </c>
      <c r="I6293" s="143"/>
    </row>
    <row r="6294" spans="2:9" s="140" customFormat="1" ht="19.7" customHeight="1" x14ac:dyDescent="0.2">
      <c r="B6294" s="142">
        <v>51301</v>
      </c>
      <c r="C6294" s="143" t="s">
        <v>209</v>
      </c>
      <c r="D6294" s="142">
        <v>611337</v>
      </c>
      <c r="E6294" s="143" t="s">
        <v>5066</v>
      </c>
      <c r="F6294" s="143" t="s">
        <v>700</v>
      </c>
      <c r="G6294" s="143" t="s">
        <v>701</v>
      </c>
      <c r="H6294" s="144">
        <v>1800</v>
      </c>
      <c r="I6294" s="143"/>
    </row>
    <row r="6295" spans="2:9" s="140" customFormat="1" ht="19.7" customHeight="1" x14ac:dyDescent="0.2">
      <c r="B6295" s="142">
        <v>51301</v>
      </c>
      <c r="C6295" s="143" t="s">
        <v>209</v>
      </c>
      <c r="D6295" s="142">
        <v>618209</v>
      </c>
      <c r="E6295" s="143" t="s">
        <v>5067</v>
      </c>
      <c r="F6295" s="143" t="s">
        <v>713</v>
      </c>
      <c r="G6295" s="143" t="s">
        <v>714</v>
      </c>
      <c r="H6295" s="144">
        <v>120000</v>
      </c>
      <c r="I6295" s="143"/>
    </row>
    <row r="6296" spans="2:9" s="140" customFormat="1" ht="19.7" customHeight="1" x14ac:dyDescent="0.2">
      <c r="B6296" s="142">
        <v>51301</v>
      </c>
      <c r="C6296" s="143" t="s">
        <v>209</v>
      </c>
      <c r="D6296" s="142">
        <v>633177</v>
      </c>
      <c r="E6296" s="143" t="s">
        <v>5068</v>
      </c>
      <c r="F6296" s="143" t="s">
        <v>706</v>
      </c>
      <c r="G6296" s="143" t="s">
        <v>707</v>
      </c>
      <c r="H6296" s="144">
        <v>7216.88</v>
      </c>
      <c r="I6296" s="143"/>
    </row>
    <row r="6297" spans="2:9" s="140" customFormat="1" ht="19.7" customHeight="1" x14ac:dyDescent="0.2">
      <c r="B6297" s="142">
        <v>51301</v>
      </c>
      <c r="C6297" s="143" t="s">
        <v>209</v>
      </c>
      <c r="D6297" s="142">
        <v>651916</v>
      </c>
      <c r="E6297" s="143" t="s">
        <v>5069</v>
      </c>
      <c r="F6297" s="143" t="s">
        <v>792</v>
      </c>
      <c r="G6297" s="143" t="s">
        <v>793</v>
      </c>
      <c r="H6297" s="144">
        <v>0</v>
      </c>
      <c r="I6297" s="143"/>
    </row>
    <row r="6298" spans="2:9" s="140" customFormat="1" ht="19.7" customHeight="1" x14ac:dyDescent="0.2">
      <c r="B6298" s="142">
        <v>51301</v>
      </c>
      <c r="C6298" s="143" t="s">
        <v>209</v>
      </c>
      <c r="D6298" s="142">
        <v>652144</v>
      </c>
      <c r="E6298" s="143" t="s">
        <v>5070</v>
      </c>
      <c r="F6298" s="143" t="s">
        <v>697</v>
      </c>
      <c r="G6298" s="143" t="s">
        <v>698</v>
      </c>
      <c r="H6298" s="144">
        <v>3080</v>
      </c>
      <c r="I6298" s="143"/>
    </row>
    <row r="6299" spans="2:9" s="140" customFormat="1" ht="19.7" customHeight="1" x14ac:dyDescent="0.2">
      <c r="B6299" s="142">
        <v>51301</v>
      </c>
      <c r="C6299" s="143" t="s">
        <v>209</v>
      </c>
      <c r="D6299" s="142">
        <v>652144</v>
      </c>
      <c r="E6299" s="143" t="s">
        <v>5071</v>
      </c>
      <c r="F6299" s="143" t="s">
        <v>700</v>
      </c>
      <c r="G6299" s="143" t="s">
        <v>701</v>
      </c>
      <c r="H6299" s="144">
        <v>3360</v>
      </c>
      <c r="I6299" s="143"/>
    </row>
    <row r="6300" spans="2:9" s="140" customFormat="1" ht="19.7" customHeight="1" x14ac:dyDescent="0.2">
      <c r="B6300" s="142">
        <v>51301</v>
      </c>
      <c r="C6300" s="143" t="s">
        <v>209</v>
      </c>
      <c r="D6300" s="142">
        <v>663907</v>
      </c>
      <c r="E6300" s="143" t="s">
        <v>5072</v>
      </c>
      <c r="F6300" s="143" t="s">
        <v>706</v>
      </c>
      <c r="G6300" s="143" t="s">
        <v>707</v>
      </c>
      <c r="H6300" s="144">
        <v>528.11</v>
      </c>
      <c r="I6300" s="143"/>
    </row>
    <row r="6301" spans="2:9" s="140" customFormat="1" ht="19.7" customHeight="1" x14ac:dyDescent="0.2">
      <c r="B6301" s="142">
        <v>51301</v>
      </c>
      <c r="C6301" s="143" t="s">
        <v>209</v>
      </c>
      <c r="D6301" s="142">
        <v>668763</v>
      </c>
      <c r="E6301" s="143" t="s">
        <v>8799</v>
      </c>
      <c r="F6301" s="143" t="s">
        <v>706</v>
      </c>
      <c r="G6301" s="143" t="s">
        <v>707</v>
      </c>
      <c r="H6301" s="144">
        <v>800.36</v>
      </c>
      <c r="I6301" s="143"/>
    </row>
    <row r="6302" spans="2:9" s="140" customFormat="1" ht="19.7" customHeight="1" x14ac:dyDescent="0.2">
      <c r="B6302" s="142">
        <v>51301</v>
      </c>
      <c r="C6302" s="143" t="s">
        <v>209</v>
      </c>
      <c r="D6302" s="142">
        <v>718277</v>
      </c>
      <c r="E6302" s="143" t="s">
        <v>5073</v>
      </c>
      <c r="F6302" s="143" t="s">
        <v>713</v>
      </c>
      <c r="G6302" s="143" t="s">
        <v>714</v>
      </c>
      <c r="H6302" s="144">
        <v>49644</v>
      </c>
      <c r="I6302" s="143"/>
    </row>
    <row r="6303" spans="2:9" s="140" customFormat="1" ht="19.7" customHeight="1" x14ac:dyDescent="0.2">
      <c r="B6303" s="142">
        <v>51301</v>
      </c>
      <c r="C6303" s="143" t="s">
        <v>209</v>
      </c>
      <c r="D6303" s="142">
        <v>762345</v>
      </c>
      <c r="E6303" s="143" t="s">
        <v>5074</v>
      </c>
      <c r="F6303" s="143" t="s">
        <v>706</v>
      </c>
      <c r="G6303" s="143" t="s">
        <v>707</v>
      </c>
      <c r="H6303" s="144">
        <v>400</v>
      </c>
      <c r="I6303" s="143"/>
    </row>
    <row r="6304" spans="2:9" s="140" customFormat="1" ht="19.7" customHeight="1" x14ac:dyDescent="0.2">
      <c r="B6304" s="142">
        <v>51301</v>
      </c>
      <c r="C6304" s="143" t="s">
        <v>209</v>
      </c>
      <c r="D6304" s="142">
        <v>794870</v>
      </c>
      <c r="E6304" s="143" t="s">
        <v>5075</v>
      </c>
      <c r="F6304" s="143" t="s">
        <v>700</v>
      </c>
      <c r="G6304" s="143" t="s">
        <v>701</v>
      </c>
      <c r="H6304" s="144">
        <v>30000</v>
      </c>
      <c r="I6304" s="143"/>
    </row>
    <row r="6305" spans="2:9" s="140" customFormat="1" ht="19.7" customHeight="1" x14ac:dyDescent="0.2">
      <c r="B6305" s="142">
        <v>51301</v>
      </c>
      <c r="C6305" s="143" t="s">
        <v>209</v>
      </c>
      <c r="D6305" s="142">
        <v>808435</v>
      </c>
      <c r="E6305" s="143" t="s">
        <v>9886</v>
      </c>
      <c r="F6305" s="143" t="s">
        <v>899</v>
      </c>
      <c r="G6305" s="143" t="s">
        <v>900</v>
      </c>
      <c r="H6305" s="144">
        <v>762</v>
      </c>
      <c r="I6305" s="143"/>
    </row>
    <row r="6306" spans="2:9" s="140" customFormat="1" ht="19.7" customHeight="1" x14ac:dyDescent="0.2">
      <c r="B6306" s="142">
        <v>51301</v>
      </c>
      <c r="C6306" s="143" t="s">
        <v>209</v>
      </c>
      <c r="D6306" s="142">
        <v>846513</v>
      </c>
      <c r="E6306" s="143" t="s">
        <v>5076</v>
      </c>
      <c r="F6306" s="143" t="s">
        <v>706</v>
      </c>
      <c r="G6306" s="143" t="s">
        <v>707</v>
      </c>
      <c r="H6306" s="144">
        <v>24003</v>
      </c>
      <c r="I6306" s="143"/>
    </row>
    <row r="6307" spans="2:9" s="140" customFormat="1" ht="19.7" customHeight="1" x14ac:dyDescent="0.2">
      <c r="B6307" s="142">
        <v>51301</v>
      </c>
      <c r="C6307" s="143" t="s">
        <v>209</v>
      </c>
      <c r="D6307" s="142">
        <v>4032045</v>
      </c>
      <c r="E6307" s="143" t="s">
        <v>5077</v>
      </c>
      <c r="F6307" s="143" t="s">
        <v>706</v>
      </c>
      <c r="G6307" s="143" t="s">
        <v>707</v>
      </c>
      <c r="H6307" s="144">
        <v>960.11</v>
      </c>
      <c r="I6307" s="143"/>
    </row>
    <row r="6308" spans="2:9" s="140" customFormat="1" ht="19.7" customHeight="1" x14ac:dyDescent="0.2">
      <c r="B6308" s="142">
        <v>51301</v>
      </c>
      <c r="C6308" s="143" t="s">
        <v>209</v>
      </c>
      <c r="D6308" s="142">
        <v>4032045</v>
      </c>
      <c r="E6308" s="143" t="s">
        <v>5078</v>
      </c>
      <c r="F6308" s="143" t="s">
        <v>737</v>
      </c>
      <c r="G6308" s="143" t="s">
        <v>738</v>
      </c>
      <c r="H6308" s="144">
        <v>4348</v>
      </c>
      <c r="I6308" s="143"/>
    </row>
    <row r="6309" spans="2:9" s="140" customFormat="1" ht="19.7" customHeight="1" x14ac:dyDescent="0.2">
      <c r="B6309" s="142">
        <v>51301</v>
      </c>
      <c r="C6309" s="143" t="s">
        <v>209</v>
      </c>
      <c r="D6309" s="142">
        <v>4032045</v>
      </c>
      <c r="E6309" s="143" t="s">
        <v>5079</v>
      </c>
      <c r="F6309" s="143" t="s">
        <v>706</v>
      </c>
      <c r="G6309" s="143" t="s">
        <v>707</v>
      </c>
      <c r="H6309" s="144">
        <v>960.11</v>
      </c>
      <c r="I6309" s="143"/>
    </row>
    <row r="6310" spans="2:9" s="140" customFormat="1" ht="19.7" customHeight="1" x14ac:dyDescent="0.2">
      <c r="B6310" s="142">
        <v>51301</v>
      </c>
      <c r="C6310" s="143" t="s">
        <v>209</v>
      </c>
      <c r="D6310" s="142">
        <v>5398509</v>
      </c>
      <c r="E6310" s="143" t="s">
        <v>5080</v>
      </c>
      <c r="F6310" s="143" t="s">
        <v>697</v>
      </c>
      <c r="G6310" s="143" t="s">
        <v>698</v>
      </c>
      <c r="H6310" s="144">
        <v>60000</v>
      </c>
      <c r="I6310" s="143"/>
    </row>
    <row r="6311" spans="2:9" s="140" customFormat="1" ht="19.7" customHeight="1" x14ac:dyDescent="0.2">
      <c r="B6311" s="142">
        <v>51301</v>
      </c>
      <c r="C6311" s="143" t="s">
        <v>209</v>
      </c>
      <c r="D6311" s="142">
        <v>5992941</v>
      </c>
      <c r="E6311" s="143" t="s">
        <v>9195</v>
      </c>
      <c r="F6311" s="143" t="s">
        <v>697</v>
      </c>
      <c r="G6311" s="143" t="s">
        <v>698</v>
      </c>
      <c r="H6311" s="144">
        <v>56000</v>
      </c>
      <c r="I6311" s="143"/>
    </row>
    <row r="6312" spans="2:9" s="140" customFormat="1" ht="19.7" customHeight="1" x14ac:dyDescent="0.2">
      <c r="B6312" s="142">
        <v>51301</v>
      </c>
      <c r="C6312" s="143" t="s">
        <v>209</v>
      </c>
      <c r="D6312" s="142">
        <v>5992941</v>
      </c>
      <c r="E6312" s="143" t="s">
        <v>9196</v>
      </c>
      <c r="F6312" s="143" t="s">
        <v>700</v>
      </c>
      <c r="G6312" s="143" t="s">
        <v>701</v>
      </c>
      <c r="H6312" s="144">
        <v>28800</v>
      </c>
      <c r="I6312" s="143"/>
    </row>
    <row r="6313" spans="2:9" s="140" customFormat="1" ht="19.7" customHeight="1" x14ac:dyDescent="0.2">
      <c r="B6313" s="142">
        <v>51301</v>
      </c>
      <c r="C6313" s="143" t="s">
        <v>209</v>
      </c>
      <c r="D6313" s="142">
        <v>6256122</v>
      </c>
      <c r="E6313" s="143" t="s">
        <v>5081</v>
      </c>
      <c r="F6313" s="143" t="s">
        <v>787</v>
      </c>
      <c r="G6313" s="143" t="s">
        <v>788</v>
      </c>
      <c r="H6313" s="144">
        <v>550</v>
      </c>
      <c r="I6313" s="143"/>
    </row>
    <row r="6314" spans="2:9" s="140" customFormat="1" ht="19.7" customHeight="1" x14ac:dyDescent="0.2">
      <c r="B6314" s="142">
        <v>51301</v>
      </c>
      <c r="C6314" s="143" t="s">
        <v>209</v>
      </c>
      <c r="D6314" s="142">
        <v>10420665</v>
      </c>
      <c r="E6314" s="143" t="s">
        <v>9197</v>
      </c>
      <c r="F6314" s="143" t="s">
        <v>700</v>
      </c>
      <c r="G6314" s="143" t="s">
        <v>701</v>
      </c>
      <c r="H6314" s="144">
        <v>30000</v>
      </c>
      <c r="I6314" s="143"/>
    </row>
    <row r="6315" spans="2:9" s="140" customFormat="1" ht="19.7" customHeight="1" x14ac:dyDescent="0.2">
      <c r="B6315" s="142">
        <v>51301</v>
      </c>
      <c r="C6315" s="143" t="s">
        <v>209</v>
      </c>
      <c r="D6315" s="142">
        <v>14241612</v>
      </c>
      <c r="E6315" s="143" t="s">
        <v>5083</v>
      </c>
      <c r="F6315" s="143" t="s">
        <v>697</v>
      </c>
      <c r="G6315" s="143" t="s">
        <v>698</v>
      </c>
      <c r="H6315" s="144">
        <v>1800</v>
      </c>
      <c r="I6315" s="143"/>
    </row>
    <row r="6316" spans="2:9" s="140" customFormat="1" ht="19.7" customHeight="1" x14ac:dyDescent="0.2">
      <c r="B6316" s="142">
        <v>51301</v>
      </c>
      <c r="C6316" s="143" t="s">
        <v>209</v>
      </c>
      <c r="D6316" s="142">
        <v>14241612</v>
      </c>
      <c r="E6316" s="143" t="s">
        <v>5084</v>
      </c>
      <c r="F6316" s="143" t="s">
        <v>700</v>
      </c>
      <c r="G6316" s="143" t="s">
        <v>701</v>
      </c>
      <c r="H6316" s="144">
        <v>-225.24</v>
      </c>
      <c r="I6316" s="143"/>
    </row>
    <row r="6317" spans="2:9" s="140" customFormat="1" ht="19.7" customHeight="1" x14ac:dyDescent="0.2">
      <c r="B6317" s="142">
        <v>51301</v>
      </c>
      <c r="C6317" s="143" t="s">
        <v>209</v>
      </c>
      <c r="D6317" s="142">
        <v>98131618</v>
      </c>
      <c r="E6317" s="143" t="s">
        <v>5085</v>
      </c>
      <c r="F6317" s="143" t="s">
        <v>700</v>
      </c>
      <c r="G6317" s="143" t="s">
        <v>701</v>
      </c>
      <c r="H6317" s="144">
        <v>-32.44</v>
      </c>
      <c r="I6317" s="143"/>
    </row>
    <row r="6318" spans="2:9" s="140" customFormat="1" ht="19.7" customHeight="1" x14ac:dyDescent="0.2">
      <c r="B6318" s="142">
        <v>51301</v>
      </c>
      <c r="C6318" s="143" t="s">
        <v>209</v>
      </c>
      <c r="D6318" s="142">
        <v>99163184</v>
      </c>
      <c r="E6318" s="143" t="s">
        <v>5086</v>
      </c>
      <c r="F6318" s="143" t="s">
        <v>716</v>
      </c>
      <c r="G6318" s="143" t="s">
        <v>717</v>
      </c>
      <c r="H6318" s="144">
        <v>100000</v>
      </c>
      <c r="I6318" s="143"/>
    </row>
    <row r="6319" spans="2:9" s="140" customFormat="1" ht="19.7" customHeight="1" x14ac:dyDescent="0.2">
      <c r="B6319" s="142">
        <v>51301</v>
      </c>
      <c r="C6319" s="143" t="s">
        <v>209</v>
      </c>
      <c r="D6319" s="142">
        <v>99354407</v>
      </c>
      <c r="E6319" s="143" t="s">
        <v>5087</v>
      </c>
      <c r="F6319" s="143" t="s">
        <v>713</v>
      </c>
      <c r="G6319" s="143" t="s">
        <v>714</v>
      </c>
      <c r="H6319" s="144">
        <v>128000</v>
      </c>
      <c r="I6319" s="143"/>
    </row>
    <row r="6320" spans="2:9" s="140" customFormat="1" ht="19.7" customHeight="1" x14ac:dyDescent="0.2">
      <c r="B6320" s="142">
        <v>51301</v>
      </c>
      <c r="C6320" s="143" t="s">
        <v>209</v>
      </c>
      <c r="D6320" s="142">
        <v>100746234</v>
      </c>
      <c r="E6320" s="143" t="s">
        <v>5082</v>
      </c>
      <c r="F6320" s="143" t="s">
        <v>713</v>
      </c>
      <c r="G6320" s="143" t="s">
        <v>714</v>
      </c>
      <c r="H6320" s="144">
        <v>100000</v>
      </c>
      <c r="I6320" s="143"/>
    </row>
    <row r="6321" spans="2:9" s="140" customFormat="1" ht="19.7" customHeight="1" x14ac:dyDescent="0.2">
      <c r="B6321" s="142">
        <v>51301</v>
      </c>
      <c r="C6321" s="143" t="s">
        <v>209</v>
      </c>
      <c r="D6321" s="142">
        <v>101403596</v>
      </c>
      <c r="E6321" s="143" t="s">
        <v>9198</v>
      </c>
      <c r="F6321" s="143" t="s">
        <v>713</v>
      </c>
      <c r="G6321" s="143" t="s">
        <v>714</v>
      </c>
      <c r="H6321" s="144">
        <v>300000</v>
      </c>
      <c r="I6321" s="143"/>
    </row>
    <row r="6322" spans="2:9" s="140" customFormat="1" ht="19.7" customHeight="1" x14ac:dyDescent="0.2">
      <c r="B6322" s="142">
        <v>51305</v>
      </c>
      <c r="C6322" s="143" t="s">
        <v>208</v>
      </c>
      <c r="D6322" s="142">
        <v>127462</v>
      </c>
      <c r="E6322" s="143" t="s">
        <v>5088</v>
      </c>
      <c r="F6322" s="143" t="s">
        <v>697</v>
      </c>
      <c r="G6322" s="143" t="s">
        <v>698</v>
      </c>
      <c r="H6322" s="144">
        <v>45000</v>
      </c>
      <c r="I6322" s="143"/>
    </row>
    <row r="6323" spans="2:9" s="140" customFormat="1" ht="19.7" customHeight="1" x14ac:dyDescent="0.2">
      <c r="B6323" s="142">
        <v>51305</v>
      </c>
      <c r="C6323" s="143" t="s">
        <v>208</v>
      </c>
      <c r="D6323" s="142">
        <v>149547</v>
      </c>
      <c r="E6323" s="143" t="s">
        <v>5089</v>
      </c>
      <c r="F6323" s="143" t="s">
        <v>700</v>
      </c>
      <c r="G6323" s="143" t="s">
        <v>701</v>
      </c>
      <c r="H6323" s="144">
        <v>-94417.35</v>
      </c>
      <c r="I6323" s="143"/>
    </row>
    <row r="6324" spans="2:9" s="140" customFormat="1" ht="19.7" customHeight="1" x14ac:dyDescent="0.2">
      <c r="B6324" s="142">
        <v>51305</v>
      </c>
      <c r="C6324" s="143" t="s">
        <v>208</v>
      </c>
      <c r="D6324" s="142">
        <v>171028</v>
      </c>
      <c r="E6324" s="143" t="s">
        <v>9199</v>
      </c>
      <c r="F6324" s="143" t="s">
        <v>713</v>
      </c>
      <c r="G6324" s="143" t="s">
        <v>714</v>
      </c>
      <c r="H6324" s="144">
        <v>290000</v>
      </c>
      <c r="I6324" s="143"/>
    </row>
    <row r="6325" spans="2:9" s="140" customFormat="1" ht="19.7" customHeight="1" x14ac:dyDescent="0.2">
      <c r="B6325" s="142">
        <v>51305</v>
      </c>
      <c r="C6325" s="143" t="s">
        <v>208</v>
      </c>
      <c r="D6325" s="142">
        <v>171028</v>
      </c>
      <c r="E6325" s="143" t="s">
        <v>9200</v>
      </c>
      <c r="F6325" s="143" t="s">
        <v>700</v>
      </c>
      <c r="G6325" s="143" t="s">
        <v>701</v>
      </c>
      <c r="H6325" s="144">
        <v>360</v>
      </c>
      <c r="I6325" s="143"/>
    </row>
    <row r="6326" spans="2:9" s="140" customFormat="1" ht="19.7" customHeight="1" x14ac:dyDescent="0.2">
      <c r="B6326" s="142">
        <v>51305</v>
      </c>
      <c r="C6326" s="143" t="s">
        <v>208</v>
      </c>
      <c r="D6326" s="142">
        <v>295633</v>
      </c>
      <c r="E6326" s="143" t="s">
        <v>5090</v>
      </c>
      <c r="F6326" s="143" t="s">
        <v>737</v>
      </c>
      <c r="G6326" s="143" t="s">
        <v>738</v>
      </c>
      <c r="H6326" s="144">
        <v>360</v>
      </c>
      <c r="I6326" s="143"/>
    </row>
    <row r="6327" spans="2:9" s="140" customFormat="1" ht="19.7" customHeight="1" x14ac:dyDescent="0.2">
      <c r="B6327" s="142">
        <v>51305</v>
      </c>
      <c r="C6327" s="143" t="s">
        <v>208</v>
      </c>
      <c r="D6327" s="142">
        <v>461447</v>
      </c>
      <c r="E6327" s="143" t="s">
        <v>5091</v>
      </c>
      <c r="F6327" s="143" t="s">
        <v>706</v>
      </c>
      <c r="G6327" s="143" t="s">
        <v>707</v>
      </c>
      <c r="H6327" s="144">
        <v>960.43</v>
      </c>
      <c r="I6327" s="143"/>
    </row>
    <row r="6328" spans="2:9" s="140" customFormat="1" ht="19.7" customHeight="1" x14ac:dyDescent="0.2">
      <c r="B6328" s="142">
        <v>51305</v>
      </c>
      <c r="C6328" s="143" t="s">
        <v>208</v>
      </c>
      <c r="D6328" s="142">
        <v>474860</v>
      </c>
      <c r="E6328" s="143" t="s">
        <v>5092</v>
      </c>
      <c r="F6328" s="143" t="s">
        <v>706</v>
      </c>
      <c r="G6328" s="143" t="s">
        <v>707</v>
      </c>
      <c r="H6328" s="144">
        <v>6129.1</v>
      </c>
      <c r="I6328" s="143"/>
    </row>
    <row r="6329" spans="2:9" s="140" customFormat="1" ht="19.7" customHeight="1" x14ac:dyDescent="0.2">
      <c r="B6329" s="142">
        <v>51305</v>
      </c>
      <c r="C6329" s="143" t="s">
        <v>208</v>
      </c>
      <c r="D6329" s="142">
        <v>498261</v>
      </c>
      <c r="E6329" s="143" t="s">
        <v>5093</v>
      </c>
      <c r="F6329" s="143" t="s">
        <v>899</v>
      </c>
      <c r="G6329" s="143" t="s">
        <v>900</v>
      </c>
      <c r="H6329" s="144">
        <v>1219.5999999999999</v>
      </c>
      <c r="I6329" s="143"/>
    </row>
    <row r="6330" spans="2:9" s="140" customFormat="1" ht="19.7" customHeight="1" x14ac:dyDescent="0.2">
      <c r="B6330" s="142">
        <v>51305</v>
      </c>
      <c r="C6330" s="143" t="s">
        <v>208</v>
      </c>
      <c r="D6330" s="142">
        <v>662052</v>
      </c>
      <c r="E6330" s="143" t="s">
        <v>5094</v>
      </c>
      <c r="F6330" s="143" t="s">
        <v>700</v>
      </c>
      <c r="G6330" s="143" t="s">
        <v>701</v>
      </c>
      <c r="H6330" s="144">
        <v>10000</v>
      </c>
      <c r="I6330" s="143"/>
    </row>
    <row r="6331" spans="2:9" s="140" customFormat="1" ht="19.7" customHeight="1" x14ac:dyDescent="0.2">
      <c r="B6331" s="142">
        <v>51305</v>
      </c>
      <c r="C6331" s="143" t="s">
        <v>208</v>
      </c>
      <c r="D6331" s="142">
        <v>697062</v>
      </c>
      <c r="E6331" s="143" t="s">
        <v>5095</v>
      </c>
      <c r="F6331" s="143" t="s">
        <v>700</v>
      </c>
      <c r="G6331" s="143" t="s">
        <v>701</v>
      </c>
      <c r="H6331" s="144">
        <v>360</v>
      </c>
      <c r="I6331" s="143"/>
    </row>
    <row r="6332" spans="2:9" s="140" customFormat="1" ht="19.7" customHeight="1" x14ac:dyDescent="0.2">
      <c r="B6332" s="142">
        <v>51305</v>
      </c>
      <c r="C6332" s="143" t="s">
        <v>208</v>
      </c>
      <c r="D6332" s="142">
        <v>738067</v>
      </c>
      <c r="E6332" s="143" t="s">
        <v>5096</v>
      </c>
      <c r="F6332" s="143" t="s">
        <v>700</v>
      </c>
      <c r="G6332" s="143" t="s">
        <v>701</v>
      </c>
      <c r="H6332" s="144">
        <v>-57022.82</v>
      </c>
      <c r="I6332" s="143"/>
    </row>
    <row r="6333" spans="2:9" s="140" customFormat="1" ht="19.7" customHeight="1" x14ac:dyDescent="0.2">
      <c r="B6333" s="142">
        <v>51306</v>
      </c>
      <c r="C6333" s="143" t="s">
        <v>211</v>
      </c>
      <c r="D6333" s="142">
        <v>18174</v>
      </c>
      <c r="E6333" s="143" t="s">
        <v>5098</v>
      </c>
      <c r="F6333" s="143" t="s">
        <v>706</v>
      </c>
      <c r="G6333" s="143" t="s">
        <v>707</v>
      </c>
      <c r="H6333" s="144">
        <v>9889.23</v>
      </c>
      <c r="I6333" s="143"/>
    </row>
    <row r="6334" spans="2:9" s="140" customFormat="1" ht="19.7" customHeight="1" x14ac:dyDescent="0.2">
      <c r="B6334" s="142">
        <v>51306</v>
      </c>
      <c r="C6334" s="143" t="s">
        <v>211</v>
      </c>
      <c r="D6334" s="142">
        <v>138097</v>
      </c>
      <c r="E6334" s="143" t="s">
        <v>5099</v>
      </c>
      <c r="F6334" s="143" t="s">
        <v>700</v>
      </c>
      <c r="G6334" s="143" t="s">
        <v>701</v>
      </c>
      <c r="H6334" s="144">
        <v>-92981.55</v>
      </c>
      <c r="I6334" s="143"/>
    </row>
    <row r="6335" spans="2:9" s="140" customFormat="1" ht="19.7" customHeight="1" x14ac:dyDescent="0.2">
      <c r="B6335" s="142">
        <v>51306</v>
      </c>
      <c r="C6335" s="143" t="s">
        <v>211</v>
      </c>
      <c r="D6335" s="142">
        <v>138097</v>
      </c>
      <c r="E6335" s="143" t="s">
        <v>5100</v>
      </c>
      <c r="F6335" s="143" t="s">
        <v>700</v>
      </c>
      <c r="G6335" s="143" t="s">
        <v>701</v>
      </c>
      <c r="H6335" s="144">
        <v>-74097.03</v>
      </c>
      <c r="I6335" s="143"/>
    </row>
    <row r="6336" spans="2:9" s="140" customFormat="1" ht="19.7" customHeight="1" x14ac:dyDescent="0.2">
      <c r="B6336" s="142">
        <v>51306</v>
      </c>
      <c r="C6336" s="143" t="s">
        <v>211</v>
      </c>
      <c r="D6336" s="142">
        <v>138097</v>
      </c>
      <c r="E6336" s="143" t="s">
        <v>5101</v>
      </c>
      <c r="F6336" s="143" t="s">
        <v>700</v>
      </c>
      <c r="G6336" s="143" t="s">
        <v>701</v>
      </c>
      <c r="H6336" s="144">
        <v>-729.73</v>
      </c>
      <c r="I6336" s="143"/>
    </row>
    <row r="6337" spans="2:9" s="140" customFormat="1" ht="19.7" customHeight="1" x14ac:dyDescent="0.2">
      <c r="B6337" s="142">
        <v>51306</v>
      </c>
      <c r="C6337" s="143" t="s">
        <v>211</v>
      </c>
      <c r="D6337" s="142">
        <v>156453</v>
      </c>
      <c r="E6337" s="143" t="s">
        <v>9201</v>
      </c>
      <c r="F6337" s="143" t="s">
        <v>697</v>
      </c>
      <c r="G6337" s="143" t="s">
        <v>698</v>
      </c>
      <c r="H6337" s="144">
        <v>1350</v>
      </c>
      <c r="I6337" s="143"/>
    </row>
    <row r="6338" spans="2:9" s="140" customFormat="1" ht="19.7" customHeight="1" x14ac:dyDescent="0.2">
      <c r="B6338" s="142">
        <v>51306</v>
      </c>
      <c r="C6338" s="143" t="s">
        <v>211</v>
      </c>
      <c r="D6338" s="142">
        <v>212562</v>
      </c>
      <c r="E6338" s="143" t="s">
        <v>5103</v>
      </c>
      <c r="F6338" s="143" t="s">
        <v>723</v>
      </c>
      <c r="G6338" s="143" t="s">
        <v>724</v>
      </c>
      <c r="H6338" s="144">
        <v>-36000</v>
      </c>
      <c r="I6338" s="143"/>
    </row>
    <row r="6339" spans="2:9" s="140" customFormat="1" ht="19.7" customHeight="1" x14ac:dyDescent="0.2">
      <c r="B6339" s="142">
        <v>51306</v>
      </c>
      <c r="C6339" s="143" t="s">
        <v>211</v>
      </c>
      <c r="D6339" s="142">
        <v>249753</v>
      </c>
      <c r="E6339" s="143" t="s">
        <v>5104</v>
      </c>
      <c r="F6339" s="143" t="s">
        <v>697</v>
      </c>
      <c r="G6339" s="143" t="s">
        <v>698</v>
      </c>
      <c r="H6339" s="144">
        <v>51000</v>
      </c>
      <c r="I6339" s="143"/>
    </row>
    <row r="6340" spans="2:9" s="140" customFormat="1" ht="19.7" customHeight="1" x14ac:dyDescent="0.2">
      <c r="B6340" s="142">
        <v>51306</v>
      </c>
      <c r="C6340" s="143" t="s">
        <v>211</v>
      </c>
      <c r="D6340" s="142">
        <v>347915</v>
      </c>
      <c r="E6340" s="143" t="s">
        <v>9202</v>
      </c>
      <c r="F6340" s="143" t="s">
        <v>716</v>
      </c>
      <c r="G6340" s="143" t="s">
        <v>717</v>
      </c>
      <c r="H6340" s="144">
        <v>-31675.3</v>
      </c>
      <c r="I6340" s="143"/>
    </row>
    <row r="6341" spans="2:9" s="140" customFormat="1" ht="19.7" customHeight="1" x14ac:dyDescent="0.2">
      <c r="B6341" s="142">
        <v>51306</v>
      </c>
      <c r="C6341" s="143" t="s">
        <v>211</v>
      </c>
      <c r="D6341" s="142">
        <v>347915</v>
      </c>
      <c r="E6341" s="143" t="s">
        <v>9203</v>
      </c>
      <c r="F6341" s="143" t="s">
        <v>716</v>
      </c>
      <c r="G6341" s="143" t="s">
        <v>717</v>
      </c>
      <c r="H6341" s="144">
        <v>-88021.6</v>
      </c>
      <c r="I6341" s="143"/>
    </row>
    <row r="6342" spans="2:9" s="140" customFormat="1" ht="19.7" customHeight="1" x14ac:dyDescent="0.2">
      <c r="B6342" s="142">
        <v>51306</v>
      </c>
      <c r="C6342" s="143" t="s">
        <v>211</v>
      </c>
      <c r="D6342" s="142">
        <v>356592</v>
      </c>
      <c r="E6342" s="143" t="s">
        <v>5107</v>
      </c>
      <c r="F6342" s="143" t="s">
        <v>700</v>
      </c>
      <c r="G6342" s="143" t="s">
        <v>701</v>
      </c>
      <c r="H6342" s="144">
        <v>1600</v>
      </c>
      <c r="I6342" s="143"/>
    </row>
    <row r="6343" spans="2:9" s="140" customFormat="1" ht="19.7" customHeight="1" x14ac:dyDescent="0.2">
      <c r="B6343" s="142">
        <v>51306</v>
      </c>
      <c r="C6343" s="143" t="s">
        <v>211</v>
      </c>
      <c r="D6343" s="142">
        <v>356592</v>
      </c>
      <c r="E6343" s="143" t="s">
        <v>5108</v>
      </c>
      <c r="F6343" s="143" t="s">
        <v>700</v>
      </c>
      <c r="G6343" s="143" t="s">
        <v>701</v>
      </c>
      <c r="H6343" s="144">
        <v>-79929.14</v>
      </c>
      <c r="I6343" s="143"/>
    </row>
    <row r="6344" spans="2:9" s="140" customFormat="1" ht="19.7" customHeight="1" x14ac:dyDescent="0.2">
      <c r="B6344" s="142">
        <v>51306</v>
      </c>
      <c r="C6344" s="143" t="s">
        <v>211</v>
      </c>
      <c r="D6344" s="142">
        <v>359253</v>
      </c>
      <c r="E6344" s="143" t="s">
        <v>5109</v>
      </c>
      <c r="F6344" s="143" t="s">
        <v>706</v>
      </c>
      <c r="G6344" s="143" t="s">
        <v>707</v>
      </c>
      <c r="H6344" s="144">
        <v>21058.68</v>
      </c>
      <c r="I6344" s="143"/>
    </row>
    <row r="6345" spans="2:9" s="140" customFormat="1" ht="19.7" customHeight="1" x14ac:dyDescent="0.2">
      <c r="B6345" s="142">
        <v>51306</v>
      </c>
      <c r="C6345" s="143" t="s">
        <v>211</v>
      </c>
      <c r="D6345" s="142">
        <v>422906</v>
      </c>
      <c r="E6345" s="143" t="s">
        <v>5110</v>
      </c>
      <c r="F6345" s="143" t="s">
        <v>706</v>
      </c>
      <c r="G6345" s="143" t="s">
        <v>707</v>
      </c>
      <c r="H6345" s="144">
        <v>528.11</v>
      </c>
      <c r="I6345" s="143"/>
    </row>
    <row r="6346" spans="2:9" s="140" customFormat="1" ht="19.7" customHeight="1" x14ac:dyDescent="0.2">
      <c r="B6346" s="142">
        <v>51306</v>
      </c>
      <c r="C6346" s="143" t="s">
        <v>211</v>
      </c>
      <c r="D6346" s="142">
        <v>422906</v>
      </c>
      <c r="E6346" s="143" t="s">
        <v>5111</v>
      </c>
      <c r="F6346" s="143" t="s">
        <v>700</v>
      </c>
      <c r="G6346" s="143" t="s">
        <v>701</v>
      </c>
      <c r="H6346" s="144">
        <v>0</v>
      </c>
      <c r="I6346" s="143"/>
    </row>
    <row r="6347" spans="2:9" s="140" customFormat="1" ht="19.7" customHeight="1" x14ac:dyDescent="0.2">
      <c r="B6347" s="142">
        <v>51306</v>
      </c>
      <c r="C6347" s="143" t="s">
        <v>211</v>
      </c>
      <c r="D6347" s="142">
        <v>451712</v>
      </c>
      <c r="E6347" s="143" t="s">
        <v>5112</v>
      </c>
      <c r="F6347" s="143" t="s">
        <v>697</v>
      </c>
      <c r="G6347" s="143" t="s">
        <v>698</v>
      </c>
      <c r="H6347" s="144">
        <v>52300</v>
      </c>
      <c r="I6347" s="143"/>
    </row>
    <row r="6348" spans="2:9" s="140" customFormat="1" ht="19.7" customHeight="1" x14ac:dyDescent="0.2">
      <c r="B6348" s="142">
        <v>51306</v>
      </c>
      <c r="C6348" s="143" t="s">
        <v>211</v>
      </c>
      <c r="D6348" s="142">
        <v>454183</v>
      </c>
      <c r="E6348" s="143" t="s">
        <v>5113</v>
      </c>
      <c r="F6348" s="143" t="s">
        <v>700</v>
      </c>
      <c r="G6348" s="143" t="s">
        <v>701</v>
      </c>
      <c r="H6348" s="144">
        <v>39416.67</v>
      </c>
      <c r="I6348" s="143"/>
    </row>
    <row r="6349" spans="2:9" s="140" customFormat="1" ht="19.7" customHeight="1" x14ac:dyDescent="0.2">
      <c r="B6349" s="142">
        <v>51306</v>
      </c>
      <c r="C6349" s="143" t="s">
        <v>211</v>
      </c>
      <c r="D6349" s="142">
        <v>587141</v>
      </c>
      <c r="E6349" s="143" t="s">
        <v>5114</v>
      </c>
      <c r="F6349" s="143" t="s">
        <v>700</v>
      </c>
      <c r="G6349" s="143" t="s">
        <v>701</v>
      </c>
      <c r="H6349" s="144">
        <v>-11187.45</v>
      </c>
      <c r="I6349" s="143"/>
    </row>
    <row r="6350" spans="2:9" s="140" customFormat="1" ht="19.7" customHeight="1" x14ac:dyDescent="0.2">
      <c r="B6350" s="142">
        <v>51306</v>
      </c>
      <c r="C6350" s="143" t="s">
        <v>211</v>
      </c>
      <c r="D6350" s="142">
        <v>608884</v>
      </c>
      <c r="E6350" s="143" t="s">
        <v>5115</v>
      </c>
      <c r="F6350" s="143" t="s">
        <v>737</v>
      </c>
      <c r="G6350" s="143" t="s">
        <v>738</v>
      </c>
      <c r="H6350" s="144">
        <v>90</v>
      </c>
      <c r="I6350" s="143"/>
    </row>
    <row r="6351" spans="2:9" s="140" customFormat="1" ht="19.7" customHeight="1" x14ac:dyDescent="0.2">
      <c r="B6351" s="142">
        <v>51306</v>
      </c>
      <c r="C6351" s="143" t="s">
        <v>211</v>
      </c>
      <c r="D6351" s="142">
        <v>608884</v>
      </c>
      <c r="E6351" s="143" t="s">
        <v>5115</v>
      </c>
      <c r="F6351" s="143" t="s">
        <v>737</v>
      </c>
      <c r="G6351" s="143" t="s">
        <v>738</v>
      </c>
      <c r="H6351" s="144">
        <v>270</v>
      </c>
      <c r="I6351" s="143"/>
    </row>
    <row r="6352" spans="2:9" s="140" customFormat="1" ht="19.7" customHeight="1" x14ac:dyDescent="0.2">
      <c r="B6352" s="142">
        <v>51306</v>
      </c>
      <c r="C6352" s="143" t="s">
        <v>211</v>
      </c>
      <c r="D6352" s="142">
        <v>608884</v>
      </c>
      <c r="E6352" s="143" t="s">
        <v>5116</v>
      </c>
      <c r="F6352" s="143" t="s">
        <v>737</v>
      </c>
      <c r="G6352" s="143" t="s">
        <v>738</v>
      </c>
      <c r="H6352" s="144">
        <v>450</v>
      </c>
      <c r="I6352" s="143"/>
    </row>
    <row r="6353" spans="2:9" s="140" customFormat="1" ht="19.7" customHeight="1" x14ac:dyDescent="0.2">
      <c r="B6353" s="142">
        <v>51306</v>
      </c>
      <c r="C6353" s="143" t="s">
        <v>211</v>
      </c>
      <c r="D6353" s="142">
        <v>608884</v>
      </c>
      <c r="E6353" s="143" t="s">
        <v>5116</v>
      </c>
      <c r="F6353" s="143" t="s">
        <v>737</v>
      </c>
      <c r="G6353" s="143" t="s">
        <v>738</v>
      </c>
      <c r="H6353" s="144">
        <v>1350</v>
      </c>
      <c r="I6353" s="143"/>
    </row>
    <row r="6354" spans="2:9" s="140" customFormat="1" ht="19.7" customHeight="1" x14ac:dyDescent="0.2">
      <c r="B6354" s="142">
        <v>51306</v>
      </c>
      <c r="C6354" s="143" t="s">
        <v>211</v>
      </c>
      <c r="D6354" s="142">
        <v>612321</v>
      </c>
      <c r="E6354" s="143" t="s">
        <v>5117</v>
      </c>
      <c r="F6354" s="143" t="s">
        <v>700</v>
      </c>
      <c r="G6354" s="143" t="s">
        <v>701</v>
      </c>
      <c r="H6354" s="144">
        <v>182.92</v>
      </c>
      <c r="I6354" s="143"/>
    </row>
    <row r="6355" spans="2:9" s="140" customFormat="1" ht="19.7" customHeight="1" x14ac:dyDescent="0.2">
      <c r="B6355" s="142">
        <v>51306</v>
      </c>
      <c r="C6355" s="143" t="s">
        <v>211</v>
      </c>
      <c r="D6355" s="142">
        <v>615299</v>
      </c>
      <c r="E6355" s="143" t="s">
        <v>5118</v>
      </c>
      <c r="F6355" s="143" t="s">
        <v>713</v>
      </c>
      <c r="G6355" s="143" t="s">
        <v>714</v>
      </c>
      <c r="H6355" s="144">
        <v>310000</v>
      </c>
      <c r="I6355" s="143"/>
    </row>
    <row r="6356" spans="2:9" s="140" customFormat="1" ht="19.7" customHeight="1" x14ac:dyDescent="0.2">
      <c r="B6356" s="142">
        <v>51306</v>
      </c>
      <c r="C6356" s="143" t="s">
        <v>211</v>
      </c>
      <c r="D6356" s="142">
        <v>615299</v>
      </c>
      <c r="E6356" s="143" t="s">
        <v>5119</v>
      </c>
      <c r="F6356" s="143" t="s">
        <v>700</v>
      </c>
      <c r="G6356" s="143" t="s">
        <v>701</v>
      </c>
      <c r="H6356" s="144">
        <v>-23998.69</v>
      </c>
      <c r="I6356" s="143"/>
    </row>
    <row r="6357" spans="2:9" s="140" customFormat="1" ht="19.7" customHeight="1" x14ac:dyDescent="0.2">
      <c r="B6357" s="142">
        <v>51306</v>
      </c>
      <c r="C6357" s="143" t="s">
        <v>211</v>
      </c>
      <c r="D6357" s="142">
        <v>626355</v>
      </c>
      <c r="E6357" s="143" t="s">
        <v>5120</v>
      </c>
      <c r="F6357" s="143" t="s">
        <v>700</v>
      </c>
      <c r="G6357" s="143" t="s">
        <v>701</v>
      </c>
      <c r="H6357" s="144">
        <v>20000</v>
      </c>
      <c r="I6357" s="143"/>
    </row>
    <row r="6358" spans="2:9" s="140" customFormat="1" ht="19.7" customHeight="1" x14ac:dyDescent="0.2">
      <c r="B6358" s="142">
        <v>51306</v>
      </c>
      <c r="C6358" s="143" t="s">
        <v>211</v>
      </c>
      <c r="D6358" s="142">
        <v>688441</v>
      </c>
      <c r="E6358" s="143" t="s">
        <v>5121</v>
      </c>
      <c r="F6358" s="143" t="s">
        <v>697</v>
      </c>
      <c r="G6358" s="143" t="s">
        <v>698</v>
      </c>
      <c r="H6358" s="144">
        <v>136600</v>
      </c>
      <c r="I6358" s="143"/>
    </row>
    <row r="6359" spans="2:9" s="140" customFormat="1" ht="19.7" customHeight="1" x14ac:dyDescent="0.2">
      <c r="B6359" s="142">
        <v>51306</v>
      </c>
      <c r="C6359" s="143" t="s">
        <v>211</v>
      </c>
      <c r="D6359" s="142">
        <v>706524</v>
      </c>
      <c r="E6359" s="143" t="s">
        <v>5122</v>
      </c>
      <c r="F6359" s="143" t="s">
        <v>700</v>
      </c>
      <c r="G6359" s="143" t="s">
        <v>701</v>
      </c>
      <c r="H6359" s="144">
        <v>-3637.67</v>
      </c>
      <c r="I6359" s="143"/>
    </row>
    <row r="6360" spans="2:9" s="140" customFormat="1" ht="19.7" customHeight="1" x14ac:dyDescent="0.2">
      <c r="B6360" s="142">
        <v>51306</v>
      </c>
      <c r="C6360" s="143" t="s">
        <v>211</v>
      </c>
      <c r="D6360" s="142">
        <v>783046</v>
      </c>
      <c r="E6360" s="143" t="s">
        <v>5123</v>
      </c>
      <c r="F6360" s="143" t="s">
        <v>713</v>
      </c>
      <c r="G6360" s="143" t="s">
        <v>714</v>
      </c>
      <c r="H6360" s="144">
        <v>120000</v>
      </c>
      <c r="I6360" s="143"/>
    </row>
    <row r="6361" spans="2:9" s="140" customFormat="1" ht="19.7" customHeight="1" x14ac:dyDescent="0.2">
      <c r="B6361" s="142">
        <v>51306</v>
      </c>
      <c r="C6361" s="143" t="s">
        <v>211</v>
      </c>
      <c r="D6361" s="142">
        <v>790852</v>
      </c>
      <c r="E6361" s="143" t="s">
        <v>5124</v>
      </c>
      <c r="F6361" s="143" t="s">
        <v>769</v>
      </c>
      <c r="G6361" s="143" t="s">
        <v>770</v>
      </c>
      <c r="H6361" s="144">
        <v>-17951.25</v>
      </c>
      <c r="I6361" s="143"/>
    </row>
    <row r="6362" spans="2:9" s="140" customFormat="1" ht="19.7" customHeight="1" x14ac:dyDescent="0.2">
      <c r="B6362" s="142">
        <v>51306</v>
      </c>
      <c r="C6362" s="143" t="s">
        <v>211</v>
      </c>
      <c r="D6362" s="142">
        <v>790852</v>
      </c>
      <c r="E6362" s="143" t="s">
        <v>9887</v>
      </c>
      <c r="F6362" s="143" t="s">
        <v>697</v>
      </c>
      <c r="G6362" s="143" t="s">
        <v>698</v>
      </c>
      <c r="H6362" s="144">
        <v>26000</v>
      </c>
      <c r="I6362" s="143"/>
    </row>
    <row r="6363" spans="2:9" s="140" customFormat="1" ht="19.7" customHeight="1" x14ac:dyDescent="0.2">
      <c r="B6363" s="142">
        <v>51306</v>
      </c>
      <c r="C6363" s="143" t="s">
        <v>211</v>
      </c>
      <c r="D6363" s="142">
        <v>817213</v>
      </c>
      <c r="E6363" s="143" t="s">
        <v>5125</v>
      </c>
      <c r="F6363" s="143" t="s">
        <v>697</v>
      </c>
      <c r="G6363" s="143" t="s">
        <v>698</v>
      </c>
      <c r="H6363" s="144">
        <v>468.18</v>
      </c>
      <c r="I6363" s="143"/>
    </row>
    <row r="6364" spans="2:9" s="140" customFormat="1" ht="19.7" customHeight="1" x14ac:dyDescent="0.2">
      <c r="B6364" s="142">
        <v>51306</v>
      </c>
      <c r="C6364" s="143" t="s">
        <v>211</v>
      </c>
      <c r="D6364" s="142">
        <v>817213</v>
      </c>
      <c r="E6364" s="143" t="s">
        <v>5125</v>
      </c>
      <c r="F6364" s="143" t="s">
        <v>697</v>
      </c>
      <c r="G6364" s="143" t="s">
        <v>698</v>
      </c>
      <c r="H6364" s="144">
        <v>16239.3</v>
      </c>
      <c r="I6364" s="143"/>
    </row>
    <row r="6365" spans="2:9" s="140" customFormat="1" ht="19.7" customHeight="1" x14ac:dyDescent="0.2">
      <c r="B6365" s="142">
        <v>51306</v>
      </c>
      <c r="C6365" s="143" t="s">
        <v>211</v>
      </c>
      <c r="D6365" s="142">
        <v>828062</v>
      </c>
      <c r="E6365" s="143" t="s">
        <v>9888</v>
      </c>
      <c r="F6365" s="143" t="s">
        <v>700</v>
      </c>
      <c r="G6365" s="143" t="s">
        <v>701</v>
      </c>
      <c r="H6365" s="144">
        <v>35000</v>
      </c>
      <c r="I6365" s="143"/>
    </row>
    <row r="6366" spans="2:9" s="140" customFormat="1" ht="19.7" customHeight="1" x14ac:dyDescent="0.2">
      <c r="B6366" s="142">
        <v>51306</v>
      </c>
      <c r="C6366" s="143" t="s">
        <v>211</v>
      </c>
      <c r="D6366" s="142">
        <v>828062</v>
      </c>
      <c r="E6366" s="143" t="s">
        <v>5126</v>
      </c>
      <c r="F6366" s="143" t="s">
        <v>697</v>
      </c>
      <c r="G6366" s="143" t="s">
        <v>698</v>
      </c>
      <c r="H6366" s="144">
        <v>54000</v>
      </c>
      <c r="I6366" s="143"/>
    </row>
    <row r="6367" spans="2:9" s="140" customFormat="1" ht="19.7" customHeight="1" x14ac:dyDescent="0.2">
      <c r="B6367" s="142">
        <v>51306</v>
      </c>
      <c r="C6367" s="143" t="s">
        <v>211</v>
      </c>
      <c r="D6367" s="142">
        <v>842307</v>
      </c>
      <c r="E6367" s="143" t="s">
        <v>5127</v>
      </c>
      <c r="F6367" s="143" t="s">
        <v>729</v>
      </c>
      <c r="G6367" s="143" t="s">
        <v>730</v>
      </c>
      <c r="H6367" s="144">
        <v>450</v>
      </c>
      <c r="I6367" s="143"/>
    </row>
    <row r="6368" spans="2:9" s="140" customFormat="1" ht="19.7" customHeight="1" x14ac:dyDescent="0.2">
      <c r="B6368" s="142">
        <v>51306</v>
      </c>
      <c r="C6368" s="143" t="s">
        <v>211</v>
      </c>
      <c r="D6368" s="142">
        <v>842307</v>
      </c>
      <c r="E6368" s="143" t="s">
        <v>5127</v>
      </c>
      <c r="F6368" s="143" t="s">
        <v>729</v>
      </c>
      <c r="G6368" s="143" t="s">
        <v>730</v>
      </c>
      <c r="H6368" s="144">
        <v>225</v>
      </c>
      <c r="I6368" s="143"/>
    </row>
    <row r="6369" spans="2:9" s="140" customFormat="1" ht="19.7" customHeight="1" x14ac:dyDescent="0.2">
      <c r="B6369" s="142">
        <v>51306</v>
      </c>
      <c r="C6369" s="143" t="s">
        <v>211</v>
      </c>
      <c r="D6369" s="142">
        <v>842307</v>
      </c>
      <c r="E6369" s="143" t="s">
        <v>5127</v>
      </c>
      <c r="F6369" s="143" t="s">
        <v>729</v>
      </c>
      <c r="G6369" s="143" t="s">
        <v>730</v>
      </c>
      <c r="H6369" s="144">
        <v>225</v>
      </c>
      <c r="I6369" s="143"/>
    </row>
    <row r="6370" spans="2:9" s="140" customFormat="1" ht="19.7" customHeight="1" x14ac:dyDescent="0.2">
      <c r="B6370" s="142">
        <v>51306</v>
      </c>
      <c r="C6370" s="143" t="s">
        <v>211</v>
      </c>
      <c r="D6370" s="142">
        <v>5345358</v>
      </c>
      <c r="E6370" s="143" t="s">
        <v>5097</v>
      </c>
      <c r="F6370" s="143" t="s">
        <v>713</v>
      </c>
      <c r="G6370" s="143" t="s">
        <v>714</v>
      </c>
      <c r="H6370" s="144">
        <v>100000</v>
      </c>
      <c r="I6370" s="143"/>
    </row>
    <row r="6371" spans="2:9" s="140" customFormat="1" ht="19.7" customHeight="1" x14ac:dyDescent="0.2">
      <c r="B6371" s="142">
        <v>51306</v>
      </c>
      <c r="C6371" s="143" t="s">
        <v>211</v>
      </c>
      <c r="D6371" s="142">
        <v>5632863</v>
      </c>
      <c r="E6371" s="143" t="s">
        <v>5106</v>
      </c>
      <c r="F6371" s="143" t="s">
        <v>700</v>
      </c>
      <c r="G6371" s="143" t="s">
        <v>701</v>
      </c>
      <c r="H6371" s="144">
        <v>-31336.7</v>
      </c>
      <c r="I6371" s="143"/>
    </row>
    <row r="6372" spans="2:9" s="140" customFormat="1" ht="19.7" customHeight="1" x14ac:dyDescent="0.2">
      <c r="B6372" s="142">
        <v>51306</v>
      </c>
      <c r="C6372" s="143" t="s">
        <v>211</v>
      </c>
      <c r="D6372" s="142">
        <v>5726160</v>
      </c>
      <c r="E6372" s="143" t="s">
        <v>5105</v>
      </c>
      <c r="F6372" s="143" t="s">
        <v>700</v>
      </c>
      <c r="G6372" s="143" t="s">
        <v>701</v>
      </c>
      <c r="H6372" s="144">
        <v>3353.9</v>
      </c>
      <c r="I6372" s="143"/>
    </row>
    <row r="6373" spans="2:9" s="140" customFormat="1" ht="19.7" customHeight="1" x14ac:dyDescent="0.2">
      <c r="B6373" s="142">
        <v>51306</v>
      </c>
      <c r="C6373" s="143" t="s">
        <v>211</v>
      </c>
      <c r="D6373" s="142">
        <v>5825112</v>
      </c>
      <c r="E6373" s="143" t="s">
        <v>9889</v>
      </c>
      <c r="F6373" s="143" t="s">
        <v>713</v>
      </c>
      <c r="G6373" s="143" t="s">
        <v>714</v>
      </c>
      <c r="H6373" s="144">
        <v>60000</v>
      </c>
      <c r="I6373" s="143"/>
    </row>
    <row r="6374" spans="2:9" s="140" customFormat="1" ht="19.7" customHeight="1" x14ac:dyDescent="0.2">
      <c r="B6374" s="142">
        <v>51306</v>
      </c>
      <c r="C6374" s="143" t="s">
        <v>211</v>
      </c>
      <c r="D6374" s="142">
        <v>5949892</v>
      </c>
      <c r="E6374" s="143" t="s">
        <v>5128</v>
      </c>
      <c r="F6374" s="143" t="s">
        <v>737</v>
      </c>
      <c r="G6374" s="143" t="s">
        <v>738</v>
      </c>
      <c r="H6374" s="144">
        <v>480</v>
      </c>
      <c r="I6374" s="143"/>
    </row>
    <row r="6375" spans="2:9" s="140" customFormat="1" ht="19.7" customHeight="1" x14ac:dyDescent="0.2">
      <c r="B6375" s="142">
        <v>51306</v>
      </c>
      <c r="C6375" s="143" t="s">
        <v>211</v>
      </c>
      <c r="D6375" s="142">
        <v>5949892</v>
      </c>
      <c r="E6375" s="143" t="s">
        <v>5129</v>
      </c>
      <c r="F6375" s="143" t="s">
        <v>700</v>
      </c>
      <c r="G6375" s="143" t="s">
        <v>701</v>
      </c>
      <c r="H6375" s="144">
        <v>600</v>
      </c>
      <c r="I6375" s="143"/>
    </row>
    <row r="6376" spans="2:9" s="140" customFormat="1" ht="19.7" customHeight="1" x14ac:dyDescent="0.2">
      <c r="B6376" s="142">
        <v>51306</v>
      </c>
      <c r="C6376" s="143" t="s">
        <v>211</v>
      </c>
      <c r="D6376" s="142">
        <v>5949892</v>
      </c>
      <c r="E6376" s="143" t="s">
        <v>5130</v>
      </c>
      <c r="F6376" s="143" t="s">
        <v>706</v>
      </c>
      <c r="G6376" s="143" t="s">
        <v>707</v>
      </c>
      <c r="H6376" s="144">
        <v>2464.33</v>
      </c>
      <c r="I6376" s="143"/>
    </row>
    <row r="6377" spans="2:9" s="140" customFormat="1" ht="19.7" customHeight="1" x14ac:dyDescent="0.2">
      <c r="B6377" s="142">
        <v>51306</v>
      </c>
      <c r="C6377" s="143" t="s">
        <v>211</v>
      </c>
      <c r="D6377" s="142">
        <v>6062879</v>
      </c>
      <c r="E6377" s="143" t="s">
        <v>5131</v>
      </c>
      <c r="F6377" s="143" t="s">
        <v>700</v>
      </c>
      <c r="G6377" s="143" t="s">
        <v>701</v>
      </c>
      <c r="H6377" s="144">
        <v>300</v>
      </c>
      <c r="I6377" s="143"/>
    </row>
    <row r="6378" spans="2:9" s="140" customFormat="1" ht="19.7" customHeight="1" x14ac:dyDescent="0.2">
      <c r="B6378" s="142">
        <v>51306</v>
      </c>
      <c r="C6378" s="143" t="s">
        <v>211</v>
      </c>
      <c r="D6378" s="142">
        <v>6078393</v>
      </c>
      <c r="E6378" s="143" t="s">
        <v>5132</v>
      </c>
      <c r="F6378" s="143" t="s">
        <v>700</v>
      </c>
      <c r="G6378" s="143" t="s">
        <v>701</v>
      </c>
      <c r="H6378" s="144">
        <v>-24967.8</v>
      </c>
      <c r="I6378" s="143"/>
    </row>
    <row r="6379" spans="2:9" s="140" customFormat="1" ht="19.7" customHeight="1" x14ac:dyDescent="0.2">
      <c r="B6379" s="142">
        <v>51306</v>
      </c>
      <c r="C6379" s="143" t="s">
        <v>211</v>
      </c>
      <c r="D6379" s="142">
        <v>6532747</v>
      </c>
      <c r="E6379" s="143" t="s">
        <v>5133</v>
      </c>
      <c r="F6379" s="143" t="s">
        <v>697</v>
      </c>
      <c r="G6379" s="143" t="s">
        <v>698</v>
      </c>
      <c r="H6379" s="144">
        <v>3414.96</v>
      </c>
      <c r="I6379" s="143"/>
    </row>
    <row r="6380" spans="2:9" s="140" customFormat="1" ht="19.7" customHeight="1" x14ac:dyDescent="0.2">
      <c r="B6380" s="142">
        <v>51306</v>
      </c>
      <c r="C6380" s="143" t="s">
        <v>211</v>
      </c>
      <c r="D6380" s="142">
        <v>10484405</v>
      </c>
      <c r="E6380" s="143" t="s">
        <v>5102</v>
      </c>
      <c r="F6380" s="143" t="s">
        <v>700</v>
      </c>
      <c r="G6380" s="143" t="s">
        <v>701</v>
      </c>
      <c r="H6380" s="144">
        <v>-144681.89000000001</v>
      </c>
      <c r="I6380" s="143"/>
    </row>
    <row r="6381" spans="2:9" s="140" customFormat="1" ht="19.7" customHeight="1" x14ac:dyDescent="0.2">
      <c r="B6381" s="142">
        <v>51306</v>
      </c>
      <c r="C6381" s="143" t="s">
        <v>211</v>
      </c>
      <c r="D6381" s="142">
        <v>10560156</v>
      </c>
      <c r="E6381" s="143" t="s">
        <v>9204</v>
      </c>
      <c r="F6381" s="143" t="s">
        <v>700</v>
      </c>
      <c r="G6381" s="143" t="s">
        <v>701</v>
      </c>
      <c r="H6381" s="144">
        <v>100</v>
      </c>
      <c r="I6381" s="143"/>
    </row>
    <row r="6382" spans="2:9" s="140" customFormat="1" ht="19.7" customHeight="1" x14ac:dyDescent="0.2">
      <c r="B6382" s="142">
        <v>51306</v>
      </c>
      <c r="C6382" s="143" t="s">
        <v>211</v>
      </c>
      <c r="D6382" s="142">
        <v>10560156</v>
      </c>
      <c r="E6382" s="143" t="s">
        <v>9205</v>
      </c>
      <c r="F6382" s="143" t="s">
        <v>697</v>
      </c>
      <c r="G6382" s="143" t="s">
        <v>698</v>
      </c>
      <c r="H6382" s="144">
        <v>130000</v>
      </c>
      <c r="I6382" s="143"/>
    </row>
    <row r="6383" spans="2:9" s="140" customFormat="1" ht="19.7" customHeight="1" x14ac:dyDescent="0.2">
      <c r="B6383" s="142">
        <v>51306</v>
      </c>
      <c r="C6383" s="143" t="s">
        <v>211</v>
      </c>
      <c r="D6383" s="142">
        <v>74619460</v>
      </c>
      <c r="E6383" s="143" t="s">
        <v>9201</v>
      </c>
      <c r="F6383" s="143" t="s">
        <v>697</v>
      </c>
      <c r="G6383" s="143" t="s">
        <v>698</v>
      </c>
      <c r="H6383" s="144">
        <v>80150</v>
      </c>
      <c r="I6383" s="143"/>
    </row>
    <row r="6384" spans="2:9" s="140" customFormat="1" ht="19.7" customHeight="1" x14ac:dyDescent="0.2">
      <c r="B6384" s="142">
        <v>51306</v>
      </c>
      <c r="C6384" s="143" t="s">
        <v>211</v>
      </c>
      <c r="D6384" s="142">
        <v>98574248</v>
      </c>
      <c r="E6384" s="143" t="s">
        <v>5134</v>
      </c>
      <c r="F6384" s="143" t="s">
        <v>700</v>
      </c>
      <c r="G6384" s="143" t="s">
        <v>701</v>
      </c>
      <c r="H6384" s="144">
        <v>1800</v>
      </c>
      <c r="I6384" s="143"/>
    </row>
    <row r="6385" spans="2:9" s="140" customFormat="1" ht="19.7" customHeight="1" x14ac:dyDescent="0.2">
      <c r="B6385" s="142">
        <v>51306</v>
      </c>
      <c r="C6385" s="143" t="s">
        <v>211</v>
      </c>
      <c r="D6385" s="142">
        <v>101632729</v>
      </c>
      <c r="E6385" s="143" t="s">
        <v>5135</v>
      </c>
      <c r="F6385" s="143" t="s">
        <v>713</v>
      </c>
      <c r="G6385" s="143" t="s">
        <v>714</v>
      </c>
      <c r="H6385" s="144">
        <v>110000</v>
      </c>
      <c r="I6385" s="143"/>
    </row>
    <row r="6386" spans="2:9" s="140" customFormat="1" ht="19.7" customHeight="1" x14ac:dyDescent="0.2">
      <c r="B6386" s="142">
        <v>51307</v>
      </c>
      <c r="C6386" s="143" t="s">
        <v>214</v>
      </c>
      <c r="D6386" s="142">
        <v>72755</v>
      </c>
      <c r="E6386" s="143" t="s">
        <v>5136</v>
      </c>
      <c r="F6386" s="143" t="s">
        <v>700</v>
      </c>
      <c r="G6386" s="143" t="s">
        <v>701</v>
      </c>
      <c r="H6386" s="144">
        <v>-10464.15</v>
      </c>
      <c r="I6386" s="143"/>
    </row>
    <row r="6387" spans="2:9" s="140" customFormat="1" ht="19.7" customHeight="1" x14ac:dyDescent="0.2">
      <c r="B6387" s="142">
        <v>51307</v>
      </c>
      <c r="C6387" s="143" t="s">
        <v>214</v>
      </c>
      <c r="D6387" s="142">
        <v>219272</v>
      </c>
      <c r="E6387" s="143" t="s">
        <v>5137</v>
      </c>
      <c r="F6387" s="143" t="s">
        <v>706</v>
      </c>
      <c r="G6387" s="143" t="s">
        <v>707</v>
      </c>
      <c r="H6387" s="144">
        <v>704.33</v>
      </c>
      <c r="I6387" s="143"/>
    </row>
    <row r="6388" spans="2:9" s="140" customFormat="1" ht="19.7" customHeight="1" x14ac:dyDescent="0.2">
      <c r="B6388" s="142">
        <v>51307</v>
      </c>
      <c r="C6388" s="143" t="s">
        <v>214</v>
      </c>
      <c r="D6388" s="142">
        <v>246168</v>
      </c>
      <c r="E6388" s="143" t="s">
        <v>5138</v>
      </c>
      <c r="F6388" s="143" t="s">
        <v>713</v>
      </c>
      <c r="G6388" s="143" t="s">
        <v>714</v>
      </c>
      <c r="H6388" s="144">
        <v>100000</v>
      </c>
      <c r="I6388" s="143"/>
    </row>
    <row r="6389" spans="2:9" s="140" customFormat="1" ht="19.7" customHeight="1" x14ac:dyDescent="0.2">
      <c r="B6389" s="142">
        <v>51307</v>
      </c>
      <c r="C6389" s="143" t="s">
        <v>214</v>
      </c>
      <c r="D6389" s="142">
        <v>246168</v>
      </c>
      <c r="E6389" s="143" t="s">
        <v>5139</v>
      </c>
      <c r="F6389" s="143" t="s">
        <v>700</v>
      </c>
      <c r="G6389" s="143" t="s">
        <v>701</v>
      </c>
      <c r="H6389" s="144">
        <v>934</v>
      </c>
      <c r="I6389" s="143"/>
    </row>
    <row r="6390" spans="2:9" s="140" customFormat="1" ht="19.7" customHeight="1" x14ac:dyDescent="0.2">
      <c r="B6390" s="142">
        <v>51307</v>
      </c>
      <c r="C6390" s="143" t="s">
        <v>214</v>
      </c>
      <c r="D6390" s="142">
        <v>282704</v>
      </c>
      <c r="E6390" s="143" t="s">
        <v>5140</v>
      </c>
      <c r="F6390" s="143" t="s">
        <v>700</v>
      </c>
      <c r="G6390" s="143" t="s">
        <v>701</v>
      </c>
      <c r="H6390" s="144">
        <v>1000</v>
      </c>
      <c r="I6390" s="143"/>
    </row>
    <row r="6391" spans="2:9" s="140" customFormat="1" ht="19.7" customHeight="1" x14ac:dyDescent="0.2">
      <c r="B6391" s="142">
        <v>51307</v>
      </c>
      <c r="C6391" s="143" t="s">
        <v>214</v>
      </c>
      <c r="D6391" s="142">
        <v>282704</v>
      </c>
      <c r="E6391" s="143" t="s">
        <v>5141</v>
      </c>
      <c r="F6391" s="143" t="s">
        <v>697</v>
      </c>
      <c r="G6391" s="143" t="s">
        <v>698</v>
      </c>
      <c r="H6391" s="144">
        <v>5000</v>
      </c>
      <c r="I6391" s="143"/>
    </row>
    <row r="6392" spans="2:9" s="140" customFormat="1" ht="19.7" customHeight="1" x14ac:dyDescent="0.2">
      <c r="B6392" s="142">
        <v>51307</v>
      </c>
      <c r="C6392" s="143" t="s">
        <v>214</v>
      </c>
      <c r="D6392" s="142">
        <v>452891</v>
      </c>
      <c r="E6392" s="143" t="s">
        <v>5142</v>
      </c>
      <c r="F6392" s="143" t="s">
        <v>706</v>
      </c>
      <c r="G6392" s="143" t="s">
        <v>707</v>
      </c>
      <c r="H6392" s="144">
        <v>528.22</v>
      </c>
      <c r="I6392" s="143"/>
    </row>
    <row r="6393" spans="2:9" s="140" customFormat="1" ht="19.7" customHeight="1" x14ac:dyDescent="0.2">
      <c r="B6393" s="142">
        <v>51307</v>
      </c>
      <c r="C6393" s="143" t="s">
        <v>214</v>
      </c>
      <c r="D6393" s="142">
        <v>495224</v>
      </c>
      <c r="E6393" s="143" t="s">
        <v>5143</v>
      </c>
      <c r="F6393" s="143" t="s">
        <v>700</v>
      </c>
      <c r="G6393" s="143" t="s">
        <v>701</v>
      </c>
      <c r="H6393" s="144">
        <v>30000</v>
      </c>
      <c r="I6393" s="143"/>
    </row>
    <row r="6394" spans="2:9" s="140" customFormat="1" ht="19.7" customHeight="1" x14ac:dyDescent="0.2">
      <c r="B6394" s="142">
        <v>51307</v>
      </c>
      <c r="C6394" s="143" t="s">
        <v>214</v>
      </c>
      <c r="D6394" s="142">
        <v>637032</v>
      </c>
      <c r="E6394" s="143" t="s">
        <v>5144</v>
      </c>
      <c r="F6394" s="143" t="s">
        <v>700</v>
      </c>
      <c r="G6394" s="143" t="s">
        <v>701</v>
      </c>
      <c r="H6394" s="144">
        <v>50</v>
      </c>
      <c r="I6394" s="143"/>
    </row>
    <row r="6395" spans="2:9" s="140" customFormat="1" ht="19.7" customHeight="1" x14ac:dyDescent="0.2">
      <c r="B6395" s="142">
        <v>51307</v>
      </c>
      <c r="C6395" s="143" t="s">
        <v>214</v>
      </c>
      <c r="D6395" s="142">
        <v>637032</v>
      </c>
      <c r="E6395" s="143" t="s">
        <v>5144</v>
      </c>
      <c r="F6395" s="143" t="s">
        <v>700</v>
      </c>
      <c r="G6395" s="143" t="s">
        <v>701</v>
      </c>
      <c r="H6395" s="144">
        <v>550</v>
      </c>
      <c r="I6395" s="143"/>
    </row>
    <row r="6396" spans="2:9" s="140" customFormat="1" ht="19.7" customHeight="1" x14ac:dyDescent="0.2">
      <c r="B6396" s="142">
        <v>51307</v>
      </c>
      <c r="C6396" s="143" t="s">
        <v>214</v>
      </c>
      <c r="D6396" s="142">
        <v>637032</v>
      </c>
      <c r="E6396" s="143" t="s">
        <v>5145</v>
      </c>
      <c r="F6396" s="143" t="s">
        <v>713</v>
      </c>
      <c r="G6396" s="143" t="s">
        <v>714</v>
      </c>
      <c r="H6396" s="144">
        <v>20000</v>
      </c>
      <c r="I6396" s="143"/>
    </row>
    <row r="6397" spans="2:9" s="140" customFormat="1" ht="19.7" customHeight="1" x14ac:dyDescent="0.2">
      <c r="B6397" s="142">
        <v>51307</v>
      </c>
      <c r="C6397" s="143" t="s">
        <v>214</v>
      </c>
      <c r="D6397" s="142">
        <v>685305</v>
      </c>
      <c r="E6397" s="143" t="s">
        <v>5146</v>
      </c>
      <c r="F6397" s="143" t="s">
        <v>778</v>
      </c>
      <c r="G6397" s="143" t="s">
        <v>779</v>
      </c>
      <c r="H6397" s="144">
        <v>33.700000000000003</v>
      </c>
      <c r="I6397" s="143"/>
    </row>
    <row r="6398" spans="2:9" s="140" customFormat="1" ht="19.7" customHeight="1" x14ac:dyDescent="0.2">
      <c r="B6398" s="142">
        <v>51307</v>
      </c>
      <c r="C6398" s="143" t="s">
        <v>214</v>
      </c>
      <c r="D6398" s="142">
        <v>685305</v>
      </c>
      <c r="E6398" s="143" t="s">
        <v>5146</v>
      </c>
      <c r="F6398" s="143" t="s">
        <v>778</v>
      </c>
      <c r="G6398" s="143" t="s">
        <v>779</v>
      </c>
      <c r="H6398" s="144">
        <v>370.7</v>
      </c>
      <c r="I6398" s="143"/>
    </row>
    <row r="6399" spans="2:9" s="140" customFormat="1" ht="19.7" customHeight="1" x14ac:dyDescent="0.2">
      <c r="B6399" s="142">
        <v>51307</v>
      </c>
      <c r="C6399" s="143" t="s">
        <v>214</v>
      </c>
      <c r="D6399" s="142">
        <v>685305</v>
      </c>
      <c r="E6399" s="143" t="s">
        <v>5147</v>
      </c>
      <c r="F6399" s="143" t="s">
        <v>697</v>
      </c>
      <c r="G6399" s="143" t="s">
        <v>698</v>
      </c>
      <c r="H6399" s="144">
        <v>24650</v>
      </c>
      <c r="I6399" s="143"/>
    </row>
    <row r="6400" spans="2:9" s="140" customFormat="1" ht="19.7" customHeight="1" x14ac:dyDescent="0.2">
      <c r="B6400" s="142">
        <v>51307</v>
      </c>
      <c r="C6400" s="143" t="s">
        <v>214</v>
      </c>
      <c r="D6400" s="142">
        <v>685305</v>
      </c>
      <c r="E6400" s="143" t="s">
        <v>5148</v>
      </c>
      <c r="F6400" s="143" t="s">
        <v>700</v>
      </c>
      <c r="G6400" s="143" t="s">
        <v>701</v>
      </c>
      <c r="H6400" s="144">
        <v>30</v>
      </c>
      <c r="I6400" s="143"/>
    </row>
    <row r="6401" spans="2:9" s="140" customFormat="1" ht="19.7" customHeight="1" x14ac:dyDescent="0.2">
      <c r="B6401" s="142">
        <v>51307</v>
      </c>
      <c r="C6401" s="143" t="s">
        <v>214</v>
      </c>
      <c r="D6401" s="142">
        <v>685305</v>
      </c>
      <c r="E6401" s="143" t="s">
        <v>5148</v>
      </c>
      <c r="F6401" s="143" t="s">
        <v>700</v>
      </c>
      <c r="G6401" s="143" t="s">
        <v>701</v>
      </c>
      <c r="H6401" s="144">
        <v>330</v>
      </c>
      <c r="I6401" s="143"/>
    </row>
    <row r="6402" spans="2:9" s="140" customFormat="1" ht="19.7" customHeight="1" x14ac:dyDescent="0.2">
      <c r="B6402" s="142">
        <v>51307</v>
      </c>
      <c r="C6402" s="143" t="s">
        <v>214</v>
      </c>
      <c r="D6402" s="142">
        <v>819997</v>
      </c>
      <c r="E6402" s="143" t="s">
        <v>5149</v>
      </c>
      <c r="F6402" s="143" t="s">
        <v>713</v>
      </c>
      <c r="G6402" s="143" t="s">
        <v>714</v>
      </c>
      <c r="H6402" s="144">
        <v>99000</v>
      </c>
      <c r="I6402" s="143"/>
    </row>
    <row r="6403" spans="2:9" s="140" customFormat="1" ht="19.7" customHeight="1" x14ac:dyDescent="0.2">
      <c r="B6403" s="142">
        <v>51307</v>
      </c>
      <c r="C6403" s="143" t="s">
        <v>214</v>
      </c>
      <c r="D6403" s="142">
        <v>5453269</v>
      </c>
      <c r="E6403" s="143" t="s">
        <v>5150</v>
      </c>
      <c r="F6403" s="143" t="s">
        <v>713</v>
      </c>
      <c r="G6403" s="143" t="s">
        <v>714</v>
      </c>
      <c r="H6403" s="144">
        <v>80000</v>
      </c>
      <c r="I6403" s="143"/>
    </row>
    <row r="6404" spans="2:9" s="140" customFormat="1" ht="19.7" customHeight="1" x14ac:dyDescent="0.2">
      <c r="B6404" s="142">
        <v>51307</v>
      </c>
      <c r="C6404" s="143" t="s">
        <v>214</v>
      </c>
      <c r="D6404" s="142">
        <v>5453269</v>
      </c>
      <c r="E6404" s="143" t="s">
        <v>5151</v>
      </c>
      <c r="F6404" s="143" t="s">
        <v>700</v>
      </c>
      <c r="G6404" s="143" t="s">
        <v>701</v>
      </c>
      <c r="H6404" s="144">
        <v>-17000</v>
      </c>
      <c r="I6404" s="143"/>
    </row>
    <row r="6405" spans="2:9" s="140" customFormat="1" ht="19.7" customHeight="1" x14ac:dyDescent="0.2">
      <c r="B6405" s="142">
        <v>51307</v>
      </c>
      <c r="C6405" s="143" t="s">
        <v>214</v>
      </c>
      <c r="D6405" s="142">
        <v>5596954</v>
      </c>
      <c r="E6405" s="143" t="s">
        <v>5152</v>
      </c>
      <c r="F6405" s="143" t="s">
        <v>713</v>
      </c>
      <c r="G6405" s="143" t="s">
        <v>714</v>
      </c>
      <c r="H6405" s="144">
        <v>40000</v>
      </c>
      <c r="I6405" s="143"/>
    </row>
    <row r="6406" spans="2:9" s="140" customFormat="1" ht="19.7" customHeight="1" x14ac:dyDescent="0.2">
      <c r="B6406" s="142">
        <v>51307</v>
      </c>
      <c r="C6406" s="143" t="s">
        <v>214</v>
      </c>
      <c r="D6406" s="142">
        <v>5913335</v>
      </c>
      <c r="E6406" s="143" t="s">
        <v>5153</v>
      </c>
      <c r="F6406" s="143" t="s">
        <v>700</v>
      </c>
      <c r="G6406" s="143" t="s">
        <v>701</v>
      </c>
      <c r="H6406" s="144">
        <v>30</v>
      </c>
      <c r="I6406" s="143"/>
    </row>
    <row r="6407" spans="2:9" s="140" customFormat="1" ht="19.7" customHeight="1" x14ac:dyDescent="0.2">
      <c r="B6407" s="142">
        <v>51307</v>
      </c>
      <c r="C6407" s="143" t="s">
        <v>214</v>
      </c>
      <c r="D6407" s="142">
        <v>5913335</v>
      </c>
      <c r="E6407" s="143" t="s">
        <v>5153</v>
      </c>
      <c r="F6407" s="143" t="s">
        <v>700</v>
      </c>
      <c r="G6407" s="143" t="s">
        <v>701</v>
      </c>
      <c r="H6407" s="144">
        <v>330</v>
      </c>
      <c r="I6407" s="143"/>
    </row>
    <row r="6408" spans="2:9" s="140" customFormat="1" ht="19.7" customHeight="1" x14ac:dyDescent="0.2">
      <c r="B6408" s="142">
        <v>51307</v>
      </c>
      <c r="C6408" s="143" t="s">
        <v>214</v>
      </c>
      <c r="D6408" s="142">
        <v>6393515</v>
      </c>
      <c r="E6408" s="143" t="s">
        <v>5154</v>
      </c>
      <c r="F6408" s="143" t="s">
        <v>700</v>
      </c>
      <c r="G6408" s="143" t="s">
        <v>701</v>
      </c>
      <c r="H6408" s="144">
        <v>50000</v>
      </c>
      <c r="I6408" s="143"/>
    </row>
    <row r="6409" spans="2:9" s="140" customFormat="1" ht="19.7" customHeight="1" x14ac:dyDescent="0.2">
      <c r="B6409" s="142">
        <v>51307</v>
      </c>
      <c r="C6409" s="143" t="s">
        <v>214</v>
      </c>
      <c r="D6409" s="142">
        <v>60626683</v>
      </c>
      <c r="E6409" s="143" t="s">
        <v>5155</v>
      </c>
      <c r="F6409" s="143" t="s">
        <v>713</v>
      </c>
      <c r="G6409" s="143" t="s">
        <v>714</v>
      </c>
      <c r="H6409" s="144">
        <v>100000</v>
      </c>
      <c r="I6409" s="143"/>
    </row>
    <row r="6410" spans="2:9" s="140" customFormat="1" ht="19.7" customHeight="1" x14ac:dyDescent="0.2">
      <c r="B6410" s="142">
        <v>51307</v>
      </c>
      <c r="C6410" s="143" t="s">
        <v>214</v>
      </c>
      <c r="D6410" s="142">
        <v>60745752</v>
      </c>
      <c r="E6410" s="143" t="s">
        <v>5156</v>
      </c>
      <c r="F6410" s="143" t="s">
        <v>697</v>
      </c>
      <c r="G6410" s="143" t="s">
        <v>698</v>
      </c>
      <c r="H6410" s="144">
        <v>95000</v>
      </c>
      <c r="I6410" s="143"/>
    </row>
    <row r="6411" spans="2:9" s="140" customFormat="1" ht="19.7" customHeight="1" x14ac:dyDescent="0.2">
      <c r="B6411" s="142">
        <v>51308</v>
      </c>
      <c r="C6411" s="143" t="s">
        <v>213</v>
      </c>
      <c r="D6411" s="142">
        <v>22522</v>
      </c>
      <c r="E6411" s="143" t="s">
        <v>5246</v>
      </c>
      <c r="F6411" s="143" t="s">
        <v>700</v>
      </c>
      <c r="G6411" s="143" t="s">
        <v>701</v>
      </c>
      <c r="H6411" s="144">
        <v>1200</v>
      </c>
      <c r="I6411" s="143"/>
    </row>
    <row r="6412" spans="2:9" s="140" customFormat="1" ht="19.7" customHeight="1" x14ac:dyDescent="0.2">
      <c r="B6412" s="142">
        <v>51308</v>
      </c>
      <c r="C6412" s="143" t="s">
        <v>213</v>
      </c>
      <c r="D6412" s="142">
        <v>25432</v>
      </c>
      <c r="E6412" s="143" t="s">
        <v>5157</v>
      </c>
      <c r="F6412" s="143" t="s">
        <v>700</v>
      </c>
      <c r="G6412" s="143" t="s">
        <v>701</v>
      </c>
      <c r="H6412" s="144">
        <v>-9214.0499999999993</v>
      </c>
      <c r="I6412" s="143"/>
    </row>
    <row r="6413" spans="2:9" s="140" customFormat="1" ht="19.7" customHeight="1" x14ac:dyDescent="0.2">
      <c r="B6413" s="142">
        <v>51308</v>
      </c>
      <c r="C6413" s="143" t="s">
        <v>213</v>
      </c>
      <c r="D6413" s="142">
        <v>29373</v>
      </c>
      <c r="E6413" s="143" t="s">
        <v>5158</v>
      </c>
      <c r="F6413" s="143" t="s">
        <v>706</v>
      </c>
      <c r="G6413" s="143" t="s">
        <v>707</v>
      </c>
      <c r="H6413" s="144">
        <v>384.18</v>
      </c>
      <c r="I6413" s="143"/>
    </row>
    <row r="6414" spans="2:9" s="140" customFormat="1" ht="19.7" customHeight="1" x14ac:dyDescent="0.2">
      <c r="B6414" s="142">
        <v>51308</v>
      </c>
      <c r="C6414" s="143" t="s">
        <v>213</v>
      </c>
      <c r="D6414" s="142">
        <v>29373</v>
      </c>
      <c r="E6414" s="143" t="s">
        <v>5158</v>
      </c>
      <c r="F6414" s="143" t="s">
        <v>706</v>
      </c>
      <c r="G6414" s="143" t="s">
        <v>707</v>
      </c>
      <c r="H6414" s="144">
        <v>320.14999999999998</v>
      </c>
      <c r="I6414" s="143"/>
    </row>
    <row r="6415" spans="2:9" s="140" customFormat="1" ht="19.7" customHeight="1" x14ac:dyDescent="0.2">
      <c r="B6415" s="142">
        <v>51308</v>
      </c>
      <c r="C6415" s="143" t="s">
        <v>213</v>
      </c>
      <c r="D6415" s="142">
        <v>47645</v>
      </c>
      <c r="E6415" s="143" t="s">
        <v>5159</v>
      </c>
      <c r="F6415" s="143" t="s">
        <v>706</v>
      </c>
      <c r="G6415" s="143" t="s">
        <v>707</v>
      </c>
      <c r="H6415" s="144">
        <v>576.26</v>
      </c>
      <c r="I6415" s="143"/>
    </row>
    <row r="6416" spans="2:9" s="140" customFormat="1" ht="19.7" customHeight="1" x14ac:dyDescent="0.2">
      <c r="B6416" s="142">
        <v>51308</v>
      </c>
      <c r="C6416" s="143" t="s">
        <v>213</v>
      </c>
      <c r="D6416" s="142">
        <v>47659</v>
      </c>
      <c r="E6416" s="143" t="s">
        <v>5160</v>
      </c>
      <c r="F6416" s="143" t="s">
        <v>737</v>
      </c>
      <c r="G6416" s="143" t="s">
        <v>738</v>
      </c>
      <c r="H6416" s="144">
        <v>600</v>
      </c>
      <c r="I6416" s="143"/>
    </row>
    <row r="6417" spans="2:9" s="140" customFormat="1" ht="19.7" customHeight="1" x14ac:dyDescent="0.2">
      <c r="B6417" s="142">
        <v>51308</v>
      </c>
      <c r="C6417" s="143" t="s">
        <v>213</v>
      </c>
      <c r="D6417" s="142">
        <v>57411</v>
      </c>
      <c r="E6417" s="143" t="s">
        <v>5036</v>
      </c>
      <c r="F6417" s="143" t="s">
        <v>700</v>
      </c>
      <c r="G6417" s="143" t="s">
        <v>701</v>
      </c>
      <c r="H6417" s="144">
        <v>300</v>
      </c>
      <c r="I6417" s="143"/>
    </row>
    <row r="6418" spans="2:9" s="140" customFormat="1" ht="19.7" customHeight="1" x14ac:dyDescent="0.2">
      <c r="B6418" s="142">
        <v>51308</v>
      </c>
      <c r="C6418" s="143" t="s">
        <v>213</v>
      </c>
      <c r="D6418" s="142">
        <v>153263</v>
      </c>
      <c r="E6418" s="143" t="s">
        <v>5161</v>
      </c>
      <c r="F6418" s="143" t="s">
        <v>706</v>
      </c>
      <c r="G6418" s="143" t="s">
        <v>707</v>
      </c>
      <c r="H6418" s="144">
        <v>704.11</v>
      </c>
      <c r="I6418" s="143"/>
    </row>
    <row r="6419" spans="2:9" s="140" customFormat="1" ht="19.7" customHeight="1" x14ac:dyDescent="0.2">
      <c r="B6419" s="142">
        <v>51308</v>
      </c>
      <c r="C6419" s="143" t="s">
        <v>213</v>
      </c>
      <c r="D6419" s="142">
        <v>153263</v>
      </c>
      <c r="E6419" s="143" t="s">
        <v>5162</v>
      </c>
      <c r="F6419" s="143" t="s">
        <v>706</v>
      </c>
      <c r="G6419" s="143" t="s">
        <v>707</v>
      </c>
      <c r="H6419" s="144">
        <v>513.15</v>
      </c>
      <c r="I6419" s="143"/>
    </row>
    <row r="6420" spans="2:9" s="140" customFormat="1" ht="19.7" customHeight="1" x14ac:dyDescent="0.2">
      <c r="B6420" s="142">
        <v>51308</v>
      </c>
      <c r="C6420" s="143" t="s">
        <v>213</v>
      </c>
      <c r="D6420" s="142">
        <v>171300</v>
      </c>
      <c r="E6420" s="143" t="s">
        <v>5163</v>
      </c>
      <c r="F6420" s="143" t="s">
        <v>713</v>
      </c>
      <c r="G6420" s="143" t="s">
        <v>714</v>
      </c>
      <c r="H6420" s="144">
        <v>100000</v>
      </c>
      <c r="I6420" s="143"/>
    </row>
    <row r="6421" spans="2:9" s="140" customFormat="1" ht="19.7" customHeight="1" x14ac:dyDescent="0.2">
      <c r="B6421" s="142">
        <v>51308</v>
      </c>
      <c r="C6421" s="143" t="s">
        <v>213</v>
      </c>
      <c r="D6421" s="142">
        <v>171300</v>
      </c>
      <c r="E6421" s="143" t="s">
        <v>5164</v>
      </c>
      <c r="F6421" s="143" t="s">
        <v>697</v>
      </c>
      <c r="G6421" s="143" t="s">
        <v>698</v>
      </c>
      <c r="H6421" s="144">
        <v>20000</v>
      </c>
      <c r="I6421" s="143"/>
    </row>
    <row r="6422" spans="2:9" s="140" customFormat="1" ht="19.7" customHeight="1" x14ac:dyDescent="0.2">
      <c r="B6422" s="142">
        <v>51308</v>
      </c>
      <c r="C6422" s="143" t="s">
        <v>213</v>
      </c>
      <c r="D6422" s="142">
        <v>171300</v>
      </c>
      <c r="E6422" s="143" t="s">
        <v>5165</v>
      </c>
      <c r="F6422" s="143" t="s">
        <v>697</v>
      </c>
      <c r="G6422" s="143" t="s">
        <v>698</v>
      </c>
      <c r="H6422" s="144">
        <v>50000</v>
      </c>
      <c r="I6422" s="143"/>
    </row>
    <row r="6423" spans="2:9" s="140" customFormat="1" ht="19.7" customHeight="1" x14ac:dyDescent="0.2">
      <c r="B6423" s="142">
        <v>51308</v>
      </c>
      <c r="C6423" s="143" t="s">
        <v>213</v>
      </c>
      <c r="D6423" s="142">
        <v>195662</v>
      </c>
      <c r="E6423" s="143" t="s">
        <v>5166</v>
      </c>
      <c r="F6423" s="143" t="s">
        <v>713</v>
      </c>
      <c r="G6423" s="143" t="s">
        <v>714</v>
      </c>
      <c r="H6423" s="144">
        <v>100000</v>
      </c>
      <c r="I6423" s="143"/>
    </row>
    <row r="6424" spans="2:9" s="140" customFormat="1" ht="19.7" customHeight="1" x14ac:dyDescent="0.2">
      <c r="B6424" s="142">
        <v>51308</v>
      </c>
      <c r="C6424" s="143" t="s">
        <v>213</v>
      </c>
      <c r="D6424" s="142">
        <v>195662</v>
      </c>
      <c r="E6424" s="143" t="s">
        <v>5167</v>
      </c>
      <c r="F6424" s="143" t="s">
        <v>713</v>
      </c>
      <c r="G6424" s="143" t="s">
        <v>714</v>
      </c>
      <c r="H6424" s="144">
        <v>145000</v>
      </c>
      <c r="I6424" s="143"/>
    </row>
    <row r="6425" spans="2:9" s="140" customFormat="1" ht="19.7" customHeight="1" x14ac:dyDescent="0.2">
      <c r="B6425" s="142">
        <v>51308</v>
      </c>
      <c r="C6425" s="143" t="s">
        <v>213</v>
      </c>
      <c r="D6425" s="142">
        <v>300174</v>
      </c>
      <c r="E6425" s="143" t="s">
        <v>5168</v>
      </c>
      <c r="F6425" s="143" t="s">
        <v>700</v>
      </c>
      <c r="G6425" s="143" t="s">
        <v>701</v>
      </c>
      <c r="H6425" s="144">
        <v>1800</v>
      </c>
      <c r="I6425" s="143"/>
    </row>
    <row r="6426" spans="2:9" s="140" customFormat="1" ht="19.7" customHeight="1" x14ac:dyDescent="0.2">
      <c r="B6426" s="142">
        <v>51308</v>
      </c>
      <c r="C6426" s="143" t="s">
        <v>213</v>
      </c>
      <c r="D6426" s="142">
        <v>300503</v>
      </c>
      <c r="E6426" s="143" t="s">
        <v>8800</v>
      </c>
      <c r="F6426" s="143" t="s">
        <v>713</v>
      </c>
      <c r="G6426" s="143" t="s">
        <v>714</v>
      </c>
      <c r="H6426" s="144">
        <v>100000</v>
      </c>
      <c r="I6426" s="143"/>
    </row>
    <row r="6427" spans="2:9" s="140" customFormat="1" ht="19.7" customHeight="1" x14ac:dyDescent="0.2">
      <c r="B6427" s="142">
        <v>51308</v>
      </c>
      <c r="C6427" s="143" t="s">
        <v>213</v>
      </c>
      <c r="D6427" s="142">
        <v>324558</v>
      </c>
      <c r="E6427" s="143" t="s">
        <v>5169</v>
      </c>
      <c r="F6427" s="143" t="s">
        <v>899</v>
      </c>
      <c r="G6427" s="143" t="s">
        <v>900</v>
      </c>
      <c r="H6427" s="144">
        <v>457.32</v>
      </c>
      <c r="I6427" s="143"/>
    </row>
    <row r="6428" spans="2:9" s="140" customFormat="1" ht="19.7" customHeight="1" x14ac:dyDescent="0.2">
      <c r="B6428" s="142">
        <v>51308</v>
      </c>
      <c r="C6428" s="143" t="s">
        <v>213</v>
      </c>
      <c r="D6428" s="142">
        <v>324558</v>
      </c>
      <c r="E6428" s="143" t="s">
        <v>5169</v>
      </c>
      <c r="F6428" s="143" t="s">
        <v>899</v>
      </c>
      <c r="G6428" s="143" t="s">
        <v>900</v>
      </c>
      <c r="H6428" s="144">
        <v>381.1</v>
      </c>
      <c r="I6428" s="143"/>
    </row>
    <row r="6429" spans="2:9" s="140" customFormat="1" ht="19.7" customHeight="1" x14ac:dyDescent="0.2">
      <c r="B6429" s="142">
        <v>51308</v>
      </c>
      <c r="C6429" s="143" t="s">
        <v>213</v>
      </c>
      <c r="D6429" s="142">
        <v>324558</v>
      </c>
      <c r="E6429" s="143" t="s">
        <v>5170</v>
      </c>
      <c r="F6429" s="143" t="s">
        <v>737</v>
      </c>
      <c r="G6429" s="143" t="s">
        <v>738</v>
      </c>
      <c r="H6429" s="144">
        <v>1000</v>
      </c>
      <c r="I6429" s="143"/>
    </row>
    <row r="6430" spans="2:9" s="140" customFormat="1" ht="19.7" customHeight="1" x14ac:dyDescent="0.2">
      <c r="B6430" s="142">
        <v>51308</v>
      </c>
      <c r="C6430" s="143" t="s">
        <v>213</v>
      </c>
      <c r="D6430" s="142">
        <v>324558</v>
      </c>
      <c r="E6430" s="143" t="s">
        <v>5170</v>
      </c>
      <c r="F6430" s="143" t="s">
        <v>737</v>
      </c>
      <c r="G6430" s="143" t="s">
        <v>738</v>
      </c>
      <c r="H6430" s="144">
        <v>200</v>
      </c>
      <c r="I6430" s="143"/>
    </row>
    <row r="6431" spans="2:9" s="140" customFormat="1" ht="19.7" customHeight="1" x14ac:dyDescent="0.2">
      <c r="B6431" s="142">
        <v>51308</v>
      </c>
      <c r="C6431" s="143" t="s">
        <v>213</v>
      </c>
      <c r="D6431" s="142">
        <v>324558</v>
      </c>
      <c r="E6431" s="143" t="s">
        <v>5170</v>
      </c>
      <c r="F6431" s="143" t="s">
        <v>737</v>
      </c>
      <c r="G6431" s="143" t="s">
        <v>738</v>
      </c>
      <c r="H6431" s="144">
        <v>1200</v>
      </c>
      <c r="I6431" s="143"/>
    </row>
    <row r="6432" spans="2:9" s="140" customFormat="1" ht="19.7" customHeight="1" x14ac:dyDescent="0.2">
      <c r="B6432" s="142">
        <v>51308</v>
      </c>
      <c r="C6432" s="143" t="s">
        <v>213</v>
      </c>
      <c r="D6432" s="142">
        <v>324651</v>
      </c>
      <c r="E6432" s="143" t="s">
        <v>5171</v>
      </c>
      <c r="F6432" s="143" t="s">
        <v>737</v>
      </c>
      <c r="G6432" s="143" t="s">
        <v>738</v>
      </c>
      <c r="H6432" s="144">
        <v>2400</v>
      </c>
      <c r="I6432" s="143"/>
    </row>
    <row r="6433" spans="2:9" s="140" customFormat="1" ht="19.7" customHeight="1" x14ac:dyDescent="0.2">
      <c r="B6433" s="142">
        <v>51308</v>
      </c>
      <c r="C6433" s="143" t="s">
        <v>213</v>
      </c>
      <c r="D6433" s="142">
        <v>324651</v>
      </c>
      <c r="E6433" s="143" t="s">
        <v>5172</v>
      </c>
      <c r="F6433" s="143" t="s">
        <v>700</v>
      </c>
      <c r="G6433" s="143" t="s">
        <v>701</v>
      </c>
      <c r="H6433" s="144">
        <v>360</v>
      </c>
      <c r="I6433" s="143"/>
    </row>
    <row r="6434" spans="2:9" s="140" customFormat="1" ht="19.7" customHeight="1" x14ac:dyDescent="0.2">
      <c r="B6434" s="142">
        <v>51308</v>
      </c>
      <c r="C6434" s="143" t="s">
        <v>213</v>
      </c>
      <c r="D6434" s="142">
        <v>324651</v>
      </c>
      <c r="E6434" s="143" t="s">
        <v>5173</v>
      </c>
      <c r="F6434" s="143" t="s">
        <v>706</v>
      </c>
      <c r="G6434" s="143" t="s">
        <v>707</v>
      </c>
      <c r="H6434" s="144">
        <v>528.22</v>
      </c>
      <c r="I6434" s="143"/>
    </row>
    <row r="6435" spans="2:9" s="140" customFormat="1" ht="19.7" customHeight="1" x14ac:dyDescent="0.2">
      <c r="B6435" s="142">
        <v>51308</v>
      </c>
      <c r="C6435" s="143" t="s">
        <v>213</v>
      </c>
      <c r="D6435" s="142">
        <v>388402</v>
      </c>
      <c r="E6435" s="143" t="s">
        <v>5176</v>
      </c>
      <c r="F6435" s="143" t="s">
        <v>713</v>
      </c>
      <c r="G6435" s="143" t="s">
        <v>714</v>
      </c>
      <c r="H6435" s="144">
        <v>100000</v>
      </c>
      <c r="I6435" s="143"/>
    </row>
    <row r="6436" spans="2:9" s="140" customFormat="1" ht="19.7" customHeight="1" x14ac:dyDescent="0.2">
      <c r="B6436" s="142">
        <v>51308</v>
      </c>
      <c r="C6436" s="143" t="s">
        <v>213</v>
      </c>
      <c r="D6436" s="142">
        <v>477988</v>
      </c>
      <c r="E6436" s="143" t="s">
        <v>5178</v>
      </c>
      <c r="F6436" s="143" t="s">
        <v>706</v>
      </c>
      <c r="G6436" s="143" t="s">
        <v>707</v>
      </c>
      <c r="H6436" s="144">
        <v>384.18</v>
      </c>
      <c r="I6436" s="143"/>
    </row>
    <row r="6437" spans="2:9" s="140" customFormat="1" ht="19.7" customHeight="1" x14ac:dyDescent="0.2">
      <c r="B6437" s="142">
        <v>51308</v>
      </c>
      <c r="C6437" s="143" t="s">
        <v>213</v>
      </c>
      <c r="D6437" s="142">
        <v>477988</v>
      </c>
      <c r="E6437" s="143" t="s">
        <v>5178</v>
      </c>
      <c r="F6437" s="143" t="s">
        <v>706</v>
      </c>
      <c r="G6437" s="143" t="s">
        <v>707</v>
      </c>
      <c r="H6437" s="144">
        <v>320.14999999999998</v>
      </c>
      <c r="I6437" s="143"/>
    </row>
    <row r="6438" spans="2:9" s="140" customFormat="1" ht="19.7" customHeight="1" x14ac:dyDescent="0.2">
      <c r="B6438" s="142">
        <v>51308</v>
      </c>
      <c r="C6438" s="143" t="s">
        <v>213</v>
      </c>
      <c r="D6438" s="142">
        <v>484454</v>
      </c>
      <c r="E6438" s="143" t="s">
        <v>5179</v>
      </c>
      <c r="F6438" s="143" t="s">
        <v>700</v>
      </c>
      <c r="G6438" s="143" t="s">
        <v>701</v>
      </c>
      <c r="H6438" s="144">
        <v>-109826.07</v>
      </c>
      <c r="I6438" s="143"/>
    </row>
    <row r="6439" spans="2:9" s="140" customFormat="1" ht="19.7" customHeight="1" x14ac:dyDescent="0.2">
      <c r="B6439" s="142">
        <v>51308</v>
      </c>
      <c r="C6439" s="143" t="s">
        <v>213</v>
      </c>
      <c r="D6439" s="142">
        <v>496811</v>
      </c>
      <c r="E6439" s="143" t="s">
        <v>5180</v>
      </c>
      <c r="F6439" s="143" t="s">
        <v>700</v>
      </c>
      <c r="G6439" s="143" t="s">
        <v>701</v>
      </c>
      <c r="H6439" s="144">
        <v>39000</v>
      </c>
      <c r="I6439" s="143"/>
    </row>
    <row r="6440" spans="2:9" s="140" customFormat="1" ht="19.7" customHeight="1" x14ac:dyDescent="0.2">
      <c r="B6440" s="142">
        <v>51308</v>
      </c>
      <c r="C6440" s="143" t="s">
        <v>213</v>
      </c>
      <c r="D6440" s="142">
        <v>496811</v>
      </c>
      <c r="E6440" s="143" t="s">
        <v>5181</v>
      </c>
      <c r="F6440" s="143" t="s">
        <v>700</v>
      </c>
      <c r="G6440" s="143" t="s">
        <v>701</v>
      </c>
      <c r="H6440" s="144">
        <v>600</v>
      </c>
      <c r="I6440" s="143"/>
    </row>
    <row r="6441" spans="2:9" s="140" customFormat="1" ht="19.7" customHeight="1" x14ac:dyDescent="0.2">
      <c r="B6441" s="142">
        <v>51308</v>
      </c>
      <c r="C6441" s="143" t="s">
        <v>213</v>
      </c>
      <c r="D6441" s="142">
        <v>513990</v>
      </c>
      <c r="E6441" s="143" t="s">
        <v>9890</v>
      </c>
      <c r="F6441" s="143" t="s">
        <v>1675</v>
      </c>
      <c r="G6441" s="143" t="s">
        <v>1676</v>
      </c>
      <c r="H6441" s="144">
        <v>254.42</v>
      </c>
      <c r="I6441" s="143"/>
    </row>
    <row r="6442" spans="2:9" s="140" customFormat="1" ht="19.7" customHeight="1" x14ac:dyDescent="0.2">
      <c r="B6442" s="142">
        <v>51308</v>
      </c>
      <c r="C6442" s="143" t="s">
        <v>213</v>
      </c>
      <c r="D6442" s="142">
        <v>577061</v>
      </c>
      <c r="E6442" s="143" t="s">
        <v>5182</v>
      </c>
      <c r="F6442" s="143" t="s">
        <v>700</v>
      </c>
      <c r="G6442" s="143" t="s">
        <v>701</v>
      </c>
      <c r="H6442" s="144">
        <v>180</v>
      </c>
      <c r="I6442" s="143"/>
    </row>
    <row r="6443" spans="2:9" s="140" customFormat="1" ht="19.7" customHeight="1" x14ac:dyDescent="0.2">
      <c r="B6443" s="142">
        <v>51308</v>
      </c>
      <c r="C6443" s="143" t="s">
        <v>213</v>
      </c>
      <c r="D6443" s="142">
        <v>577061</v>
      </c>
      <c r="E6443" s="143" t="s">
        <v>5182</v>
      </c>
      <c r="F6443" s="143" t="s">
        <v>700</v>
      </c>
      <c r="G6443" s="143" t="s">
        <v>701</v>
      </c>
      <c r="H6443" s="144">
        <v>4540</v>
      </c>
      <c r="I6443" s="143"/>
    </row>
    <row r="6444" spans="2:9" s="140" customFormat="1" ht="19.7" customHeight="1" x14ac:dyDescent="0.2">
      <c r="B6444" s="142">
        <v>51308</v>
      </c>
      <c r="C6444" s="143" t="s">
        <v>213</v>
      </c>
      <c r="D6444" s="142">
        <v>590231</v>
      </c>
      <c r="E6444" s="143" t="s">
        <v>5065</v>
      </c>
      <c r="F6444" s="143" t="s">
        <v>700</v>
      </c>
      <c r="G6444" s="143" t="s">
        <v>701</v>
      </c>
      <c r="H6444" s="144">
        <v>6400</v>
      </c>
      <c r="I6444" s="143"/>
    </row>
    <row r="6445" spans="2:9" s="140" customFormat="1" ht="19.7" customHeight="1" x14ac:dyDescent="0.2">
      <c r="B6445" s="142">
        <v>51308</v>
      </c>
      <c r="C6445" s="143" t="s">
        <v>213</v>
      </c>
      <c r="D6445" s="142">
        <v>614244</v>
      </c>
      <c r="E6445" s="143" t="s">
        <v>5184</v>
      </c>
      <c r="F6445" s="143" t="s">
        <v>713</v>
      </c>
      <c r="G6445" s="143" t="s">
        <v>714</v>
      </c>
      <c r="H6445" s="144">
        <v>107.84</v>
      </c>
      <c r="I6445" s="143"/>
    </row>
    <row r="6446" spans="2:9" s="140" customFormat="1" ht="19.7" customHeight="1" x14ac:dyDescent="0.2">
      <c r="B6446" s="142">
        <v>51308</v>
      </c>
      <c r="C6446" s="143" t="s">
        <v>213</v>
      </c>
      <c r="D6446" s="142">
        <v>619902</v>
      </c>
      <c r="E6446" s="143" t="s">
        <v>5185</v>
      </c>
      <c r="F6446" s="143" t="s">
        <v>700</v>
      </c>
      <c r="G6446" s="143" t="s">
        <v>701</v>
      </c>
      <c r="H6446" s="144">
        <v>-29588.3</v>
      </c>
      <c r="I6446" s="143"/>
    </row>
    <row r="6447" spans="2:9" s="140" customFormat="1" ht="19.7" customHeight="1" x14ac:dyDescent="0.2">
      <c r="B6447" s="142">
        <v>51308</v>
      </c>
      <c r="C6447" s="143" t="s">
        <v>213</v>
      </c>
      <c r="D6447" s="142">
        <v>619902</v>
      </c>
      <c r="E6447" s="143" t="s">
        <v>5186</v>
      </c>
      <c r="F6447" s="143" t="s">
        <v>713</v>
      </c>
      <c r="G6447" s="143" t="s">
        <v>714</v>
      </c>
      <c r="H6447" s="144">
        <v>192000</v>
      </c>
      <c r="I6447" s="143"/>
    </row>
    <row r="6448" spans="2:9" s="140" customFormat="1" ht="19.7" customHeight="1" x14ac:dyDescent="0.2">
      <c r="B6448" s="142">
        <v>51308</v>
      </c>
      <c r="C6448" s="143" t="s">
        <v>213</v>
      </c>
      <c r="D6448" s="142">
        <v>619902</v>
      </c>
      <c r="E6448" s="143" t="s">
        <v>5187</v>
      </c>
      <c r="F6448" s="143" t="s">
        <v>700</v>
      </c>
      <c r="G6448" s="143" t="s">
        <v>701</v>
      </c>
      <c r="H6448" s="144">
        <v>-3000</v>
      </c>
      <c r="I6448" s="143"/>
    </row>
    <row r="6449" spans="2:9" s="140" customFormat="1" ht="19.7" customHeight="1" x14ac:dyDescent="0.2">
      <c r="B6449" s="142">
        <v>51308</v>
      </c>
      <c r="C6449" s="143" t="s">
        <v>213</v>
      </c>
      <c r="D6449" s="142">
        <v>649440</v>
      </c>
      <c r="E6449" s="143" t="s">
        <v>5188</v>
      </c>
      <c r="F6449" s="143" t="s">
        <v>706</v>
      </c>
      <c r="G6449" s="143" t="s">
        <v>707</v>
      </c>
      <c r="H6449" s="144">
        <v>528.22</v>
      </c>
      <c r="I6449" s="143"/>
    </row>
    <row r="6450" spans="2:9" s="140" customFormat="1" ht="19.7" customHeight="1" x14ac:dyDescent="0.2">
      <c r="B6450" s="142">
        <v>51308</v>
      </c>
      <c r="C6450" s="143" t="s">
        <v>213</v>
      </c>
      <c r="D6450" s="142">
        <v>649440</v>
      </c>
      <c r="E6450" s="143" t="s">
        <v>5189</v>
      </c>
      <c r="F6450" s="143" t="s">
        <v>700</v>
      </c>
      <c r="G6450" s="143" t="s">
        <v>701</v>
      </c>
      <c r="H6450" s="144">
        <v>180</v>
      </c>
      <c r="I6450" s="143"/>
    </row>
    <row r="6451" spans="2:9" s="140" customFormat="1" ht="19.7" customHeight="1" x14ac:dyDescent="0.2">
      <c r="B6451" s="142">
        <v>51308</v>
      </c>
      <c r="C6451" s="143" t="s">
        <v>213</v>
      </c>
      <c r="D6451" s="142">
        <v>658800</v>
      </c>
      <c r="E6451" s="143" t="s">
        <v>5190</v>
      </c>
      <c r="F6451" s="143" t="s">
        <v>899</v>
      </c>
      <c r="G6451" s="143" t="s">
        <v>900</v>
      </c>
      <c r="H6451" s="144">
        <v>762.25</v>
      </c>
      <c r="I6451" s="143"/>
    </row>
    <row r="6452" spans="2:9" s="140" customFormat="1" ht="19.7" customHeight="1" x14ac:dyDescent="0.2">
      <c r="B6452" s="142">
        <v>51308</v>
      </c>
      <c r="C6452" s="143" t="s">
        <v>213</v>
      </c>
      <c r="D6452" s="142">
        <v>756689</v>
      </c>
      <c r="E6452" s="143" t="s">
        <v>5191</v>
      </c>
      <c r="F6452" s="143" t="s">
        <v>700</v>
      </c>
      <c r="G6452" s="143" t="s">
        <v>701</v>
      </c>
      <c r="H6452" s="144">
        <v>-4506.43</v>
      </c>
      <c r="I6452" s="143"/>
    </row>
    <row r="6453" spans="2:9" s="140" customFormat="1" ht="19.7" customHeight="1" x14ac:dyDescent="0.2">
      <c r="B6453" s="142">
        <v>51308</v>
      </c>
      <c r="C6453" s="143" t="s">
        <v>213</v>
      </c>
      <c r="D6453" s="142">
        <v>762345</v>
      </c>
      <c r="E6453" s="143" t="s">
        <v>5192</v>
      </c>
      <c r="F6453" s="143" t="s">
        <v>700</v>
      </c>
      <c r="G6453" s="143" t="s">
        <v>701</v>
      </c>
      <c r="H6453" s="144">
        <v>30000</v>
      </c>
      <c r="I6453" s="143"/>
    </row>
    <row r="6454" spans="2:9" s="140" customFormat="1" ht="19.7" customHeight="1" x14ac:dyDescent="0.2">
      <c r="B6454" s="142">
        <v>51308</v>
      </c>
      <c r="C6454" s="143" t="s">
        <v>213</v>
      </c>
      <c r="D6454" s="142">
        <v>762345</v>
      </c>
      <c r="E6454" s="143" t="s">
        <v>5074</v>
      </c>
      <c r="F6454" s="143" t="s">
        <v>706</v>
      </c>
      <c r="G6454" s="143" t="s">
        <v>707</v>
      </c>
      <c r="H6454" s="144">
        <v>80</v>
      </c>
      <c r="I6454" s="143"/>
    </row>
    <row r="6455" spans="2:9" s="140" customFormat="1" ht="19.7" customHeight="1" x14ac:dyDescent="0.2">
      <c r="B6455" s="142">
        <v>51308</v>
      </c>
      <c r="C6455" s="143" t="s">
        <v>213</v>
      </c>
      <c r="D6455" s="142">
        <v>762345</v>
      </c>
      <c r="E6455" s="143" t="s">
        <v>5074</v>
      </c>
      <c r="F6455" s="143" t="s">
        <v>706</v>
      </c>
      <c r="G6455" s="143" t="s">
        <v>707</v>
      </c>
      <c r="H6455" s="144">
        <v>400</v>
      </c>
      <c r="I6455" s="143"/>
    </row>
    <row r="6456" spans="2:9" s="140" customFormat="1" ht="19.7" customHeight="1" x14ac:dyDescent="0.2">
      <c r="B6456" s="142">
        <v>51308</v>
      </c>
      <c r="C6456" s="143" t="s">
        <v>213</v>
      </c>
      <c r="D6456" s="142">
        <v>766065</v>
      </c>
      <c r="E6456" s="143" t="s">
        <v>5193</v>
      </c>
      <c r="F6456" s="143" t="s">
        <v>697</v>
      </c>
      <c r="G6456" s="143" t="s">
        <v>698</v>
      </c>
      <c r="H6456" s="144">
        <v>100000</v>
      </c>
      <c r="I6456" s="143"/>
    </row>
    <row r="6457" spans="2:9" s="140" customFormat="1" ht="19.7" customHeight="1" x14ac:dyDescent="0.2">
      <c r="B6457" s="142">
        <v>51308</v>
      </c>
      <c r="C6457" s="143" t="s">
        <v>213</v>
      </c>
      <c r="D6457" s="142">
        <v>787977</v>
      </c>
      <c r="E6457" s="143" t="s">
        <v>5194</v>
      </c>
      <c r="F6457" s="143" t="s">
        <v>700</v>
      </c>
      <c r="G6457" s="143" t="s">
        <v>701</v>
      </c>
      <c r="H6457" s="144">
        <v>600</v>
      </c>
      <c r="I6457" s="143"/>
    </row>
    <row r="6458" spans="2:9" s="140" customFormat="1" ht="19.7" customHeight="1" x14ac:dyDescent="0.2">
      <c r="B6458" s="142">
        <v>51308</v>
      </c>
      <c r="C6458" s="143" t="s">
        <v>213</v>
      </c>
      <c r="D6458" s="142">
        <v>787977</v>
      </c>
      <c r="E6458" s="143" t="s">
        <v>5195</v>
      </c>
      <c r="F6458" s="143" t="s">
        <v>706</v>
      </c>
      <c r="G6458" s="143" t="s">
        <v>707</v>
      </c>
      <c r="H6458" s="144">
        <v>880.44</v>
      </c>
      <c r="I6458" s="143"/>
    </row>
    <row r="6459" spans="2:9" s="140" customFormat="1" ht="19.7" customHeight="1" x14ac:dyDescent="0.2">
      <c r="B6459" s="142">
        <v>51308</v>
      </c>
      <c r="C6459" s="143" t="s">
        <v>213</v>
      </c>
      <c r="D6459" s="142">
        <v>5767398</v>
      </c>
      <c r="E6459" s="143" t="s">
        <v>5174</v>
      </c>
      <c r="F6459" s="143" t="s">
        <v>713</v>
      </c>
      <c r="G6459" s="143" t="s">
        <v>714</v>
      </c>
      <c r="H6459" s="144">
        <v>-25000</v>
      </c>
      <c r="I6459" s="143"/>
    </row>
    <row r="6460" spans="2:9" s="140" customFormat="1" ht="19.7" customHeight="1" x14ac:dyDescent="0.2">
      <c r="B6460" s="142">
        <v>51308</v>
      </c>
      <c r="C6460" s="143" t="s">
        <v>213</v>
      </c>
      <c r="D6460" s="142">
        <v>5767398</v>
      </c>
      <c r="E6460" s="143" t="s">
        <v>5175</v>
      </c>
      <c r="F6460" s="143" t="s">
        <v>713</v>
      </c>
      <c r="G6460" s="143" t="s">
        <v>714</v>
      </c>
      <c r="H6460" s="144">
        <v>-2597</v>
      </c>
      <c r="I6460" s="143"/>
    </row>
    <row r="6461" spans="2:9" s="140" customFormat="1" ht="19.7" customHeight="1" x14ac:dyDescent="0.2">
      <c r="B6461" s="142">
        <v>51308</v>
      </c>
      <c r="C6461" s="143" t="s">
        <v>213</v>
      </c>
      <c r="D6461" s="142">
        <v>6289223</v>
      </c>
      <c r="E6461" s="143" t="s">
        <v>5196</v>
      </c>
      <c r="F6461" s="143" t="s">
        <v>697</v>
      </c>
      <c r="G6461" s="143" t="s">
        <v>698</v>
      </c>
      <c r="H6461" s="144">
        <v>72000</v>
      </c>
      <c r="I6461" s="143"/>
    </row>
    <row r="6462" spans="2:9" s="140" customFormat="1" ht="19.7" customHeight="1" x14ac:dyDescent="0.2">
      <c r="B6462" s="142">
        <v>51308</v>
      </c>
      <c r="C6462" s="143" t="s">
        <v>213</v>
      </c>
      <c r="D6462" s="142">
        <v>9217968</v>
      </c>
      <c r="E6462" s="143" t="s">
        <v>9206</v>
      </c>
      <c r="F6462" s="143" t="s">
        <v>713</v>
      </c>
      <c r="G6462" s="143" t="s">
        <v>714</v>
      </c>
      <c r="H6462" s="144">
        <v>50000</v>
      </c>
      <c r="I6462" s="143"/>
    </row>
    <row r="6463" spans="2:9" s="140" customFormat="1" ht="19.7" customHeight="1" x14ac:dyDescent="0.2">
      <c r="B6463" s="142">
        <v>51308</v>
      </c>
      <c r="C6463" s="143" t="s">
        <v>213</v>
      </c>
      <c r="D6463" s="142">
        <v>10705716</v>
      </c>
      <c r="E6463" s="143" t="s">
        <v>5183</v>
      </c>
      <c r="F6463" s="143" t="s">
        <v>700</v>
      </c>
      <c r="G6463" s="143" t="s">
        <v>701</v>
      </c>
      <c r="H6463" s="144">
        <v>-67054.070000000007</v>
      </c>
      <c r="I6463" s="143"/>
    </row>
    <row r="6464" spans="2:9" s="140" customFormat="1" ht="19.7" customHeight="1" x14ac:dyDescent="0.2">
      <c r="B6464" s="142">
        <v>51308</v>
      </c>
      <c r="C6464" s="143" t="s">
        <v>213</v>
      </c>
      <c r="D6464" s="142">
        <v>60270539</v>
      </c>
      <c r="E6464" s="143" t="s">
        <v>5197</v>
      </c>
      <c r="F6464" s="143" t="s">
        <v>700</v>
      </c>
      <c r="G6464" s="143" t="s">
        <v>701</v>
      </c>
      <c r="H6464" s="144">
        <v>1200</v>
      </c>
      <c r="I6464" s="143"/>
    </row>
    <row r="6465" spans="2:9" s="140" customFormat="1" ht="19.7" customHeight="1" x14ac:dyDescent="0.2">
      <c r="B6465" s="142">
        <v>51308</v>
      </c>
      <c r="C6465" s="143" t="s">
        <v>213</v>
      </c>
      <c r="D6465" s="142">
        <v>74564995</v>
      </c>
      <c r="E6465" s="143" t="s">
        <v>5177</v>
      </c>
      <c r="F6465" s="143" t="s">
        <v>697</v>
      </c>
      <c r="G6465" s="143" t="s">
        <v>698</v>
      </c>
      <c r="H6465" s="144">
        <v>60000</v>
      </c>
      <c r="I6465" s="143"/>
    </row>
    <row r="6466" spans="2:9" s="140" customFormat="1" ht="19.7" customHeight="1" x14ac:dyDescent="0.2">
      <c r="B6466" s="142">
        <v>51308</v>
      </c>
      <c r="C6466" s="143" t="s">
        <v>213</v>
      </c>
      <c r="D6466" s="142">
        <v>99383266</v>
      </c>
      <c r="E6466" s="143" t="s">
        <v>9891</v>
      </c>
      <c r="F6466" s="143" t="s">
        <v>697</v>
      </c>
      <c r="G6466" s="143" t="s">
        <v>698</v>
      </c>
      <c r="H6466" s="144">
        <v>60000</v>
      </c>
      <c r="I6466" s="143"/>
    </row>
    <row r="6467" spans="2:9" s="140" customFormat="1" ht="19.7" customHeight="1" x14ac:dyDescent="0.2">
      <c r="B6467" s="142">
        <v>51308</v>
      </c>
      <c r="C6467" s="143" t="s">
        <v>213</v>
      </c>
      <c r="D6467" s="142">
        <v>101633701</v>
      </c>
      <c r="E6467" s="143" t="s">
        <v>9892</v>
      </c>
      <c r="F6467" s="143" t="s">
        <v>700</v>
      </c>
      <c r="G6467" s="143" t="s">
        <v>701</v>
      </c>
      <c r="H6467" s="144">
        <v>70000</v>
      </c>
      <c r="I6467" s="143"/>
    </row>
    <row r="6468" spans="2:9" s="140" customFormat="1" ht="19.7" customHeight="1" x14ac:dyDescent="0.2">
      <c r="B6468" s="142">
        <v>51309</v>
      </c>
      <c r="C6468" s="143" t="s">
        <v>207</v>
      </c>
      <c r="D6468" s="142">
        <v>16643</v>
      </c>
      <c r="E6468" s="143" t="s">
        <v>5198</v>
      </c>
      <c r="F6468" s="143" t="s">
        <v>700</v>
      </c>
      <c r="G6468" s="143" t="s">
        <v>701</v>
      </c>
      <c r="H6468" s="144">
        <v>210000</v>
      </c>
      <c r="I6468" s="143"/>
    </row>
    <row r="6469" spans="2:9" s="140" customFormat="1" ht="19.7" customHeight="1" x14ac:dyDescent="0.2">
      <c r="B6469" s="142">
        <v>51309</v>
      </c>
      <c r="C6469" s="143" t="s">
        <v>207</v>
      </c>
      <c r="D6469" s="142">
        <v>68924</v>
      </c>
      <c r="E6469" s="143" t="s">
        <v>9207</v>
      </c>
      <c r="F6469" s="143" t="s">
        <v>713</v>
      </c>
      <c r="G6469" s="143" t="s">
        <v>714</v>
      </c>
      <c r="H6469" s="144">
        <v>100000</v>
      </c>
      <c r="I6469" s="143"/>
    </row>
    <row r="6470" spans="2:9" s="140" customFormat="1" ht="19.7" customHeight="1" x14ac:dyDescent="0.2">
      <c r="B6470" s="142">
        <v>51309</v>
      </c>
      <c r="C6470" s="143" t="s">
        <v>207</v>
      </c>
      <c r="D6470" s="142">
        <v>128648</v>
      </c>
      <c r="E6470" s="143" t="s">
        <v>5199</v>
      </c>
      <c r="F6470" s="143" t="s">
        <v>700</v>
      </c>
      <c r="G6470" s="143" t="s">
        <v>701</v>
      </c>
      <c r="H6470" s="144">
        <v>2400</v>
      </c>
      <c r="I6470" s="143"/>
    </row>
    <row r="6471" spans="2:9" s="140" customFormat="1" ht="19.7" customHeight="1" x14ac:dyDescent="0.2">
      <c r="B6471" s="142">
        <v>51309</v>
      </c>
      <c r="C6471" s="143" t="s">
        <v>207</v>
      </c>
      <c r="D6471" s="142">
        <v>136803</v>
      </c>
      <c r="E6471" s="143" t="s">
        <v>5200</v>
      </c>
      <c r="F6471" s="143" t="s">
        <v>700</v>
      </c>
      <c r="G6471" s="143" t="s">
        <v>701</v>
      </c>
      <c r="H6471" s="144">
        <v>1200</v>
      </c>
      <c r="I6471" s="143"/>
    </row>
    <row r="6472" spans="2:9" s="140" customFormat="1" ht="19.7" customHeight="1" x14ac:dyDescent="0.2">
      <c r="B6472" s="142">
        <v>51309</v>
      </c>
      <c r="C6472" s="143" t="s">
        <v>207</v>
      </c>
      <c r="D6472" s="142">
        <v>136805</v>
      </c>
      <c r="E6472" s="143" t="s">
        <v>5201</v>
      </c>
      <c r="F6472" s="143" t="s">
        <v>700</v>
      </c>
      <c r="G6472" s="143" t="s">
        <v>701</v>
      </c>
      <c r="H6472" s="144">
        <v>1200</v>
      </c>
      <c r="I6472" s="143"/>
    </row>
    <row r="6473" spans="2:9" s="140" customFormat="1" ht="19.7" customHeight="1" x14ac:dyDescent="0.2">
      <c r="B6473" s="142">
        <v>51309</v>
      </c>
      <c r="C6473" s="143" t="s">
        <v>207</v>
      </c>
      <c r="D6473" s="142">
        <v>136805</v>
      </c>
      <c r="E6473" s="143" t="s">
        <v>5202</v>
      </c>
      <c r="F6473" s="143" t="s">
        <v>713</v>
      </c>
      <c r="G6473" s="143" t="s">
        <v>714</v>
      </c>
      <c r="H6473" s="144">
        <v>0</v>
      </c>
      <c r="I6473" s="143"/>
    </row>
    <row r="6474" spans="2:9" s="140" customFormat="1" ht="19.7" customHeight="1" x14ac:dyDescent="0.2">
      <c r="B6474" s="142">
        <v>51309</v>
      </c>
      <c r="C6474" s="143" t="s">
        <v>207</v>
      </c>
      <c r="D6474" s="142">
        <v>136805</v>
      </c>
      <c r="E6474" s="143" t="s">
        <v>5203</v>
      </c>
      <c r="F6474" s="143" t="s">
        <v>713</v>
      </c>
      <c r="G6474" s="143" t="s">
        <v>714</v>
      </c>
      <c r="H6474" s="144">
        <v>0</v>
      </c>
      <c r="I6474" s="143"/>
    </row>
    <row r="6475" spans="2:9" s="140" customFormat="1" ht="19.7" customHeight="1" x14ac:dyDescent="0.2">
      <c r="B6475" s="142">
        <v>51309</v>
      </c>
      <c r="C6475" s="143" t="s">
        <v>207</v>
      </c>
      <c r="D6475" s="142">
        <v>177902</v>
      </c>
      <c r="E6475" s="143" t="s">
        <v>5204</v>
      </c>
      <c r="F6475" s="143" t="s">
        <v>700</v>
      </c>
      <c r="G6475" s="143" t="s">
        <v>701</v>
      </c>
      <c r="H6475" s="144">
        <v>11350</v>
      </c>
      <c r="I6475" s="143"/>
    </row>
    <row r="6476" spans="2:9" s="140" customFormat="1" ht="19.7" customHeight="1" x14ac:dyDescent="0.2">
      <c r="B6476" s="142">
        <v>51309</v>
      </c>
      <c r="C6476" s="143" t="s">
        <v>207</v>
      </c>
      <c r="D6476" s="142">
        <v>353386</v>
      </c>
      <c r="E6476" s="143" t="s">
        <v>5205</v>
      </c>
      <c r="F6476" s="143" t="s">
        <v>700</v>
      </c>
      <c r="G6476" s="143" t="s">
        <v>701</v>
      </c>
      <c r="H6476" s="144">
        <v>-16700</v>
      </c>
      <c r="I6476" s="143"/>
    </row>
    <row r="6477" spans="2:9" s="140" customFormat="1" ht="19.7" customHeight="1" x14ac:dyDescent="0.2">
      <c r="B6477" s="142">
        <v>51309</v>
      </c>
      <c r="C6477" s="143" t="s">
        <v>207</v>
      </c>
      <c r="D6477" s="142">
        <v>353386</v>
      </c>
      <c r="E6477" s="143" t="s">
        <v>5206</v>
      </c>
      <c r="F6477" s="143" t="s">
        <v>713</v>
      </c>
      <c r="G6477" s="143" t="s">
        <v>714</v>
      </c>
      <c r="H6477" s="144">
        <v>-217940.18</v>
      </c>
      <c r="I6477" s="143"/>
    </row>
    <row r="6478" spans="2:9" s="140" customFormat="1" ht="19.7" customHeight="1" x14ac:dyDescent="0.2">
      <c r="B6478" s="142">
        <v>51309</v>
      </c>
      <c r="C6478" s="143" t="s">
        <v>207</v>
      </c>
      <c r="D6478" s="142">
        <v>416424</v>
      </c>
      <c r="E6478" s="143" t="s">
        <v>5207</v>
      </c>
      <c r="F6478" s="143" t="s">
        <v>713</v>
      </c>
      <c r="G6478" s="143" t="s">
        <v>714</v>
      </c>
      <c r="H6478" s="144">
        <v>100000</v>
      </c>
      <c r="I6478" s="143"/>
    </row>
    <row r="6479" spans="2:9" s="140" customFormat="1" ht="19.7" customHeight="1" x14ac:dyDescent="0.2">
      <c r="B6479" s="142">
        <v>51309</v>
      </c>
      <c r="C6479" s="143" t="s">
        <v>207</v>
      </c>
      <c r="D6479" s="142">
        <v>430349</v>
      </c>
      <c r="E6479" s="143" t="s">
        <v>9208</v>
      </c>
      <c r="F6479" s="143" t="s">
        <v>697</v>
      </c>
      <c r="G6479" s="143" t="s">
        <v>698</v>
      </c>
      <c r="H6479" s="144">
        <v>15000</v>
      </c>
      <c r="I6479" s="143"/>
    </row>
    <row r="6480" spans="2:9" s="140" customFormat="1" ht="19.7" customHeight="1" x14ac:dyDescent="0.2">
      <c r="B6480" s="142">
        <v>51309</v>
      </c>
      <c r="C6480" s="143" t="s">
        <v>207</v>
      </c>
      <c r="D6480" s="142">
        <v>430349</v>
      </c>
      <c r="E6480" s="143" t="s">
        <v>9209</v>
      </c>
      <c r="F6480" s="143" t="s">
        <v>697</v>
      </c>
      <c r="G6480" s="143" t="s">
        <v>698</v>
      </c>
      <c r="H6480" s="144">
        <v>15000</v>
      </c>
      <c r="I6480" s="143"/>
    </row>
    <row r="6481" spans="2:9" s="140" customFormat="1" ht="19.7" customHeight="1" x14ac:dyDescent="0.2">
      <c r="B6481" s="142">
        <v>51309</v>
      </c>
      <c r="C6481" s="143" t="s">
        <v>207</v>
      </c>
      <c r="D6481" s="142">
        <v>430349</v>
      </c>
      <c r="E6481" s="143" t="s">
        <v>9210</v>
      </c>
      <c r="F6481" s="143" t="s">
        <v>697</v>
      </c>
      <c r="G6481" s="143" t="s">
        <v>698</v>
      </c>
      <c r="H6481" s="144">
        <v>61000</v>
      </c>
      <c r="I6481" s="143"/>
    </row>
    <row r="6482" spans="2:9" s="140" customFormat="1" ht="19.7" customHeight="1" x14ac:dyDescent="0.2">
      <c r="B6482" s="142">
        <v>51309</v>
      </c>
      <c r="C6482" s="143" t="s">
        <v>207</v>
      </c>
      <c r="D6482" s="142">
        <v>534026</v>
      </c>
      <c r="E6482" s="143" t="s">
        <v>9211</v>
      </c>
      <c r="F6482" s="143" t="s">
        <v>713</v>
      </c>
      <c r="G6482" s="143" t="s">
        <v>714</v>
      </c>
      <c r="H6482" s="144">
        <v>100900</v>
      </c>
      <c r="I6482" s="143"/>
    </row>
    <row r="6483" spans="2:9" s="140" customFormat="1" ht="19.7" customHeight="1" x14ac:dyDescent="0.2">
      <c r="B6483" s="142">
        <v>51309</v>
      </c>
      <c r="C6483" s="143" t="s">
        <v>207</v>
      </c>
      <c r="D6483" s="142">
        <v>592478</v>
      </c>
      <c r="E6483" s="143" t="s">
        <v>8801</v>
      </c>
      <c r="F6483" s="143" t="s">
        <v>700</v>
      </c>
      <c r="G6483" s="143" t="s">
        <v>701</v>
      </c>
      <c r="H6483" s="144">
        <v>81882.73</v>
      </c>
      <c r="I6483" s="143"/>
    </row>
    <row r="6484" spans="2:9" s="140" customFormat="1" ht="19.7" customHeight="1" x14ac:dyDescent="0.2">
      <c r="B6484" s="142">
        <v>51309</v>
      </c>
      <c r="C6484" s="143" t="s">
        <v>207</v>
      </c>
      <c r="D6484" s="142">
        <v>592478</v>
      </c>
      <c r="E6484" s="143" t="s">
        <v>8802</v>
      </c>
      <c r="F6484" s="143" t="s">
        <v>700</v>
      </c>
      <c r="G6484" s="143" t="s">
        <v>701</v>
      </c>
      <c r="H6484" s="144">
        <v>67800</v>
      </c>
      <c r="I6484" s="143"/>
    </row>
    <row r="6485" spans="2:9" s="140" customFormat="1" ht="19.7" customHeight="1" x14ac:dyDescent="0.2">
      <c r="B6485" s="142">
        <v>51309</v>
      </c>
      <c r="C6485" s="143" t="s">
        <v>207</v>
      </c>
      <c r="D6485" s="142">
        <v>592478</v>
      </c>
      <c r="E6485" s="143" t="s">
        <v>8803</v>
      </c>
      <c r="F6485" s="143" t="s">
        <v>723</v>
      </c>
      <c r="G6485" s="143" t="s">
        <v>724</v>
      </c>
      <c r="H6485" s="144">
        <v>-81882.73</v>
      </c>
      <c r="I6485" s="143"/>
    </row>
    <row r="6486" spans="2:9" s="140" customFormat="1" ht="19.7" customHeight="1" x14ac:dyDescent="0.2">
      <c r="B6486" s="142">
        <v>51309</v>
      </c>
      <c r="C6486" s="143" t="s">
        <v>207</v>
      </c>
      <c r="D6486" s="142">
        <v>744926</v>
      </c>
      <c r="E6486" s="143" t="s">
        <v>5448</v>
      </c>
      <c r="F6486" s="143" t="s">
        <v>700</v>
      </c>
      <c r="G6486" s="143" t="s">
        <v>701</v>
      </c>
      <c r="H6486" s="144">
        <v>60</v>
      </c>
      <c r="I6486" s="143"/>
    </row>
    <row r="6487" spans="2:9" s="140" customFormat="1" ht="19.7" customHeight="1" x14ac:dyDescent="0.2">
      <c r="B6487" s="142">
        <v>51309</v>
      </c>
      <c r="C6487" s="143" t="s">
        <v>207</v>
      </c>
      <c r="D6487" s="142">
        <v>9483677</v>
      </c>
      <c r="E6487" s="143" t="s">
        <v>9212</v>
      </c>
      <c r="F6487" s="143" t="s">
        <v>700</v>
      </c>
      <c r="G6487" s="143" t="s">
        <v>701</v>
      </c>
      <c r="H6487" s="144">
        <v>84500</v>
      </c>
      <c r="I6487" s="143"/>
    </row>
    <row r="6488" spans="2:9" s="140" customFormat="1" ht="19.7" customHeight="1" x14ac:dyDescent="0.2">
      <c r="B6488" s="142">
        <v>51309</v>
      </c>
      <c r="C6488" s="143" t="s">
        <v>207</v>
      </c>
      <c r="D6488" s="142">
        <v>65254423</v>
      </c>
      <c r="E6488" s="143" t="s">
        <v>5208</v>
      </c>
      <c r="F6488" s="143" t="s">
        <v>697</v>
      </c>
      <c r="G6488" s="143" t="s">
        <v>698</v>
      </c>
      <c r="H6488" s="144">
        <v>70000</v>
      </c>
      <c r="I6488" s="143"/>
    </row>
    <row r="6489" spans="2:9" s="140" customFormat="1" ht="19.7" customHeight="1" x14ac:dyDescent="0.2">
      <c r="B6489" s="142">
        <v>51309</v>
      </c>
      <c r="C6489" s="143" t="s">
        <v>207</v>
      </c>
      <c r="D6489" s="142">
        <v>65254423</v>
      </c>
      <c r="E6489" s="143" t="s">
        <v>5209</v>
      </c>
      <c r="F6489" s="143" t="s">
        <v>700</v>
      </c>
      <c r="G6489" s="143" t="s">
        <v>701</v>
      </c>
      <c r="H6489" s="144">
        <v>-44042.05</v>
      </c>
      <c r="I6489" s="143"/>
    </row>
    <row r="6490" spans="2:9" s="140" customFormat="1" ht="19.7" customHeight="1" x14ac:dyDescent="0.2">
      <c r="B6490" s="142">
        <v>51310</v>
      </c>
      <c r="C6490" s="143" t="s">
        <v>206</v>
      </c>
      <c r="D6490" s="142">
        <v>84375</v>
      </c>
      <c r="E6490" s="143" t="s">
        <v>5210</v>
      </c>
      <c r="F6490" s="143" t="s">
        <v>700</v>
      </c>
      <c r="G6490" s="143" t="s">
        <v>701</v>
      </c>
      <c r="H6490" s="144">
        <v>360</v>
      </c>
      <c r="I6490" s="143"/>
    </row>
    <row r="6491" spans="2:9" s="140" customFormat="1" ht="19.7" customHeight="1" x14ac:dyDescent="0.2">
      <c r="B6491" s="142">
        <v>51310</v>
      </c>
      <c r="C6491" s="143" t="s">
        <v>206</v>
      </c>
      <c r="D6491" s="142">
        <v>84375</v>
      </c>
      <c r="E6491" s="143" t="s">
        <v>5211</v>
      </c>
      <c r="F6491" s="143" t="s">
        <v>700</v>
      </c>
      <c r="G6491" s="143" t="s">
        <v>701</v>
      </c>
      <c r="H6491" s="144">
        <v>35000</v>
      </c>
      <c r="I6491" s="143"/>
    </row>
    <row r="6492" spans="2:9" s="140" customFormat="1" ht="19.7" customHeight="1" x14ac:dyDescent="0.2">
      <c r="B6492" s="142">
        <v>51310</v>
      </c>
      <c r="C6492" s="143" t="s">
        <v>206</v>
      </c>
      <c r="D6492" s="142">
        <v>94542</v>
      </c>
      <c r="E6492" s="143" t="s">
        <v>5212</v>
      </c>
      <c r="F6492" s="143" t="s">
        <v>792</v>
      </c>
      <c r="G6492" s="143" t="s">
        <v>793</v>
      </c>
      <c r="H6492" s="144">
        <v>0</v>
      </c>
      <c r="I6492" s="143"/>
    </row>
    <row r="6493" spans="2:9" s="140" customFormat="1" ht="19.7" customHeight="1" x14ac:dyDescent="0.2">
      <c r="B6493" s="142">
        <v>51310</v>
      </c>
      <c r="C6493" s="143" t="s">
        <v>206</v>
      </c>
      <c r="D6493" s="142">
        <v>94542</v>
      </c>
      <c r="E6493" s="143" t="s">
        <v>5213</v>
      </c>
      <c r="F6493" s="143" t="s">
        <v>700</v>
      </c>
      <c r="G6493" s="143" t="s">
        <v>701</v>
      </c>
      <c r="H6493" s="144">
        <v>18600</v>
      </c>
      <c r="I6493" s="143"/>
    </row>
    <row r="6494" spans="2:9" s="140" customFormat="1" ht="19.7" customHeight="1" x14ac:dyDescent="0.2">
      <c r="B6494" s="142">
        <v>51310</v>
      </c>
      <c r="C6494" s="143" t="s">
        <v>206</v>
      </c>
      <c r="D6494" s="142">
        <v>123905</v>
      </c>
      <c r="E6494" s="143" t="s">
        <v>5214</v>
      </c>
      <c r="F6494" s="143" t="s">
        <v>792</v>
      </c>
      <c r="G6494" s="143" t="s">
        <v>793</v>
      </c>
      <c r="H6494" s="144">
        <v>0</v>
      </c>
      <c r="I6494" s="143"/>
    </row>
    <row r="6495" spans="2:9" s="140" customFormat="1" ht="19.7" customHeight="1" x14ac:dyDescent="0.2">
      <c r="B6495" s="142">
        <v>51310</v>
      </c>
      <c r="C6495" s="143" t="s">
        <v>206</v>
      </c>
      <c r="D6495" s="142">
        <v>123905</v>
      </c>
      <c r="E6495" s="143" t="s">
        <v>5215</v>
      </c>
      <c r="F6495" s="143" t="s">
        <v>713</v>
      </c>
      <c r="G6495" s="143" t="s">
        <v>714</v>
      </c>
      <c r="H6495" s="144">
        <v>100000</v>
      </c>
      <c r="I6495" s="143"/>
    </row>
    <row r="6496" spans="2:9" s="140" customFormat="1" ht="19.7" customHeight="1" x14ac:dyDescent="0.2">
      <c r="B6496" s="142">
        <v>51310</v>
      </c>
      <c r="C6496" s="143" t="s">
        <v>206</v>
      </c>
      <c r="D6496" s="142">
        <v>206161</v>
      </c>
      <c r="E6496" s="143" t="s">
        <v>5216</v>
      </c>
      <c r="F6496" s="143" t="s">
        <v>697</v>
      </c>
      <c r="G6496" s="143" t="s">
        <v>698</v>
      </c>
      <c r="H6496" s="144">
        <v>36000</v>
      </c>
      <c r="I6496" s="143"/>
    </row>
    <row r="6497" spans="2:9" s="140" customFormat="1" ht="19.7" customHeight="1" x14ac:dyDescent="0.2">
      <c r="B6497" s="142">
        <v>51310</v>
      </c>
      <c r="C6497" s="143" t="s">
        <v>206</v>
      </c>
      <c r="D6497" s="142">
        <v>258569</v>
      </c>
      <c r="E6497" s="143" t="s">
        <v>9893</v>
      </c>
      <c r="F6497" s="143" t="s">
        <v>697</v>
      </c>
      <c r="G6497" s="143" t="s">
        <v>698</v>
      </c>
      <c r="H6497" s="144">
        <v>0</v>
      </c>
      <c r="I6497" s="143"/>
    </row>
    <row r="6498" spans="2:9" s="140" customFormat="1" ht="19.7" customHeight="1" x14ac:dyDescent="0.2">
      <c r="B6498" s="142">
        <v>51310</v>
      </c>
      <c r="C6498" s="143" t="s">
        <v>206</v>
      </c>
      <c r="D6498" s="142">
        <v>495763</v>
      </c>
      <c r="E6498" s="143" t="s">
        <v>9894</v>
      </c>
      <c r="F6498" s="143" t="s">
        <v>737</v>
      </c>
      <c r="G6498" s="143" t="s">
        <v>738</v>
      </c>
      <c r="H6498" s="144">
        <v>5000</v>
      </c>
      <c r="I6498" s="143"/>
    </row>
    <row r="6499" spans="2:9" s="140" customFormat="1" ht="19.7" customHeight="1" x14ac:dyDescent="0.2">
      <c r="B6499" s="142">
        <v>51310</v>
      </c>
      <c r="C6499" s="143" t="s">
        <v>206</v>
      </c>
      <c r="D6499" s="142">
        <v>519635</v>
      </c>
      <c r="E6499" s="143" t="s">
        <v>5217</v>
      </c>
      <c r="F6499" s="143" t="s">
        <v>697</v>
      </c>
      <c r="G6499" s="143" t="s">
        <v>698</v>
      </c>
      <c r="H6499" s="144">
        <v>35000</v>
      </c>
      <c r="I6499" s="143"/>
    </row>
    <row r="6500" spans="2:9" s="140" customFormat="1" ht="19.7" customHeight="1" x14ac:dyDescent="0.2">
      <c r="B6500" s="142">
        <v>51310</v>
      </c>
      <c r="C6500" s="143" t="s">
        <v>206</v>
      </c>
      <c r="D6500" s="142">
        <v>647193</v>
      </c>
      <c r="E6500" s="143" t="s">
        <v>5219</v>
      </c>
      <c r="F6500" s="143" t="s">
        <v>700</v>
      </c>
      <c r="G6500" s="143" t="s">
        <v>701</v>
      </c>
      <c r="H6500" s="144">
        <v>36000</v>
      </c>
      <c r="I6500" s="143"/>
    </row>
    <row r="6501" spans="2:9" s="140" customFormat="1" ht="19.7" customHeight="1" x14ac:dyDescent="0.2">
      <c r="B6501" s="142">
        <v>51310</v>
      </c>
      <c r="C6501" s="143" t="s">
        <v>206</v>
      </c>
      <c r="D6501" s="142">
        <v>652388</v>
      </c>
      <c r="E6501" s="143" t="s">
        <v>5220</v>
      </c>
      <c r="F6501" s="143" t="s">
        <v>700</v>
      </c>
      <c r="G6501" s="143" t="s">
        <v>701</v>
      </c>
      <c r="H6501" s="144">
        <v>3180</v>
      </c>
      <c r="I6501" s="143"/>
    </row>
    <row r="6502" spans="2:9" s="140" customFormat="1" ht="19.7" customHeight="1" x14ac:dyDescent="0.2">
      <c r="B6502" s="142">
        <v>51310</v>
      </c>
      <c r="C6502" s="143" t="s">
        <v>206</v>
      </c>
      <c r="D6502" s="142">
        <v>653477</v>
      </c>
      <c r="E6502" s="143" t="s">
        <v>5221</v>
      </c>
      <c r="F6502" s="143" t="s">
        <v>700</v>
      </c>
      <c r="G6502" s="143" t="s">
        <v>701</v>
      </c>
      <c r="H6502" s="144">
        <v>1920</v>
      </c>
      <c r="I6502" s="143"/>
    </row>
    <row r="6503" spans="2:9" s="140" customFormat="1" ht="19.7" customHeight="1" x14ac:dyDescent="0.2">
      <c r="B6503" s="142">
        <v>51310</v>
      </c>
      <c r="C6503" s="143" t="s">
        <v>206</v>
      </c>
      <c r="D6503" s="142">
        <v>662804</v>
      </c>
      <c r="E6503" s="143" t="s">
        <v>9895</v>
      </c>
      <c r="F6503" s="143" t="s">
        <v>697</v>
      </c>
      <c r="G6503" s="143" t="s">
        <v>698</v>
      </c>
      <c r="H6503" s="144">
        <v>43000</v>
      </c>
      <c r="I6503" s="143"/>
    </row>
    <row r="6504" spans="2:9" s="140" customFormat="1" ht="19.7" customHeight="1" x14ac:dyDescent="0.2">
      <c r="B6504" s="142">
        <v>51310</v>
      </c>
      <c r="C6504" s="143" t="s">
        <v>206</v>
      </c>
      <c r="D6504" s="142">
        <v>665671</v>
      </c>
      <c r="E6504" s="143" t="s">
        <v>5223</v>
      </c>
      <c r="F6504" s="143" t="s">
        <v>700</v>
      </c>
      <c r="G6504" s="143" t="s">
        <v>701</v>
      </c>
      <c r="H6504" s="144">
        <v>20000</v>
      </c>
      <c r="I6504" s="143"/>
    </row>
    <row r="6505" spans="2:9" s="140" customFormat="1" ht="19.7" customHeight="1" x14ac:dyDescent="0.2">
      <c r="B6505" s="142">
        <v>51310</v>
      </c>
      <c r="C6505" s="143" t="s">
        <v>206</v>
      </c>
      <c r="D6505" s="142">
        <v>721904</v>
      </c>
      <c r="E6505" s="143" t="s">
        <v>5224</v>
      </c>
      <c r="F6505" s="143" t="s">
        <v>697</v>
      </c>
      <c r="G6505" s="143" t="s">
        <v>698</v>
      </c>
      <c r="H6505" s="144">
        <v>40000</v>
      </c>
      <c r="I6505" s="143"/>
    </row>
    <row r="6506" spans="2:9" s="140" customFormat="1" ht="19.7" customHeight="1" x14ac:dyDescent="0.2">
      <c r="B6506" s="142">
        <v>51310</v>
      </c>
      <c r="C6506" s="143" t="s">
        <v>206</v>
      </c>
      <c r="D6506" s="142">
        <v>5390483</v>
      </c>
      <c r="E6506" s="143" t="s">
        <v>5225</v>
      </c>
      <c r="F6506" s="143" t="s">
        <v>713</v>
      </c>
      <c r="G6506" s="143" t="s">
        <v>714</v>
      </c>
      <c r="H6506" s="144">
        <v>150000</v>
      </c>
      <c r="I6506" s="143"/>
    </row>
    <row r="6507" spans="2:9" s="140" customFormat="1" ht="19.7" customHeight="1" x14ac:dyDescent="0.2">
      <c r="B6507" s="142">
        <v>51310</v>
      </c>
      <c r="C6507" s="143" t="s">
        <v>206</v>
      </c>
      <c r="D6507" s="142">
        <v>5538293</v>
      </c>
      <c r="E6507" s="143" t="s">
        <v>5222</v>
      </c>
      <c r="F6507" s="143" t="s">
        <v>700</v>
      </c>
      <c r="G6507" s="143" t="s">
        <v>701</v>
      </c>
      <c r="H6507" s="144">
        <v>25000</v>
      </c>
      <c r="I6507" s="143"/>
    </row>
    <row r="6508" spans="2:9" s="140" customFormat="1" ht="19.7" customHeight="1" x14ac:dyDescent="0.2">
      <c r="B6508" s="142">
        <v>51310</v>
      </c>
      <c r="C6508" s="143" t="s">
        <v>206</v>
      </c>
      <c r="D6508" s="142">
        <v>60256395</v>
      </c>
      <c r="E6508" s="143" t="s">
        <v>5226</v>
      </c>
      <c r="F6508" s="143" t="s">
        <v>700</v>
      </c>
      <c r="G6508" s="143" t="s">
        <v>701</v>
      </c>
      <c r="H6508" s="144">
        <v>573</v>
      </c>
      <c r="I6508" s="143"/>
    </row>
    <row r="6509" spans="2:9" s="140" customFormat="1" ht="19.7" customHeight="1" x14ac:dyDescent="0.2">
      <c r="B6509" s="142">
        <v>51310</v>
      </c>
      <c r="C6509" s="143" t="s">
        <v>206</v>
      </c>
      <c r="D6509" s="142">
        <v>99971066</v>
      </c>
      <c r="E6509" s="143" t="s">
        <v>5218</v>
      </c>
      <c r="F6509" s="143" t="s">
        <v>713</v>
      </c>
      <c r="G6509" s="143" t="s">
        <v>714</v>
      </c>
      <c r="H6509" s="144">
        <v>150000</v>
      </c>
      <c r="I6509" s="143"/>
    </row>
    <row r="6510" spans="2:9" s="140" customFormat="1" ht="19.7" customHeight="1" x14ac:dyDescent="0.2">
      <c r="B6510" s="142">
        <v>51314</v>
      </c>
      <c r="C6510" s="143" t="s">
        <v>203</v>
      </c>
      <c r="D6510" s="142">
        <v>277751</v>
      </c>
      <c r="E6510" s="143" t="s">
        <v>5227</v>
      </c>
      <c r="F6510" s="143" t="s">
        <v>697</v>
      </c>
      <c r="G6510" s="143" t="s">
        <v>698</v>
      </c>
      <c r="H6510" s="144">
        <v>67000</v>
      </c>
      <c r="I6510" s="143"/>
    </row>
    <row r="6511" spans="2:9" s="140" customFormat="1" ht="19.7" customHeight="1" x14ac:dyDescent="0.2">
      <c r="B6511" s="142">
        <v>51314</v>
      </c>
      <c r="C6511" s="143" t="s">
        <v>203</v>
      </c>
      <c r="D6511" s="142">
        <v>577806</v>
      </c>
      <c r="E6511" s="143" t="s">
        <v>5228</v>
      </c>
      <c r="F6511" s="143" t="s">
        <v>700</v>
      </c>
      <c r="G6511" s="143" t="s">
        <v>701</v>
      </c>
      <c r="H6511" s="144">
        <v>34000</v>
      </c>
      <c r="I6511" s="143"/>
    </row>
    <row r="6512" spans="2:9" s="140" customFormat="1" ht="19.7" customHeight="1" x14ac:dyDescent="0.2">
      <c r="B6512" s="142">
        <v>51314</v>
      </c>
      <c r="C6512" s="143" t="s">
        <v>203</v>
      </c>
      <c r="D6512" s="142">
        <v>664399</v>
      </c>
      <c r="E6512" s="143" t="s">
        <v>5229</v>
      </c>
      <c r="F6512" s="143" t="s">
        <v>713</v>
      </c>
      <c r="G6512" s="143" t="s">
        <v>714</v>
      </c>
      <c r="H6512" s="144">
        <v>-54000</v>
      </c>
      <c r="I6512" s="143"/>
    </row>
    <row r="6513" spans="2:9" s="140" customFormat="1" ht="19.7" customHeight="1" x14ac:dyDescent="0.2">
      <c r="B6513" s="142">
        <v>51314</v>
      </c>
      <c r="C6513" s="143" t="s">
        <v>203</v>
      </c>
      <c r="D6513" s="142">
        <v>60018983</v>
      </c>
      <c r="E6513" s="143" t="s">
        <v>5230</v>
      </c>
      <c r="F6513" s="143" t="s">
        <v>700</v>
      </c>
      <c r="G6513" s="143" t="s">
        <v>701</v>
      </c>
      <c r="H6513" s="144">
        <v>1800</v>
      </c>
      <c r="I6513" s="143"/>
    </row>
    <row r="6514" spans="2:9" s="140" customFormat="1" ht="19.7" customHeight="1" x14ac:dyDescent="0.2">
      <c r="B6514" s="142">
        <v>51318</v>
      </c>
      <c r="C6514" s="143" t="s">
        <v>216</v>
      </c>
      <c r="D6514" s="142">
        <v>53306</v>
      </c>
      <c r="E6514" s="143" t="s">
        <v>9213</v>
      </c>
      <c r="F6514" s="143" t="s">
        <v>713</v>
      </c>
      <c r="G6514" s="143" t="s">
        <v>714</v>
      </c>
      <c r="H6514" s="144">
        <v>150000</v>
      </c>
      <c r="I6514" s="143"/>
    </row>
    <row r="6515" spans="2:9" s="140" customFormat="1" ht="19.7" customHeight="1" x14ac:dyDescent="0.2">
      <c r="B6515" s="142">
        <v>51318</v>
      </c>
      <c r="C6515" s="143" t="s">
        <v>216</v>
      </c>
      <c r="D6515" s="142">
        <v>483414</v>
      </c>
      <c r="E6515" s="143" t="s">
        <v>5231</v>
      </c>
      <c r="F6515" s="143" t="s">
        <v>899</v>
      </c>
      <c r="G6515" s="143" t="s">
        <v>900</v>
      </c>
      <c r="H6515" s="144">
        <v>671</v>
      </c>
      <c r="I6515" s="143"/>
    </row>
    <row r="6516" spans="2:9" s="140" customFormat="1" ht="19.7" customHeight="1" x14ac:dyDescent="0.2">
      <c r="B6516" s="142">
        <v>51318</v>
      </c>
      <c r="C6516" s="143" t="s">
        <v>216</v>
      </c>
      <c r="D6516" s="142">
        <v>483414</v>
      </c>
      <c r="E6516" s="143" t="s">
        <v>9214</v>
      </c>
      <c r="F6516" s="143" t="s">
        <v>899</v>
      </c>
      <c r="G6516" s="143" t="s">
        <v>900</v>
      </c>
      <c r="H6516" s="144">
        <v>762</v>
      </c>
      <c r="I6516" s="143"/>
    </row>
    <row r="6517" spans="2:9" s="140" customFormat="1" ht="19.7" customHeight="1" x14ac:dyDescent="0.2">
      <c r="B6517" s="142">
        <v>51318</v>
      </c>
      <c r="C6517" s="143" t="s">
        <v>216</v>
      </c>
      <c r="D6517" s="142">
        <v>483414</v>
      </c>
      <c r="E6517" s="143" t="s">
        <v>5232</v>
      </c>
      <c r="F6517" s="143" t="s">
        <v>700</v>
      </c>
      <c r="G6517" s="143" t="s">
        <v>701</v>
      </c>
      <c r="H6517" s="144">
        <v>57600</v>
      </c>
      <c r="I6517" s="143"/>
    </row>
    <row r="6518" spans="2:9" s="140" customFormat="1" ht="19.7" customHeight="1" x14ac:dyDescent="0.2">
      <c r="B6518" s="142">
        <v>51318</v>
      </c>
      <c r="C6518" s="143" t="s">
        <v>216</v>
      </c>
      <c r="D6518" s="142">
        <v>483414</v>
      </c>
      <c r="E6518" s="143" t="s">
        <v>5233</v>
      </c>
      <c r="F6518" s="143" t="s">
        <v>700</v>
      </c>
      <c r="G6518" s="143" t="s">
        <v>701</v>
      </c>
      <c r="H6518" s="144">
        <v>1676.95</v>
      </c>
      <c r="I6518" s="143"/>
    </row>
    <row r="6519" spans="2:9" s="140" customFormat="1" ht="19.7" customHeight="1" x14ac:dyDescent="0.2">
      <c r="B6519" s="142">
        <v>51318</v>
      </c>
      <c r="C6519" s="143" t="s">
        <v>216</v>
      </c>
      <c r="D6519" s="142">
        <v>698786</v>
      </c>
      <c r="E6519" s="143" t="s">
        <v>9215</v>
      </c>
      <c r="F6519" s="143" t="s">
        <v>713</v>
      </c>
      <c r="G6519" s="143" t="s">
        <v>714</v>
      </c>
      <c r="H6519" s="144">
        <v>285700</v>
      </c>
      <c r="I6519" s="143"/>
    </row>
    <row r="6520" spans="2:9" s="140" customFormat="1" ht="19.7" customHeight="1" x14ac:dyDescent="0.2">
      <c r="B6520" s="142">
        <v>51318</v>
      </c>
      <c r="C6520" s="143" t="s">
        <v>216</v>
      </c>
      <c r="D6520" s="142">
        <v>845253</v>
      </c>
      <c r="E6520" s="143" t="s">
        <v>5234</v>
      </c>
      <c r="F6520" s="143" t="s">
        <v>700</v>
      </c>
      <c r="G6520" s="143" t="s">
        <v>701</v>
      </c>
      <c r="H6520" s="144">
        <v>495</v>
      </c>
      <c r="I6520" s="143"/>
    </row>
    <row r="6521" spans="2:9" s="140" customFormat="1" ht="19.7" customHeight="1" x14ac:dyDescent="0.2">
      <c r="B6521" s="142">
        <v>51330</v>
      </c>
      <c r="C6521" s="143" t="s">
        <v>176</v>
      </c>
      <c r="D6521" s="142">
        <v>551688</v>
      </c>
      <c r="E6521" s="143" t="s">
        <v>5236</v>
      </c>
      <c r="F6521" s="143" t="s">
        <v>700</v>
      </c>
      <c r="G6521" s="143" t="s">
        <v>701</v>
      </c>
      <c r="H6521" s="144">
        <v>-5039.3100000000004</v>
      </c>
      <c r="I6521" s="143"/>
    </row>
    <row r="6522" spans="2:9" s="140" customFormat="1" ht="19.7" customHeight="1" x14ac:dyDescent="0.2">
      <c r="B6522" s="142">
        <v>51330</v>
      </c>
      <c r="C6522" s="143" t="s">
        <v>176</v>
      </c>
      <c r="D6522" s="142">
        <v>551688</v>
      </c>
      <c r="E6522" s="143" t="s">
        <v>5237</v>
      </c>
      <c r="F6522" s="143" t="s">
        <v>700</v>
      </c>
      <c r="G6522" s="143" t="s">
        <v>701</v>
      </c>
      <c r="H6522" s="144">
        <v>-6162.43</v>
      </c>
      <c r="I6522" s="143"/>
    </row>
    <row r="6523" spans="2:9" s="140" customFormat="1" ht="19.7" customHeight="1" x14ac:dyDescent="0.2">
      <c r="B6523" s="142">
        <v>51330</v>
      </c>
      <c r="C6523" s="143" t="s">
        <v>176</v>
      </c>
      <c r="D6523" s="142">
        <v>551688</v>
      </c>
      <c r="E6523" s="143" t="s">
        <v>5238</v>
      </c>
      <c r="F6523" s="143" t="s">
        <v>706</v>
      </c>
      <c r="G6523" s="143" t="s">
        <v>707</v>
      </c>
      <c r="H6523" s="144">
        <v>23042.880000000001</v>
      </c>
      <c r="I6523" s="143"/>
    </row>
    <row r="6524" spans="2:9" s="140" customFormat="1" ht="19.7" customHeight="1" x14ac:dyDescent="0.2">
      <c r="B6524" s="142">
        <v>51330</v>
      </c>
      <c r="C6524" s="143" t="s">
        <v>176</v>
      </c>
      <c r="D6524" s="142">
        <v>4057332</v>
      </c>
      <c r="E6524" s="143" t="s">
        <v>5239</v>
      </c>
      <c r="F6524" s="143" t="s">
        <v>706</v>
      </c>
      <c r="G6524" s="143" t="s">
        <v>707</v>
      </c>
      <c r="H6524" s="144">
        <v>528.22</v>
      </c>
      <c r="I6524" s="143"/>
    </row>
    <row r="6525" spans="2:9" s="140" customFormat="1" ht="19.7" customHeight="1" x14ac:dyDescent="0.2">
      <c r="B6525" s="142">
        <v>51330</v>
      </c>
      <c r="C6525" s="143" t="s">
        <v>176</v>
      </c>
      <c r="D6525" s="142">
        <v>4057332</v>
      </c>
      <c r="E6525" s="143" t="s">
        <v>5240</v>
      </c>
      <c r="F6525" s="143" t="s">
        <v>737</v>
      </c>
      <c r="G6525" s="143" t="s">
        <v>738</v>
      </c>
      <c r="H6525" s="144">
        <v>600</v>
      </c>
      <c r="I6525" s="143"/>
    </row>
    <row r="6526" spans="2:9" s="140" customFormat="1" ht="19.7" customHeight="1" x14ac:dyDescent="0.2">
      <c r="B6526" s="142">
        <v>51330</v>
      </c>
      <c r="C6526" s="143" t="s">
        <v>176</v>
      </c>
      <c r="D6526" s="142">
        <v>4057332</v>
      </c>
      <c r="E6526" s="143" t="s">
        <v>5241</v>
      </c>
      <c r="F6526" s="143" t="s">
        <v>700</v>
      </c>
      <c r="G6526" s="143" t="s">
        <v>701</v>
      </c>
      <c r="H6526" s="144">
        <v>1200</v>
      </c>
      <c r="I6526" s="143"/>
    </row>
    <row r="6527" spans="2:9" s="140" customFormat="1" ht="19.7" customHeight="1" x14ac:dyDescent="0.2">
      <c r="B6527" s="142">
        <v>51330</v>
      </c>
      <c r="C6527" s="143" t="s">
        <v>176</v>
      </c>
      <c r="D6527" s="142">
        <v>60326294</v>
      </c>
      <c r="E6527" s="143" t="s">
        <v>5235</v>
      </c>
      <c r="F6527" s="143" t="s">
        <v>700</v>
      </c>
      <c r="G6527" s="143" t="s">
        <v>701</v>
      </c>
      <c r="H6527" s="144">
        <v>7200</v>
      </c>
      <c r="I6527" s="143"/>
    </row>
    <row r="6528" spans="2:9" s="140" customFormat="1" ht="19.7" customHeight="1" x14ac:dyDescent="0.2">
      <c r="B6528" s="142">
        <v>51336</v>
      </c>
      <c r="C6528" s="143" t="s">
        <v>215</v>
      </c>
      <c r="D6528" s="142">
        <v>146589</v>
      </c>
      <c r="E6528" s="143" t="s">
        <v>9896</v>
      </c>
      <c r="F6528" s="143" t="s">
        <v>713</v>
      </c>
      <c r="G6528" s="143" t="s">
        <v>714</v>
      </c>
      <c r="H6528" s="144">
        <v>150000</v>
      </c>
      <c r="I6528" s="143"/>
    </row>
    <row r="6529" spans="2:9" s="140" customFormat="1" ht="19.7" customHeight="1" x14ac:dyDescent="0.2">
      <c r="B6529" s="142">
        <v>51336</v>
      </c>
      <c r="C6529" s="143" t="s">
        <v>215</v>
      </c>
      <c r="D6529" s="142">
        <v>469964</v>
      </c>
      <c r="E6529" s="143" t="s">
        <v>5242</v>
      </c>
      <c r="F6529" s="143" t="s">
        <v>700</v>
      </c>
      <c r="G6529" s="143" t="s">
        <v>701</v>
      </c>
      <c r="H6529" s="144">
        <v>88000</v>
      </c>
      <c r="I6529" s="143"/>
    </row>
    <row r="6530" spans="2:9" s="140" customFormat="1" ht="19.7" customHeight="1" x14ac:dyDescent="0.2">
      <c r="B6530" s="142">
        <v>51336</v>
      </c>
      <c r="C6530" s="143" t="s">
        <v>215</v>
      </c>
      <c r="D6530" s="142">
        <v>489067</v>
      </c>
      <c r="E6530" s="143" t="s">
        <v>9216</v>
      </c>
      <c r="F6530" s="143" t="s">
        <v>713</v>
      </c>
      <c r="G6530" s="143" t="s">
        <v>714</v>
      </c>
      <c r="H6530" s="144">
        <v>100000</v>
      </c>
      <c r="I6530" s="143"/>
    </row>
    <row r="6531" spans="2:9" s="140" customFormat="1" ht="19.7" customHeight="1" x14ac:dyDescent="0.2">
      <c r="B6531" s="142">
        <v>51336</v>
      </c>
      <c r="C6531" s="143" t="s">
        <v>215</v>
      </c>
      <c r="D6531" s="142">
        <v>526819</v>
      </c>
      <c r="E6531" s="143" t="s">
        <v>8804</v>
      </c>
      <c r="F6531" s="143" t="s">
        <v>700</v>
      </c>
      <c r="G6531" s="143" t="s">
        <v>701</v>
      </c>
      <c r="H6531" s="144">
        <v>-40000</v>
      </c>
      <c r="I6531" s="143"/>
    </row>
    <row r="6532" spans="2:9" s="140" customFormat="1" ht="19.7" customHeight="1" x14ac:dyDescent="0.2">
      <c r="B6532" s="142">
        <v>51336</v>
      </c>
      <c r="C6532" s="143" t="s">
        <v>215</v>
      </c>
      <c r="D6532" s="142">
        <v>743056</v>
      </c>
      <c r="E6532" s="143" t="s">
        <v>9217</v>
      </c>
      <c r="F6532" s="143" t="s">
        <v>697</v>
      </c>
      <c r="G6532" s="143" t="s">
        <v>698</v>
      </c>
      <c r="H6532" s="144">
        <v>50000</v>
      </c>
      <c r="I6532" s="143"/>
    </row>
    <row r="6533" spans="2:9" s="140" customFormat="1" ht="19.7" customHeight="1" x14ac:dyDescent="0.2">
      <c r="B6533" s="142">
        <v>51336</v>
      </c>
      <c r="C6533" s="143" t="s">
        <v>215</v>
      </c>
      <c r="D6533" s="142">
        <v>815034</v>
      </c>
      <c r="E6533" s="143" t="s">
        <v>9218</v>
      </c>
      <c r="F6533" s="143" t="s">
        <v>713</v>
      </c>
      <c r="G6533" s="143" t="s">
        <v>714</v>
      </c>
      <c r="H6533" s="144">
        <v>100000</v>
      </c>
      <c r="I6533" s="143"/>
    </row>
    <row r="6534" spans="2:9" s="140" customFormat="1" ht="19.7" customHeight="1" x14ac:dyDescent="0.2">
      <c r="B6534" s="142">
        <v>51336</v>
      </c>
      <c r="C6534" s="143" t="s">
        <v>215</v>
      </c>
      <c r="D6534" s="142">
        <v>4055770</v>
      </c>
      <c r="E6534" s="143" t="s">
        <v>8805</v>
      </c>
      <c r="F6534" s="143" t="s">
        <v>713</v>
      </c>
      <c r="G6534" s="143" t="s">
        <v>714</v>
      </c>
      <c r="H6534" s="144">
        <v>100000</v>
      </c>
      <c r="I6534" s="143"/>
    </row>
    <row r="6535" spans="2:9" s="140" customFormat="1" ht="19.7" customHeight="1" x14ac:dyDescent="0.2">
      <c r="B6535" s="142">
        <v>51336</v>
      </c>
      <c r="C6535" s="143" t="s">
        <v>215</v>
      </c>
      <c r="D6535" s="142">
        <v>10831826</v>
      </c>
      <c r="E6535" s="143" t="s">
        <v>9897</v>
      </c>
      <c r="F6535" s="143" t="s">
        <v>700</v>
      </c>
      <c r="G6535" s="143" t="s">
        <v>701</v>
      </c>
      <c r="H6535" s="144">
        <v>360</v>
      </c>
      <c r="I6535" s="143"/>
    </row>
    <row r="6536" spans="2:9" s="140" customFormat="1" ht="19.7" customHeight="1" x14ac:dyDescent="0.2">
      <c r="B6536" s="142">
        <v>51336</v>
      </c>
      <c r="C6536" s="143" t="s">
        <v>215</v>
      </c>
      <c r="D6536" s="142">
        <v>10831826</v>
      </c>
      <c r="E6536" s="143" t="s">
        <v>9898</v>
      </c>
      <c r="F6536" s="143" t="s">
        <v>697</v>
      </c>
      <c r="G6536" s="143" t="s">
        <v>698</v>
      </c>
      <c r="H6536" s="144">
        <v>60000</v>
      </c>
      <c r="I6536" s="143"/>
    </row>
    <row r="6537" spans="2:9" s="140" customFormat="1" ht="19.7" customHeight="1" x14ac:dyDescent="0.2">
      <c r="B6537" s="142">
        <v>51336</v>
      </c>
      <c r="C6537" s="143" t="s">
        <v>215</v>
      </c>
      <c r="D6537" s="142">
        <v>60449478</v>
      </c>
      <c r="E6537" s="143" t="s">
        <v>9219</v>
      </c>
      <c r="F6537" s="143" t="s">
        <v>700</v>
      </c>
      <c r="G6537" s="143" t="s">
        <v>701</v>
      </c>
      <c r="H6537" s="144">
        <v>103000</v>
      </c>
      <c r="I6537" s="143"/>
    </row>
    <row r="6538" spans="2:9" s="140" customFormat="1" ht="19.7" customHeight="1" x14ac:dyDescent="0.2">
      <c r="B6538" s="142">
        <v>51340</v>
      </c>
      <c r="C6538" s="143" t="s">
        <v>199</v>
      </c>
      <c r="D6538" s="142">
        <v>16024</v>
      </c>
      <c r="E6538" s="143" t="s">
        <v>5243</v>
      </c>
      <c r="F6538" s="143" t="s">
        <v>700</v>
      </c>
      <c r="G6538" s="143" t="s">
        <v>701</v>
      </c>
      <c r="H6538" s="144">
        <v>-26000</v>
      </c>
      <c r="I6538" s="143"/>
    </row>
    <row r="6539" spans="2:9" s="140" customFormat="1" ht="19.7" customHeight="1" x14ac:dyDescent="0.2">
      <c r="B6539" s="142">
        <v>51340</v>
      </c>
      <c r="C6539" s="143" t="s">
        <v>199</v>
      </c>
      <c r="D6539" s="142">
        <v>16024</v>
      </c>
      <c r="E6539" s="143" t="s">
        <v>5244</v>
      </c>
      <c r="F6539" s="143" t="s">
        <v>697</v>
      </c>
      <c r="G6539" s="143" t="s">
        <v>698</v>
      </c>
      <c r="H6539" s="144">
        <v>62000</v>
      </c>
      <c r="I6539" s="143"/>
    </row>
    <row r="6540" spans="2:9" s="140" customFormat="1" ht="19.7" customHeight="1" x14ac:dyDescent="0.2">
      <c r="B6540" s="142">
        <v>51340</v>
      </c>
      <c r="C6540" s="143" t="s">
        <v>199</v>
      </c>
      <c r="D6540" s="142">
        <v>16964</v>
      </c>
      <c r="E6540" s="143" t="s">
        <v>5245</v>
      </c>
      <c r="F6540" s="143" t="s">
        <v>697</v>
      </c>
      <c r="G6540" s="143" t="s">
        <v>698</v>
      </c>
      <c r="H6540" s="144">
        <v>80000</v>
      </c>
      <c r="I6540" s="143"/>
    </row>
    <row r="6541" spans="2:9" s="140" customFormat="1" ht="19.7" customHeight="1" x14ac:dyDescent="0.2">
      <c r="B6541" s="142">
        <v>51340</v>
      </c>
      <c r="C6541" s="143" t="s">
        <v>199</v>
      </c>
      <c r="D6541" s="142">
        <v>22522</v>
      </c>
      <c r="E6541" s="143" t="s">
        <v>5246</v>
      </c>
      <c r="F6541" s="143" t="s">
        <v>700</v>
      </c>
      <c r="G6541" s="143" t="s">
        <v>701</v>
      </c>
      <c r="H6541" s="144">
        <v>5400</v>
      </c>
      <c r="I6541" s="143"/>
    </row>
    <row r="6542" spans="2:9" s="140" customFormat="1" ht="19.7" customHeight="1" x14ac:dyDescent="0.2">
      <c r="B6542" s="142">
        <v>51340</v>
      </c>
      <c r="C6542" s="143" t="s">
        <v>199</v>
      </c>
      <c r="D6542" s="142">
        <v>22522</v>
      </c>
      <c r="E6542" s="143" t="s">
        <v>5246</v>
      </c>
      <c r="F6542" s="143" t="s">
        <v>700</v>
      </c>
      <c r="G6542" s="143" t="s">
        <v>701</v>
      </c>
      <c r="H6542" s="144">
        <v>600</v>
      </c>
      <c r="I6542" s="143"/>
    </row>
    <row r="6543" spans="2:9" s="140" customFormat="1" ht="19.7" customHeight="1" x14ac:dyDescent="0.2">
      <c r="B6543" s="142">
        <v>51340</v>
      </c>
      <c r="C6543" s="143" t="s">
        <v>199</v>
      </c>
      <c r="D6543" s="142">
        <v>40933</v>
      </c>
      <c r="E6543" s="143" t="s">
        <v>5247</v>
      </c>
      <c r="F6543" s="143" t="s">
        <v>1245</v>
      </c>
      <c r="G6543" s="143" t="s">
        <v>1246</v>
      </c>
      <c r="H6543" s="144">
        <v>10000</v>
      </c>
      <c r="I6543" s="143"/>
    </row>
    <row r="6544" spans="2:9" s="140" customFormat="1" ht="19.7" customHeight="1" x14ac:dyDescent="0.2">
      <c r="B6544" s="142">
        <v>51340</v>
      </c>
      <c r="C6544" s="143" t="s">
        <v>199</v>
      </c>
      <c r="D6544" s="142">
        <v>40933</v>
      </c>
      <c r="E6544" s="143" t="s">
        <v>5248</v>
      </c>
      <c r="F6544" s="143" t="s">
        <v>713</v>
      </c>
      <c r="G6544" s="143" t="s">
        <v>714</v>
      </c>
      <c r="H6544" s="144">
        <v>32300</v>
      </c>
      <c r="I6544" s="143"/>
    </row>
    <row r="6545" spans="2:9" s="140" customFormat="1" ht="19.7" customHeight="1" x14ac:dyDescent="0.2">
      <c r="B6545" s="142">
        <v>51340</v>
      </c>
      <c r="C6545" s="143" t="s">
        <v>199</v>
      </c>
      <c r="D6545" s="142">
        <v>67170</v>
      </c>
      <c r="E6545" s="143" t="s">
        <v>5249</v>
      </c>
      <c r="F6545" s="143" t="s">
        <v>713</v>
      </c>
      <c r="G6545" s="143" t="s">
        <v>714</v>
      </c>
      <c r="H6545" s="144">
        <v>50000</v>
      </c>
      <c r="I6545" s="143"/>
    </row>
    <row r="6546" spans="2:9" s="140" customFormat="1" ht="19.7" customHeight="1" x14ac:dyDescent="0.2">
      <c r="B6546" s="142">
        <v>51340</v>
      </c>
      <c r="C6546" s="143" t="s">
        <v>199</v>
      </c>
      <c r="D6546" s="142">
        <v>67170</v>
      </c>
      <c r="E6546" s="143" t="s">
        <v>5250</v>
      </c>
      <c r="F6546" s="143" t="s">
        <v>769</v>
      </c>
      <c r="G6546" s="143" t="s">
        <v>770</v>
      </c>
      <c r="H6546" s="144">
        <v>14300</v>
      </c>
      <c r="I6546" s="143"/>
    </row>
    <row r="6547" spans="2:9" s="140" customFormat="1" ht="19.7" customHeight="1" x14ac:dyDescent="0.2">
      <c r="B6547" s="142">
        <v>51340</v>
      </c>
      <c r="C6547" s="143" t="s">
        <v>199</v>
      </c>
      <c r="D6547" s="142">
        <v>114594</v>
      </c>
      <c r="E6547" s="143" t="s">
        <v>9899</v>
      </c>
      <c r="F6547" s="143" t="s">
        <v>700</v>
      </c>
      <c r="G6547" s="143" t="s">
        <v>701</v>
      </c>
      <c r="H6547" s="144">
        <v>-113267.21</v>
      </c>
      <c r="I6547" s="143"/>
    </row>
    <row r="6548" spans="2:9" s="140" customFormat="1" ht="19.7" customHeight="1" x14ac:dyDescent="0.2">
      <c r="B6548" s="142">
        <v>51340</v>
      </c>
      <c r="C6548" s="143" t="s">
        <v>199</v>
      </c>
      <c r="D6548" s="142">
        <v>125096</v>
      </c>
      <c r="E6548" s="143" t="s">
        <v>5251</v>
      </c>
      <c r="F6548" s="143" t="s">
        <v>713</v>
      </c>
      <c r="G6548" s="143" t="s">
        <v>714</v>
      </c>
      <c r="H6548" s="144">
        <v>240000</v>
      </c>
      <c r="I6548" s="143"/>
    </row>
    <row r="6549" spans="2:9" s="140" customFormat="1" ht="19.7" customHeight="1" x14ac:dyDescent="0.2">
      <c r="B6549" s="142">
        <v>51340</v>
      </c>
      <c r="C6549" s="143" t="s">
        <v>199</v>
      </c>
      <c r="D6549" s="142">
        <v>231420</v>
      </c>
      <c r="E6549" s="143" t="s">
        <v>5252</v>
      </c>
      <c r="F6549" s="143" t="s">
        <v>706</v>
      </c>
      <c r="G6549" s="143" t="s">
        <v>707</v>
      </c>
      <c r="H6549" s="144">
        <v>528.22</v>
      </c>
      <c r="I6549" s="143"/>
    </row>
    <row r="6550" spans="2:9" s="140" customFormat="1" ht="19.7" customHeight="1" x14ac:dyDescent="0.2">
      <c r="B6550" s="142">
        <v>51340</v>
      </c>
      <c r="C6550" s="143" t="s">
        <v>199</v>
      </c>
      <c r="D6550" s="142">
        <v>242195</v>
      </c>
      <c r="E6550" s="143" t="s">
        <v>5253</v>
      </c>
      <c r="F6550" s="143" t="s">
        <v>713</v>
      </c>
      <c r="G6550" s="143" t="s">
        <v>714</v>
      </c>
      <c r="H6550" s="144">
        <v>120000</v>
      </c>
      <c r="I6550" s="143"/>
    </row>
    <row r="6551" spans="2:9" s="140" customFormat="1" ht="19.7" customHeight="1" x14ac:dyDescent="0.2">
      <c r="B6551" s="142">
        <v>51340</v>
      </c>
      <c r="C6551" s="143" t="s">
        <v>199</v>
      </c>
      <c r="D6551" s="142">
        <v>253062</v>
      </c>
      <c r="E6551" s="143" t="s">
        <v>5254</v>
      </c>
      <c r="F6551" s="143" t="s">
        <v>713</v>
      </c>
      <c r="G6551" s="143" t="s">
        <v>714</v>
      </c>
      <c r="H6551" s="144">
        <v>124000</v>
      </c>
      <c r="I6551" s="143"/>
    </row>
    <row r="6552" spans="2:9" s="140" customFormat="1" ht="19.7" customHeight="1" x14ac:dyDescent="0.2">
      <c r="B6552" s="142">
        <v>51340</v>
      </c>
      <c r="C6552" s="143" t="s">
        <v>199</v>
      </c>
      <c r="D6552" s="142">
        <v>263374</v>
      </c>
      <c r="E6552" s="143" t="s">
        <v>5255</v>
      </c>
      <c r="F6552" s="143" t="s">
        <v>1245</v>
      </c>
      <c r="G6552" s="143" t="s">
        <v>1246</v>
      </c>
      <c r="H6552" s="144">
        <v>10000</v>
      </c>
      <c r="I6552" s="143"/>
    </row>
    <row r="6553" spans="2:9" s="140" customFormat="1" ht="19.7" customHeight="1" x14ac:dyDescent="0.2">
      <c r="B6553" s="142">
        <v>51340</v>
      </c>
      <c r="C6553" s="143" t="s">
        <v>199</v>
      </c>
      <c r="D6553" s="142">
        <v>263374</v>
      </c>
      <c r="E6553" s="143" t="s">
        <v>5256</v>
      </c>
      <c r="F6553" s="143" t="s">
        <v>713</v>
      </c>
      <c r="G6553" s="143" t="s">
        <v>714</v>
      </c>
      <c r="H6553" s="144">
        <v>100000</v>
      </c>
      <c r="I6553" s="143"/>
    </row>
    <row r="6554" spans="2:9" s="140" customFormat="1" ht="19.7" customHeight="1" x14ac:dyDescent="0.2">
      <c r="B6554" s="142">
        <v>51340</v>
      </c>
      <c r="C6554" s="143" t="s">
        <v>199</v>
      </c>
      <c r="D6554" s="142">
        <v>306379</v>
      </c>
      <c r="E6554" s="143" t="s">
        <v>5257</v>
      </c>
      <c r="F6554" s="143" t="s">
        <v>700</v>
      </c>
      <c r="G6554" s="143" t="s">
        <v>701</v>
      </c>
      <c r="H6554" s="144">
        <v>-201866.71</v>
      </c>
      <c r="I6554" s="143"/>
    </row>
    <row r="6555" spans="2:9" s="140" customFormat="1" ht="19.7" customHeight="1" x14ac:dyDescent="0.2">
      <c r="B6555" s="142">
        <v>51340</v>
      </c>
      <c r="C6555" s="143" t="s">
        <v>199</v>
      </c>
      <c r="D6555" s="142">
        <v>311958</v>
      </c>
      <c r="E6555" s="143" t="s">
        <v>5258</v>
      </c>
      <c r="F6555" s="143" t="s">
        <v>700</v>
      </c>
      <c r="G6555" s="143" t="s">
        <v>701</v>
      </c>
      <c r="H6555" s="144">
        <v>600</v>
      </c>
      <c r="I6555" s="143"/>
    </row>
    <row r="6556" spans="2:9" s="140" customFormat="1" ht="19.7" customHeight="1" x14ac:dyDescent="0.2">
      <c r="B6556" s="142">
        <v>51340</v>
      </c>
      <c r="C6556" s="143" t="s">
        <v>199</v>
      </c>
      <c r="D6556" s="142">
        <v>318368</v>
      </c>
      <c r="E6556" s="143" t="s">
        <v>5259</v>
      </c>
      <c r="F6556" s="143" t="s">
        <v>713</v>
      </c>
      <c r="G6556" s="143" t="s">
        <v>714</v>
      </c>
      <c r="H6556" s="144">
        <v>100000</v>
      </c>
      <c r="I6556" s="143"/>
    </row>
    <row r="6557" spans="2:9" s="140" customFormat="1" ht="19.7" customHeight="1" x14ac:dyDescent="0.2">
      <c r="B6557" s="142">
        <v>51340</v>
      </c>
      <c r="C6557" s="143" t="s">
        <v>199</v>
      </c>
      <c r="D6557" s="142">
        <v>343006</v>
      </c>
      <c r="E6557" s="143" t="s">
        <v>5260</v>
      </c>
      <c r="F6557" s="143" t="s">
        <v>713</v>
      </c>
      <c r="G6557" s="143" t="s">
        <v>714</v>
      </c>
      <c r="H6557" s="144">
        <v>100000</v>
      </c>
      <c r="I6557" s="143"/>
    </row>
    <row r="6558" spans="2:9" s="140" customFormat="1" ht="19.7" customHeight="1" x14ac:dyDescent="0.2">
      <c r="B6558" s="142">
        <v>51340</v>
      </c>
      <c r="C6558" s="143" t="s">
        <v>199</v>
      </c>
      <c r="D6558" s="142">
        <v>421463</v>
      </c>
      <c r="E6558" s="143" t="s">
        <v>5261</v>
      </c>
      <c r="F6558" s="143" t="s">
        <v>998</v>
      </c>
      <c r="G6558" s="143" t="s">
        <v>999</v>
      </c>
      <c r="H6558" s="144">
        <v>5000</v>
      </c>
      <c r="I6558" s="143"/>
    </row>
    <row r="6559" spans="2:9" s="140" customFormat="1" ht="19.7" customHeight="1" x14ac:dyDescent="0.2">
      <c r="B6559" s="142">
        <v>51340</v>
      </c>
      <c r="C6559" s="143" t="s">
        <v>199</v>
      </c>
      <c r="D6559" s="142">
        <v>421463</v>
      </c>
      <c r="E6559" s="143" t="s">
        <v>9220</v>
      </c>
      <c r="F6559" s="143" t="s">
        <v>998</v>
      </c>
      <c r="G6559" s="143" t="s">
        <v>999</v>
      </c>
      <c r="H6559" s="144">
        <v>10000</v>
      </c>
      <c r="I6559" s="143"/>
    </row>
    <row r="6560" spans="2:9" s="140" customFormat="1" ht="19.7" customHeight="1" x14ac:dyDescent="0.2">
      <c r="B6560" s="142">
        <v>51340</v>
      </c>
      <c r="C6560" s="143" t="s">
        <v>199</v>
      </c>
      <c r="D6560" s="142">
        <v>421463</v>
      </c>
      <c r="E6560" s="143" t="s">
        <v>5262</v>
      </c>
      <c r="F6560" s="143" t="s">
        <v>697</v>
      </c>
      <c r="G6560" s="143" t="s">
        <v>698</v>
      </c>
      <c r="H6560" s="144">
        <v>40000</v>
      </c>
      <c r="I6560" s="143"/>
    </row>
    <row r="6561" spans="2:9" s="140" customFormat="1" ht="19.7" customHeight="1" x14ac:dyDescent="0.2">
      <c r="B6561" s="142">
        <v>51340</v>
      </c>
      <c r="C6561" s="143" t="s">
        <v>199</v>
      </c>
      <c r="D6561" s="142">
        <v>422570</v>
      </c>
      <c r="E6561" s="143" t="s">
        <v>5263</v>
      </c>
      <c r="F6561" s="143" t="s">
        <v>1675</v>
      </c>
      <c r="G6561" s="143" t="s">
        <v>1676</v>
      </c>
      <c r="H6561" s="144">
        <v>1400</v>
      </c>
      <c r="I6561" s="143"/>
    </row>
    <row r="6562" spans="2:9" s="140" customFormat="1" ht="19.7" customHeight="1" x14ac:dyDescent="0.2">
      <c r="B6562" s="142">
        <v>51340</v>
      </c>
      <c r="C6562" s="143" t="s">
        <v>199</v>
      </c>
      <c r="D6562" s="142">
        <v>422570</v>
      </c>
      <c r="E6562" s="143" t="s">
        <v>5264</v>
      </c>
      <c r="F6562" s="143" t="s">
        <v>713</v>
      </c>
      <c r="G6562" s="143" t="s">
        <v>714</v>
      </c>
      <c r="H6562" s="144">
        <v>100000</v>
      </c>
      <c r="I6562" s="143"/>
    </row>
    <row r="6563" spans="2:9" s="140" customFormat="1" ht="19.7" customHeight="1" x14ac:dyDescent="0.2">
      <c r="B6563" s="142">
        <v>51340</v>
      </c>
      <c r="C6563" s="143" t="s">
        <v>199</v>
      </c>
      <c r="D6563" s="142">
        <v>422570</v>
      </c>
      <c r="E6563" s="143" t="s">
        <v>5265</v>
      </c>
      <c r="F6563" s="143" t="s">
        <v>778</v>
      </c>
      <c r="G6563" s="143" t="s">
        <v>779</v>
      </c>
      <c r="H6563" s="144">
        <v>554.4</v>
      </c>
      <c r="I6563" s="143"/>
    </row>
    <row r="6564" spans="2:9" s="140" customFormat="1" ht="19.7" customHeight="1" x14ac:dyDescent="0.2">
      <c r="B6564" s="142">
        <v>51340</v>
      </c>
      <c r="C6564" s="143" t="s">
        <v>199</v>
      </c>
      <c r="D6564" s="142">
        <v>433311</v>
      </c>
      <c r="E6564" s="143" t="s">
        <v>5266</v>
      </c>
      <c r="F6564" s="143" t="s">
        <v>713</v>
      </c>
      <c r="G6564" s="143" t="s">
        <v>714</v>
      </c>
      <c r="H6564" s="144">
        <v>50000</v>
      </c>
      <c r="I6564" s="143"/>
    </row>
    <row r="6565" spans="2:9" s="140" customFormat="1" ht="19.7" customHeight="1" x14ac:dyDescent="0.2">
      <c r="B6565" s="142">
        <v>51340</v>
      </c>
      <c r="C6565" s="143" t="s">
        <v>199</v>
      </c>
      <c r="D6565" s="142">
        <v>481764</v>
      </c>
      <c r="E6565" s="143" t="s">
        <v>5267</v>
      </c>
      <c r="F6565" s="143" t="s">
        <v>697</v>
      </c>
      <c r="G6565" s="143" t="s">
        <v>698</v>
      </c>
      <c r="H6565" s="144">
        <v>49000</v>
      </c>
      <c r="I6565" s="143"/>
    </row>
    <row r="6566" spans="2:9" s="140" customFormat="1" ht="19.7" customHeight="1" x14ac:dyDescent="0.2">
      <c r="B6566" s="142">
        <v>51340</v>
      </c>
      <c r="C6566" s="143" t="s">
        <v>199</v>
      </c>
      <c r="D6566" s="142">
        <v>511457</v>
      </c>
      <c r="E6566" s="143" t="s">
        <v>5268</v>
      </c>
      <c r="F6566" s="143" t="s">
        <v>700</v>
      </c>
      <c r="G6566" s="143" t="s">
        <v>701</v>
      </c>
      <c r="H6566" s="144">
        <v>2700</v>
      </c>
      <c r="I6566" s="143"/>
    </row>
    <row r="6567" spans="2:9" s="140" customFormat="1" ht="19.7" customHeight="1" x14ac:dyDescent="0.2">
      <c r="B6567" s="142">
        <v>51340</v>
      </c>
      <c r="C6567" s="143" t="s">
        <v>199</v>
      </c>
      <c r="D6567" s="142">
        <v>511457</v>
      </c>
      <c r="E6567" s="143" t="s">
        <v>5268</v>
      </c>
      <c r="F6567" s="143" t="s">
        <v>700</v>
      </c>
      <c r="G6567" s="143" t="s">
        <v>701</v>
      </c>
      <c r="H6567" s="144">
        <v>900</v>
      </c>
      <c r="I6567" s="143"/>
    </row>
    <row r="6568" spans="2:9" s="140" customFormat="1" ht="19.7" customHeight="1" x14ac:dyDescent="0.2">
      <c r="B6568" s="142">
        <v>51340</v>
      </c>
      <c r="C6568" s="143" t="s">
        <v>199</v>
      </c>
      <c r="D6568" s="142">
        <v>592757</v>
      </c>
      <c r="E6568" s="143" t="s">
        <v>5269</v>
      </c>
      <c r="F6568" s="143" t="s">
        <v>706</v>
      </c>
      <c r="G6568" s="143" t="s">
        <v>707</v>
      </c>
      <c r="H6568" s="144">
        <v>2096.2600000000002</v>
      </c>
      <c r="I6568" s="143"/>
    </row>
    <row r="6569" spans="2:9" s="140" customFormat="1" ht="19.7" customHeight="1" x14ac:dyDescent="0.2">
      <c r="B6569" s="142">
        <v>51340</v>
      </c>
      <c r="C6569" s="143" t="s">
        <v>199</v>
      </c>
      <c r="D6569" s="142">
        <v>653025</v>
      </c>
      <c r="E6569" s="143" t="s">
        <v>5270</v>
      </c>
      <c r="F6569" s="143" t="s">
        <v>700</v>
      </c>
      <c r="G6569" s="143" t="s">
        <v>701</v>
      </c>
      <c r="H6569" s="144">
        <v>450</v>
      </c>
      <c r="I6569" s="143"/>
    </row>
    <row r="6570" spans="2:9" s="140" customFormat="1" ht="19.7" customHeight="1" x14ac:dyDescent="0.2">
      <c r="B6570" s="142">
        <v>51340</v>
      </c>
      <c r="C6570" s="143" t="s">
        <v>199</v>
      </c>
      <c r="D6570" s="142">
        <v>653025</v>
      </c>
      <c r="E6570" s="143" t="s">
        <v>5270</v>
      </c>
      <c r="F6570" s="143" t="s">
        <v>700</v>
      </c>
      <c r="G6570" s="143" t="s">
        <v>701</v>
      </c>
      <c r="H6570" s="144">
        <v>150</v>
      </c>
      <c r="I6570" s="143"/>
    </row>
    <row r="6571" spans="2:9" s="140" customFormat="1" ht="19.7" customHeight="1" x14ac:dyDescent="0.2">
      <c r="B6571" s="142">
        <v>51340</v>
      </c>
      <c r="C6571" s="143" t="s">
        <v>199</v>
      </c>
      <c r="D6571" s="142">
        <v>667339</v>
      </c>
      <c r="E6571" s="143" t="s">
        <v>5271</v>
      </c>
      <c r="F6571" s="143" t="s">
        <v>700</v>
      </c>
      <c r="G6571" s="143" t="s">
        <v>701</v>
      </c>
      <c r="H6571" s="144">
        <v>50000</v>
      </c>
      <c r="I6571" s="143"/>
    </row>
    <row r="6572" spans="2:9" s="140" customFormat="1" ht="19.7" customHeight="1" x14ac:dyDescent="0.2">
      <c r="B6572" s="142">
        <v>51340</v>
      </c>
      <c r="C6572" s="143" t="s">
        <v>199</v>
      </c>
      <c r="D6572" s="142">
        <v>668432</v>
      </c>
      <c r="E6572" s="143" t="s">
        <v>5272</v>
      </c>
      <c r="F6572" s="143" t="s">
        <v>700</v>
      </c>
      <c r="G6572" s="143" t="s">
        <v>701</v>
      </c>
      <c r="H6572" s="144">
        <v>-77291.33</v>
      </c>
      <c r="I6572" s="143"/>
    </row>
    <row r="6573" spans="2:9" s="140" customFormat="1" ht="19.7" customHeight="1" x14ac:dyDescent="0.2">
      <c r="B6573" s="142">
        <v>51340</v>
      </c>
      <c r="C6573" s="143" t="s">
        <v>199</v>
      </c>
      <c r="D6573" s="142">
        <v>668432</v>
      </c>
      <c r="E6573" s="143" t="s">
        <v>5273</v>
      </c>
      <c r="F6573" s="143" t="s">
        <v>700</v>
      </c>
      <c r="G6573" s="143" t="s">
        <v>701</v>
      </c>
      <c r="H6573" s="144">
        <v>-29130.48</v>
      </c>
      <c r="I6573" s="143"/>
    </row>
    <row r="6574" spans="2:9" s="140" customFormat="1" ht="19.7" customHeight="1" x14ac:dyDescent="0.2">
      <c r="B6574" s="142">
        <v>51340</v>
      </c>
      <c r="C6574" s="143" t="s">
        <v>199</v>
      </c>
      <c r="D6574" s="142">
        <v>682497</v>
      </c>
      <c r="E6574" s="143" t="s">
        <v>5274</v>
      </c>
      <c r="F6574" s="143" t="s">
        <v>700</v>
      </c>
      <c r="G6574" s="143" t="s">
        <v>701</v>
      </c>
      <c r="H6574" s="144">
        <v>600</v>
      </c>
      <c r="I6574" s="143"/>
    </row>
    <row r="6575" spans="2:9" s="140" customFormat="1" ht="19.7" customHeight="1" x14ac:dyDescent="0.2">
      <c r="B6575" s="142">
        <v>51340</v>
      </c>
      <c r="C6575" s="143" t="s">
        <v>199</v>
      </c>
      <c r="D6575" s="142">
        <v>687929</v>
      </c>
      <c r="E6575" s="143" t="s">
        <v>5275</v>
      </c>
      <c r="F6575" s="143" t="s">
        <v>700</v>
      </c>
      <c r="G6575" s="143" t="s">
        <v>701</v>
      </c>
      <c r="H6575" s="144">
        <v>1350</v>
      </c>
      <c r="I6575" s="143"/>
    </row>
    <row r="6576" spans="2:9" s="140" customFormat="1" ht="19.7" customHeight="1" x14ac:dyDescent="0.2">
      <c r="B6576" s="142">
        <v>51340</v>
      </c>
      <c r="C6576" s="143" t="s">
        <v>199</v>
      </c>
      <c r="D6576" s="142">
        <v>687929</v>
      </c>
      <c r="E6576" s="143" t="s">
        <v>5275</v>
      </c>
      <c r="F6576" s="143" t="s">
        <v>700</v>
      </c>
      <c r="G6576" s="143" t="s">
        <v>701</v>
      </c>
      <c r="H6576" s="144">
        <v>450</v>
      </c>
      <c r="I6576" s="143"/>
    </row>
    <row r="6577" spans="2:9" s="140" customFormat="1" ht="19.7" customHeight="1" x14ac:dyDescent="0.2">
      <c r="B6577" s="142">
        <v>51340</v>
      </c>
      <c r="C6577" s="143" t="s">
        <v>199</v>
      </c>
      <c r="D6577" s="142">
        <v>691567</v>
      </c>
      <c r="E6577" s="143" t="s">
        <v>5276</v>
      </c>
      <c r="F6577" s="143" t="s">
        <v>697</v>
      </c>
      <c r="G6577" s="143" t="s">
        <v>698</v>
      </c>
      <c r="H6577" s="144">
        <v>27000</v>
      </c>
      <c r="I6577" s="143"/>
    </row>
    <row r="6578" spans="2:9" s="140" customFormat="1" ht="19.7" customHeight="1" x14ac:dyDescent="0.2">
      <c r="B6578" s="142">
        <v>51340</v>
      </c>
      <c r="C6578" s="143" t="s">
        <v>199</v>
      </c>
      <c r="D6578" s="142">
        <v>777398</v>
      </c>
      <c r="E6578" s="143" t="s">
        <v>9221</v>
      </c>
      <c r="F6578" s="143" t="s">
        <v>700</v>
      </c>
      <c r="G6578" s="143" t="s">
        <v>701</v>
      </c>
      <c r="H6578" s="144">
        <v>-120.44</v>
      </c>
      <c r="I6578" s="143"/>
    </row>
    <row r="6579" spans="2:9" s="140" customFormat="1" ht="19.7" customHeight="1" x14ac:dyDescent="0.2">
      <c r="B6579" s="142">
        <v>51340</v>
      </c>
      <c r="C6579" s="143" t="s">
        <v>199</v>
      </c>
      <c r="D6579" s="142">
        <v>812918</v>
      </c>
      <c r="E6579" s="143" t="s">
        <v>5277</v>
      </c>
      <c r="F6579" s="143" t="s">
        <v>713</v>
      </c>
      <c r="G6579" s="143" t="s">
        <v>714</v>
      </c>
      <c r="H6579" s="144">
        <v>100000</v>
      </c>
      <c r="I6579" s="143"/>
    </row>
    <row r="6580" spans="2:9" s="140" customFormat="1" ht="19.7" customHeight="1" x14ac:dyDescent="0.2">
      <c r="B6580" s="142">
        <v>51340</v>
      </c>
      <c r="C6580" s="143" t="s">
        <v>199</v>
      </c>
      <c r="D6580" s="142">
        <v>812918</v>
      </c>
      <c r="E6580" s="143" t="s">
        <v>5278</v>
      </c>
      <c r="F6580" s="143" t="s">
        <v>700</v>
      </c>
      <c r="G6580" s="143" t="s">
        <v>701</v>
      </c>
      <c r="H6580" s="144">
        <v>2400</v>
      </c>
      <c r="I6580" s="143"/>
    </row>
    <row r="6581" spans="2:9" s="140" customFormat="1" ht="19.7" customHeight="1" x14ac:dyDescent="0.2">
      <c r="B6581" s="142">
        <v>51340</v>
      </c>
      <c r="C6581" s="143" t="s">
        <v>199</v>
      </c>
      <c r="D6581" s="142">
        <v>5726568</v>
      </c>
      <c r="E6581" s="143" t="s">
        <v>5279</v>
      </c>
      <c r="F6581" s="143" t="s">
        <v>700</v>
      </c>
      <c r="G6581" s="143" t="s">
        <v>701</v>
      </c>
      <c r="H6581" s="144">
        <v>900</v>
      </c>
      <c r="I6581" s="143"/>
    </row>
    <row r="6582" spans="2:9" s="140" customFormat="1" ht="19.7" customHeight="1" x14ac:dyDescent="0.2">
      <c r="B6582" s="142">
        <v>51340</v>
      </c>
      <c r="C6582" s="143" t="s">
        <v>199</v>
      </c>
      <c r="D6582" s="142">
        <v>5726568</v>
      </c>
      <c r="E6582" s="143" t="s">
        <v>5279</v>
      </c>
      <c r="F6582" s="143" t="s">
        <v>700</v>
      </c>
      <c r="G6582" s="143" t="s">
        <v>701</v>
      </c>
      <c r="H6582" s="144">
        <v>300</v>
      </c>
      <c r="I6582" s="143"/>
    </row>
    <row r="6583" spans="2:9" s="140" customFormat="1" ht="19.7" customHeight="1" x14ac:dyDescent="0.2">
      <c r="B6583" s="142">
        <v>51341</v>
      </c>
      <c r="C6583" s="143" t="s">
        <v>210</v>
      </c>
      <c r="D6583" s="142">
        <v>29842</v>
      </c>
      <c r="E6583" s="143" t="s">
        <v>9222</v>
      </c>
      <c r="F6583" s="143" t="s">
        <v>713</v>
      </c>
      <c r="G6583" s="143" t="s">
        <v>714</v>
      </c>
      <c r="H6583" s="144">
        <v>-15000</v>
      </c>
      <c r="I6583" s="143"/>
    </row>
    <row r="6584" spans="2:9" s="140" customFormat="1" ht="19.7" customHeight="1" x14ac:dyDescent="0.2">
      <c r="B6584" s="142">
        <v>51341</v>
      </c>
      <c r="C6584" s="143" t="s">
        <v>210</v>
      </c>
      <c r="D6584" s="142">
        <v>29842</v>
      </c>
      <c r="E6584" s="143" t="s">
        <v>9222</v>
      </c>
      <c r="F6584" s="143" t="s">
        <v>713</v>
      </c>
      <c r="G6584" s="143" t="s">
        <v>714</v>
      </c>
      <c r="H6584" s="144">
        <v>150000</v>
      </c>
      <c r="I6584" s="143"/>
    </row>
    <row r="6585" spans="2:9" s="140" customFormat="1" ht="19.7" customHeight="1" x14ac:dyDescent="0.2">
      <c r="B6585" s="142">
        <v>51341</v>
      </c>
      <c r="C6585" s="143" t="s">
        <v>210</v>
      </c>
      <c r="D6585" s="142">
        <v>97101</v>
      </c>
      <c r="E6585" s="143" t="s">
        <v>5280</v>
      </c>
      <c r="F6585" s="143" t="s">
        <v>700</v>
      </c>
      <c r="G6585" s="143" t="s">
        <v>701</v>
      </c>
      <c r="H6585" s="144">
        <v>20000</v>
      </c>
      <c r="I6585" s="143"/>
    </row>
    <row r="6586" spans="2:9" s="140" customFormat="1" ht="19.7" customHeight="1" x14ac:dyDescent="0.2">
      <c r="B6586" s="142">
        <v>51341</v>
      </c>
      <c r="C6586" s="143" t="s">
        <v>210</v>
      </c>
      <c r="D6586" s="142">
        <v>363917</v>
      </c>
      <c r="E6586" s="143" t="s">
        <v>5281</v>
      </c>
      <c r="F6586" s="143" t="s">
        <v>700</v>
      </c>
      <c r="G6586" s="143" t="s">
        <v>701</v>
      </c>
      <c r="H6586" s="144">
        <v>1200</v>
      </c>
      <c r="I6586" s="143"/>
    </row>
    <row r="6587" spans="2:9" s="140" customFormat="1" ht="19.7" customHeight="1" x14ac:dyDescent="0.2">
      <c r="B6587" s="142">
        <v>51341</v>
      </c>
      <c r="C6587" s="143" t="s">
        <v>210</v>
      </c>
      <c r="D6587" s="142">
        <v>515855</v>
      </c>
      <c r="E6587" s="143" t="s">
        <v>5282</v>
      </c>
      <c r="F6587" s="143" t="s">
        <v>700</v>
      </c>
      <c r="G6587" s="143" t="s">
        <v>701</v>
      </c>
      <c r="H6587" s="144">
        <v>360</v>
      </c>
      <c r="I6587" s="143"/>
    </row>
    <row r="6588" spans="2:9" s="140" customFormat="1" ht="19.7" customHeight="1" x14ac:dyDescent="0.2">
      <c r="B6588" s="142">
        <v>51341</v>
      </c>
      <c r="C6588" s="143" t="s">
        <v>210</v>
      </c>
      <c r="D6588" s="142">
        <v>515855</v>
      </c>
      <c r="E6588" s="143" t="s">
        <v>5283</v>
      </c>
      <c r="F6588" s="143" t="s">
        <v>706</v>
      </c>
      <c r="G6588" s="143" t="s">
        <v>707</v>
      </c>
      <c r="H6588" s="144">
        <v>528.22</v>
      </c>
      <c r="I6588" s="143"/>
    </row>
    <row r="6589" spans="2:9" s="140" customFormat="1" ht="19.7" customHeight="1" x14ac:dyDescent="0.2">
      <c r="B6589" s="142">
        <v>51341</v>
      </c>
      <c r="C6589" s="143" t="s">
        <v>210</v>
      </c>
      <c r="D6589" s="142">
        <v>515855</v>
      </c>
      <c r="E6589" s="143" t="s">
        <v>5284</v>
      </c>
      <c r="F6589" s="143" t="s">
        <v>700</v>
      </c>
      <c r="G6589" s="143" t="s">
        <v>701</v>
      </c>
      <c r="H6589" s="144">
        <v>360</v>
      </c>
      <c r="I6589" s="143"/>
    </row>
    <row r="6590" spans="2:9" s="140" customFormat="1" ht="19.7" customHeight="1" x14ac:dyDescent="0.2">
      <c r="B6590" s="142">
        <v>51341</v>
      </c>
      <c r="C6590" s="143" t="s">
        <v>210</v>
      </c>
      <c r="D6590" s="142">
        <v>515855</v>
      </c>
      <c r="E6590" s="143" t="s">
        <v>5285</v>
      </c>
      <c r="F6590" s="143" t="s">
        <v>700</v>
      </c>
      <c r="G6590" s="143" t="s">
        <v>701</v>
      </c>
      <c r="H6590" s="144">
        <v>360</v>
      </c>
      <c r="I6590" s="143"/>
    </row>
    <row r="6591" spans="2:9" s="140" customFormat="1" ht="19.7" customHeight="1" x14ac:dyDescent="0.2">
      <c r="B6591" s="142">
        <v>51341</v>
      </c>
      <c r="C6591" s="143" t="s">
        <v>210</v>
      </c>
      <c r="D6591" s="142">
        <v>670822</v>
      </c>
      <c r="E6591" s="143" t="s">
        <v>5286</v>
      </c>
      <c r="F6591" s="143" t="s">
        <v>700</v>
      </c>
      <c r="G6591" s="143" t="s">
        <v>701</v>
      </c>
      <c r="H6591" s="144">
        <v>503.03</v>
      </c>
      <c r="I6591" s="143"/>
    </row>
    <row r="6592" spans="2:9" s="140" customFormat="1" ht="19.7" customHeight="1" x14ac:dyDescent="0.2">
      <c r="B6592" s="142">
        <v>51341</v>
      </c>
      <c r="C6592" s="143" t="s">
        <v>210</v>
      </c>
      <c r="D6592" s="142">
        <v>670822</v>
      </c>
      <c r="E6592" s="143" t="s">
        <v>5287</v>
      </c>
      <c r="F6592" s="143" t="s">
        <v>700</v>
      </c>
      <c r="G6592" s="143" t="s">
        <v>701</v>
      </c>
      <c r="H6592" s="144">
        <v>21000</v>
      </c>
      <c r="I6592" s="143"/>
    </row>
    <row r="6593" spans="2:9" s="140" customFormat="1" ht="19.7" customHeight="1" x14ac:dyDescent="0.2">
      <c r="B6593" s="142">
        <v>51341</v>
      </c>
      <c r="C6593" s="143" t="s">
        <v>210</v>
      </c>
      <c r="D6593" s="142">
        <v>800062</v>
      </c>
      <c r="E6593" s="143" t="s">
        <v>5288</v>
      </c>
      <c r="F6593" s="143" t="s">
        <v>700</v>
      </c>
      <c r="G6593" s="143" t="s">
        <v>701</v>
      </c>
      <c r="H6593" s="144">
        <v>-22738.18</v>
      </c>
      <c r="I6593" s="143"/>
    </row>
    <row r="6594" spans="2:9" s="140" customFormat="1" ht="19.7" customHeight="1" x14ac:dyDescent="0.2">
      <c r="B6594" s="142">
        <v>51341</v>
      </c>
      <c r="C6594" s="143" t="s">
        <v>210</v>
      </c>
      <c r="D6594" s="142">
        <v>834006</v>
      </c>
      <c r="E6594" s="143" t="s">
        <v>5289</v>
      </c>
      <c r="F6594" s="143" t="s">
        <v>700</v>
      </c>
      <c r="G6594" s="143" t="s">
        <v>701</v>
      </c>
      <c r="H6594" s="144">
        <v>600</v>
      </c>
      <c r="I6594" s="143"/>
    </row>
    <row r="6595" spans="2:9" s="140" customFormat="1" ht="19.7" customHeight="1" x14ac:dyDescent="0.2">
      <c r="B6595" s="142">
        <v>51341</v>
      </c>
      <c r="C6595" s="143" t="s">
        <v>210</v>
      </c>
      <c r="D6595" s="142">
        <v>834006</v>
      </c>
      <c r="E6595" s="143" t="s">
        <v>5290</v>
      </c>
      <c r="F6595" s="143" t="s">
        <v>769</v>
      </c>
      <c r="G6595" s="143" t="s">
        <v>770</v>
      </c>
      <c r="H6595" s="144">
        <v>-11300</v>
      </c>
      <c r="I6595" s="143"/>
    </row>
    <row r="6596" spans="2:9" s="140" customFormat="1" ht="19.7" customHeight="1" x14ac:dyDescent="0.2">
      <c r="B6596" s="142">
        <v>51341</v>
      </c>
      <c r="C6596" s="143" t="s">
        <v>210</v>
      </c>
      <c r="D6596" s="142">
        <v>5633204</v>
      </c>
      <c r="E6596" s="143" t="s">
        <v>5291</v>
      </c>
      <c r="F6596" s="143" t="s">
        <v>706</v>
      </c>
      <c r="G6596" s="143" t="s">
        <v>707</v>
      </c>
      <c r="H6596" s="144">
        <v>19970.5</v>
      </c>
      <c r="I6596" s="143"/>
    </row>
    <row r="6597" spans="2:9" s="140" customFormat="1" ht="19.7" customHeight="1" x14ac:dyDescent="0.2">
      <c r="B6597" s="142">
        <v>51341</v>
      </c>
      <c r="C6597" s="143" t="s">
        <v>210</v>
      </c>
      <c r="D6597" s="142">
        <v>5633204</v>
      </c>
      <c r="E6597" s="143" t="s">
        <v>5291</v>
      </c>
      <c r="F6597" s="143" t="s">
        <v>706</v>
      </c>
      <c r="G6597" s="143" t="s">
        <v>707</v>
      </c>
      <c r="H6597" s="144">
        <v>20994.639999999999</v>
      </c>
      <c r="I6597" s="143"/>
    </row>
    <row r="6598" spans="2:9" s="140" customFormat="1" ht="19.7" customHeight="1" x14ac:dyDescent="0.2">
      <c r="B6598" s="142">
        <v>51341</v>
      </c>
      <c r="C6598" s="143" t="s">
        <v>210</v>
      </c>
      <c r="D6598" s="142">
        <v>9222821</v>
      </c>
      <c r="E6598" s="143" t="s">
        <v>5292</v>
      </c>
      <c r="F6598" s="143" t="s">
        <v>792</v>
      </c>
      <c r="G6598" s="143" t="s">
        <v>793</v>
      </c>
      <c r="H6598" s="144">
        <v>354.72</v>
      </c>
      <c r="I6598" s="143"/>
    </row>
    <row r="6599" spans="2:9" s="140" customFormat="1" ht="19.7" customHeight="1" x14ac:dyDescent="0.2">
      <c r="B6599" s="142">
        <v>51341</v>
      </c>
      <c r="C6599" s="143" t="s">
        <v>210</v>
      </c>
      <c r="D6599" s="142">
        <v>9222821</v>
      </c>
      <c r="E6599" s="143" t="s">
        <v>5293</v>
      </c>
      <c r="F6599" s="143" t="s">
        <v>737</v>
      </c>
      <c r="G6599" s="143" t="s">
        <v>738</v>
      </c>
      <c r="H6599" s="144">
        <v>4800</v>
      </c>
      <c r="I6599" s="143"/>
    </row>
    <row r="6600" spans="2:9" s="140" customFormat="1" ht="19.7" customHeight="1" x14ac:dyDescent="0.2">
      <c r="B6600" s="142">
        <v>51341</v>
      </c>
      <c r="C6600" s="143" t="s">
        <v>210</v>
      </c>
      <c r="D6600" s="142">
        <v>9222821</v>
      </c>
      <c r="E6600" s="143" t="s">
        <v>5294</v>
      </c>
      <c r="F6600" s="143" t="s">
        <v>700</v>
      </c>
      <c r="G6600" s="143" t="s">
        <v>701</v>
      </c>
      <c r="H6600" s="144">
        <v>600</v>
      </c>
      <c r="I6600" s="143"/>
    </row>
    <row r="6601" spans="2:9" s="140" customFormat="1" ht="19.7" customHeight="1" x14ac:dyDescent="0.2">
      <c r="B6601" s="142">
        <v>51341</v>
      </c>
      <c r="C6601" s="143" t="s">
        <v>210</v>
      </c>
      <c r="D6601" s="142">
        <v>9222821</v>
      </c>
      <c r="E6601" s="143" t="s">
        <v>5295</v>
      </c>
      <c r="F6601" s="143" t="s">
        <v>700</v>
      </c>
      <c r="G6601" s="143" t="s">
        <v>701</v>
      </c>
      <c r="H6601" s="144">
        <v>12800</v>
      </c>
      <c r="I6601" s="143"/>
    </row>
    <row r="6602" spans="2:9" s="140" customFormat="1" ht="19.7" customHeight="1" x14ac:dyDescent="0.2">
      <c r="B6602" s="142">
        <v>51341</v>
      </c>
      <c r="C6602" s="143" t="s">
        <v>210</v>
      </c>
      <c r="D6602" s="142">
        <v>9222821</v>
      </c>
      <c r="E6602" s="143" t="s">
        <v>5296</v>
      </c>
      <c r="F6602" s="143" t="s">
        <v>700</v>
      </c>
      <c r="G6602" s="143" t="s">
        <v>701</v>
      </c>
      <c r="H6602" s="144">
        <v>600</v>
      </c>
      <c r="I6602" s="143"/>
    </row>
    <row r="6603" spans="2:9" s="140" customFormat="1" ht="19.7" customHeight="1" x14ac:dyDescent="0.2">
      <c r="B6603" s="142">
        <v>51341</v>
      </c>
      <c r="C6603" s="143" t="s">
        <v>210</v>
      </c>
      <c r="D6603" s="142">
        <v>9222821</v>
      </c>
      <c r="E6603" s="143" t="s">
        <v>5297</v>
      </c>
      <c r="F6603" s="143" t="s">
        <v>700</v>
      </c>
      <c r="G6603" s="143" t="s">
        <v>701</v>
      </c>
      <c r="H6603" s="144">
        <v>600</v>
      </c>
      <c r="I6603" s="143"/>
    </row>
    <row r="6604" spans="2:9" s="140" customFormat="1" ht="19.7" customHeight="1" x14ac:dyDescent="0.2">
      <c r="B6604" s="142">
        <v>51341</v>
      </c>
      <c r="C6604" s="143" t="s">
        <v>210</v>
      </c>
      <c r="D6604" s="142">
        <v>9307018</v>
      </c>
      <c r="E6604" s="143" t="s">
        <v>5298</v>
      </c>
      <c r="F6604" s="143" t="s">
        <v>700</v>
      </c>
      <c r="G6604" s="143" t="s">
        <v>701</v>
      </c>
      <c r="H6604" s="144">
        <v>40000</v>
      </c>
      <c r="I6604" s="143"/>
    </row>
    <row r="6605" spans="2:9" s="140" customFormat="1" ht="19.7" customHeight="1" x14ac:dyDescent="0.2">
      <c r="B6605" s="142">
        <v>51341</v>
      </c>
      <c r="C6605" s="143" t="s">
        <v>210</v>
      </c>
      <c r="D6605" s="142">
        <v>9307018</v>
      </c>
      <c r="E6605" s="143" t="s">
        <v>5299</v>
      </c>
      <c r="F6605" s="143" t="s">
        <v>700</v>
      </c>
      <c r="G6605" s="143" t="s">
        <v>701</v>
      </c>
      <c r="H6605" s="144">
        <v>600</v>
      </c>
      <c r="I6605" s="143"/>
    </row>
    <row r="6606" spans="2:9" s="140" customFormat="1" ht="19.7" customHeight="1" x14ac:dyDescent="0.2">
      <c r="B6606" s="142">
        <v>51341</v>
      </c>
      <c r="C6606" s="143" t="s">
        <v>210</v>
      </c>
      <c r="D6606" s="142">
        <v>10697048</v>
      </c>
      <c r="E6606" s="143" t="s">
        <v>5300</v>
      </c>
      <c r="F6606" s="143" t="s">
        <v>700</v>
      </c>
      <c r="G6606" s="143" t="s">
        <v>701</v>
      </c>
      <c r="H6606" s="144">
        <v>1800</v>
      </c>
      <c r="I6606" s="143"/>
    </row>
    <row r="6607" spans="2:9" s="140" customFormat="1" ht="19.7" customHeight="1" x14ac:dyDescent="0.2">
      <c r="B6607" s="142">
        <v>51341</v>
      </c>
      <c r="C6607" s="143" t="s">
        <v>210</v>
      </c>
      <c r="D6607" s="142">
        <v>10697048</v>
      </c>
      <c r="E6607" s="143" t="s">
        <v>5301</v>
      </c>
      <c r="F6607" s="143" t="s">
        <v>700</v>
      </c>
      <c r="G6607" s="143" t="s">
        <v>701</v>
      </c>
      <c r="H6607" s="144">
        <v>-51198.54</v>
      </c>
      <c r="I6607" s="143"/>
    </row>
    <row r="6608" spans="2:9" s="140" customFormat="1" ht="19.7" customHeight="1" x14ac:dyDescent="0.2">
      <c r="B6608" s="142">
        <v>51341</v>
      </c>
      <c r="C6608" s="143" t="s">
        <v>210</v>
      </c>
      <c r="D6608" s="142">
        <v>14249336</v>
      </c>
      <c r="E6608" s="143" t="s">
        <v>9223</v>
      </c>
      <c r="F6608" s="143" t="s">
        <v>787</v>
      </c>
      <c r="G6608" s="143" t="s">
        <v>788</v>
      </c>
      <c r="H6608" s="144">
        <v>210</v>
      </c>
      <c r="I6608" s="143"/>
    </row>
    <row r="6609" spans="2:9" s="140" customFormat="1" ht="19.7" customHeight="1" x14ac:dyDescent="0.2">
      <c r="B6609" s="142">
        <v>51341</v>
      </c>
      <c r="C6609" s="143" t="s">
        <v>210</v>
      </c>
      <c r="D6609" s="142">
        <v>14249336</v>
      </c>
      <c r="E6609" s="143" t="s">
        <v>9223</v>
      </c>
      <c r="F6609" s="143" t="s">
        <v>787</v>
      </c>
      <c r="G6609" s="143" t="s">
        <v>788</v>
      </c>
      <c r="H6609" s="144">
        <v>120</v>
      </c>
      <c r="I6609" s="143"/>
    </row>
    <row r="6610" spans="2:9" s="140" customFormat="1" ht="19.7" customHeight="1" x14ac:dyDescent="0.2">
      <c r="B6610" s="142">
        <v>51341</v>
      </c>
      <c r="C6610" s="143" t="s">
        <v>210</v>
      </c>
      <c r="D6610" s="142">
        <v>14249336</v>
      </c>
      <c r="E6610" s="143" t="s">
        <v>9224</v>
      </c>
      <c r="F6610" s="143" t="s">
        <v>778</v>
      </c>
      <c r="G6610" s="143" t="s">
        <v>779</v>
      </c>
      <c r="H6610" s="144">
        <v>154.69999999999999</v>
      </c>
      <c r="I6610" s="143"/>
    </row>
    <row r="6611" spans="2:9" s="140" customFormat="1" ht="19.7" customHeight="1" x14ac:dyDescent="0.2">
      <c r="B6611" s="142">
        <v>51341</v>
      </c>
      <c r="C6611" s="143" t="s">
        <v>210</v>
      </c>
      <c r="D6611" s="142">
        <v>14249336</v>
      </c>
      <c r="E6611" s="143" t="s">
        <v>9224</v>
      </c>
      <c r="F6611" s="143" t="s">
        <v>778</v>
      </c>
      <c r="G6611" s="143" t="s">
        <v>779</v>
      </c>
      <c r="H6611" s="144">
        <v>110.5</v>
      </c>
      <c r="I6611" s="143"/>
    </row>
    <row r="6612" spans="2:9" s="140" customFormat="1" ht="19.7" customHeight="1" x14ac:dyDescent="0.2">
      <c r="B6612" s="142">
        <v>51341</v>
      </c>
      <c r="C6612" s="143" t="s">
        <v>210</v>
      </c>
      <c r="D6612" s="142">
        <v>14249336</v>
      </c>
      <c r="E6612" s="143" t="s">
        <v>9225</v>
      </c>
      <c r="F6612" s="143" t="s">
        <v>697</v>
      </c>
      <c r="G6612" s="143" t="s">
        <v>698</v>
      </c>
      <c r="H6612" s="144">
        <v>86000</v>
      </c>
      <c r="I6612" s="143"/>
    </row>
    <row r="6613" spans="2:9" s="140" customFormat="1" ht="19.7" customHeight="1" x14ac:dyDescent="0.2">
      <c r="B6613" s="142">
        <v>51341</v>
      </c>
      <c r="C6613" s="143" t="s">
        <v>210</v>
      </c>
      <c r="D6613" s="142">
        <v>98463640</v>
      </c>
      <c r="E6613" s="143" t="s">
        <v>5302</v>
      </c>
      <c r="F6613" s="143" t="s">
        <v>700</v>
      </c>
      <c r="G6613" s="143" t="s">
        <v>701</v>
      </c>
      <c r="H6613" s="144">
        <v>20000</v>
      </c>
      <c r="I6613" s="143"/>
    </row>
    <row r="6614" spans="2:9" s="140" customFormat="1" ht="19.7" customHeight="1" x14ac:dyDescent="0.2">
      <c r="B6614" s="142">
        <v>51341</v>
      </c>
      <c r="C6614" s="143" t="s">
        <v>210</v>
      </c>
      <c r="D6614" s="142">
        <v>100567717</v>
      </c>
      <c r="E6614" s="143" t="s">
        <v>5303</v>
      </c>
      <c r="F6614" s="143" t="s">
        <v>713</v>
      </c>
      <c r="G6614" s="143" t="s">
        <v>714</v>
      </c>
      <c r="H6614" s="144">
        <v>-158041.70000000001</v>
      </c>
      <c r="I6614" s="143"/>
    </row>
    <row r="6615" spans="2:9" s="140" customFormat="1" ht="19.7" customHeight="1" x14ac:dyDescent="0.2">
      <c r="B6615" s="142">
        <v>51349</v>
      </c>
      <c r="C6615" s="143" t="s">
        <v>212</v>
      </c>
      <c r="D6615" s="142">
        <v>71314</v>
      </c>
      <c r="E6615" s="143" t="s">
        <v>5304</v>
      </c>
      <c r="F6615" s="143" t="s">
        <v>700</v>
      </c>
      <c r="G6615" s="143" t="s">
        <v>701</v>
      </c>
      <c r="H6615" s="144">
        <v>-11433.68</v>
      </c>
      <c r="I6615" s="143"/>
    </row>
    <row r="6616" spans="2:9" s="140" customFormat="1" ht="19.7" customHeight="1" x14ac:dyDescent="0.2">
      <c r="B6616" s="142">
        <v>51349</v>
      </c>
      <c r="C6616" s="143" t="s">
        <v>212</v>
      </c>
      <c r="D6616" s="142">
        <v>124714</v>
      </c>
      <c r="E6616" s="143" t="s">
        <v>9900</v>
      </c>
      <c r="F6616" s="143" t="s">
        <v>713</v>
      </c>
      <c r="G6616" s="143" t="s">
        <v>714</v>
      </c>
      <c r="H6616" s="144">
        <v>100000</v>
      </c>
      <c r="I6616" s="143"/>
    </row>
    <row r="6617" spans="2:9" s="140" customFormat="1" ht="19.7" customHeight="1" x14ac:dyDescent="0.2">
      <c r="B6617" s="142">
        <v>51349</v>
      </c>
      <c r="C6617" s="143" t="s">
        <v>212</v>
      </c>
      <c r="D6617" s="142">
        <v>251443</v>
      </c>
      <c r="E6617" s="143" t="s">
        <v>5305</v>
      </c>
      <c r="F6617" s="143" t="s">
        <v>700</v>
      </c>
      <c r="G6617" s="143" t="s">
        <v>701</v>
      </c>
      <c r="H6617" s="144">
        <v>6000</v>
      </c>
      <c r="I6617" s="143"/>
    </row>
    <row r="6618" spans="2:9" s="140" customFormat="1" ht="19.7" customHeight="1" x14ac:dyDescent="0.2">
      <c r="B6618" s="142">
        <v>51349</v>
      </c>
      <c r="C6618" s="143" t="s">
        <v>212</v>
      </c>
      <c r="D6618" s="142">
        <v>763728</v>
      </c>
      <c r="E6618" s="143" t="s">
        <v>9226</v>
      </c>
      <c r="F6618" s="143" t="s">
        <v>697</v>
      </c>
      <c r="G6618" s="143" t="s">
        <v>698</v>
      </c>
      <c r="H6618" s="144">
        <v>49000</v>
      </c>
      <c r="I6618" s="143"/>
    </row>
    <row r="6619" spans="2:9" s="140" customFormat="1" ht="19.7" customHeight="1" x14ac:dyDescent="0.2">
      <c r="B6619" s="142">
        <v>51349</v>
      </c>
      <c r="C6619" s="143" t="s">
        <v>212</v>
      </c>
      <c r="D6619" s="142">
        <v>785193</v>
      </c>
      <c r="E6619" s="143" t="s">
        <v>5306</v>
      </c>
      <c r="F6619" s="143" t="s">
        <v>706</v>
      </c>
      <c r="G6619" s="143" t="s">
        <v>707</v>
      </c>
      <c r="H6619" s="144">
        <v>7312.93</v>
      </c>
      <c r="I6619" s="143"/>
    </row>
    <row r="6620" spans="2:9" s="140" customFormat="1" ht="19.7" customHeight="1" x14ac:dyDescent="0.2">
      <c r="B6620" s="142">
        <v>51350</v>
      </c>
      <c r="C6620" s="143" t="s">
        <v>205</v>
      </c>
      <c r="D6620" s="142">
        <v>17563</v>
      </c>
      <c r="E6620" s="143" t="s">
        <v>5307</v>
      </c>
      <c r="F6620" s="143" t="s">
        <v>899</v>
      </c>
      <c r="G6620" s="143" t="s">
        <v>900</v>
      </c>
      <c r="H6620" s="144">
        <v>838.42</v>
      </c>
      <c r="I6620" s="143"/>
    </row>
    <row r="6621" spans="2:9" s="140" customFormat="1" ht="19.7" customHeight="1" x14ac:dyDescent="0.2">
      <c r="B6621" s="142">
        <v>51350</v>
      </c>
      <c r="C6621" s="143" t="s">
        <v>205</v>
      </c>
      <c r="D6621" s="142">
        <v>25439</v>
      </c>
      <c r="E6621" s="143" t="s">
        <v>5308</v>
      </c>
      <c r="F6621" s="143" t="s">
        <v>700</v>
      </c>
      <c r="G6621" s="143" t="s">
        <v>701</v>
      </c>
      <c r="H6621" s="144">
        <v>40000</v>
      </c>
      <c r="I6621" s="143"/>
    </row>
    <row r="6622" spans="2:9" s="140" customFormat="1" ht="19.7" customHeight="1" x14ac:dyDescent="0.2">
      <c r="B6622" s="142">
        <v>51350</v>
      </c>
      <c r="C6622" s="143" t="s">
        <v>205</v>
      </c>
      <c r="D6622" s="142">
        <v>98749</v>
      </c>
      <c r="E6622" s="143" t="s">
        <v>5312</v>
      </c>
      <c r="F6622" s="143" t="s">
        <v>706</v>
      </c>
      <c r="G6622" s="143" t="s">
        <v>707</v>
      </c>
      <c r="H6622" s="144">
        <v>704.33</v>
      </c>
      <c r="I6622" s="143"/>
    </row>
    <row r="6623" spans="2:9" s="140" customFormat="1" ht="19.7" customHeight="1" x14ac:dyDescent="0.2">
      <c r="B6623" s="142">
        <v>51350</v>
      </c>
      <c r="C6623" s="143" t="s">
        <v>205</v>
      </c>
      <c r="D6623" s="142">
        <v>120190</v>
      </c>
      <c r="E6623" s="143" t="s">
        <v>5313</v>
      </c>
      <c r="F6623" s="143" t="s">
        <v>700</v>
      </c>
      <c r="G6623" s="143" t="s">
        <v>701</v>
      </c>
      <c r="H6623" s="144">
        <v>600</v>
      </c>
      <c r="I6623" s="143"/>
    </row>
    <row r="6624" spans="2:9" s="140" customFormat="1" ht="19.7" customHeight="1" x14ac:dyDescent="0.2">
      <c r="B6624" s="142">
        <v>51350</v>
      </c>
      <c r="C6624" s="143" t="s">
        <v>205</v>
      </c>
      <c r="D6624" s="142">
        <v>149092</v>
      </c>
      <c r="E6624" s="143" t="s">
        <v>5314</v>
      </c>
      <c r="F6624" s="143" t="s">
        <v>706</v>
      </c>
      <c r="G6624" s="143" t="s">
        <v>707</v>
      </c>
      <c r="H6624" s="144">
        <v>2040</v>
      </c>
      <c r="I6624" s="143"/>
    </row>
    <row r="6625" spans="2:9" s="140" customFormat="1" ht="19.7" customHeight="1" x14ac:dyDescent="0.2">
      <c r="B6625" s="142">
        <v>51350</v>
      </c>
      <c r="C6625" s="143" t="s">
        <v>205</v>
      </c>
      <c r="D6625" s="142">
        <v>186559</v>
      </c>
      <c r="E6625" s="143" t="s">
        <v>5315</v>
      </c>
      <c r="F6625" s="143" t="s">
        <v>697</v>
      </c>
      <c r="G6625" s="143" t="s">
        <v>698</v>
      </c>
      <c r="H6625" s="144">
        <v>1869.66</v>
      </c>
      <c r="I6625" s="143"/>
    </row>
    <row r="6626" spans="2:9" s="140" customFormat="1" ht="19.7" customHeight="1" x14ac:dyDescent="0.2">
      <c r="B6626" s="142">
        <v>51350</v>
      </c>
      <c r="C6626" s="143" t="s">
        <v>205</v>
      </c>
      <c r="D6626" s="142">
        <v>191530</v>
      </c>
      <c r="E6626" s="143" t="s">
        <v>9227</v>
      </c>
      <c r="F6626" s="143" t="s">
        <v>700</v>
      </c>
      <c r="G6626" s="143" t="s">
        <v>701</v>
      </c>
      <c r="H6626" s="144">
        <v>-10462.290000000001</v>
      </c>
      <c r="I6626" s="143"/>
    </row>
    <row r="6627" spans="2:9" s="140" customFormat="1" ht="19.7" customHeight="1" x14ac:dyDescent="0.2">
      <c r="B6627" s="142">
        <v>51350</v>
      </c>
      <c r="C6627" s="143" t="s">
        <v>205</v>
      </c>
      <c r="D6627" s="142">
        <v>191530</v>
      </c>
      <c r="E6627" s="143" t="s">
        <v>5316</v>
      </c>
      <c r="F6627" s="143" t="s">
        <v>700</v>
      </c>
      <c r="G6627" s="143" t="s">
        <v>701</v>
      </c>
      <c r="H6627" s="144">
        <v>-2575.1799999999998</v>
      </c>
      <c r="I6627" s="143"/>
    </row>
    <row r="6628" spans="2:9" s="140" customFormat="1" ht="19.7" customHeight="1" x14ac:dyDescent="0.2">
      <c r="B6628" s="142">
        <v>51350</v>
      </c>
      <c r="C6628" s="143" t="s">
        <v>205</v>
      </c>
      <c r="D6628" s="142">
        <v>216809</v>
      </c>
      <c r="E6628" s="143" t="s">
        <v>5317</v>
      </c>
      <c r="F6628" s="143" t="s">
        <v>700</v>
      </c>
      <c r="G6628" s="143" t="s">
        <v>701</v>
      </c>
      <c r="H6628" s="144">
        <v>40000</v>
      </c>
      <c r="I6628" s="143"/>
    </row>
    <row r="6629" spans="2:9" s="140" customFormat="1" ht="19.7" customHeight="1" x14ac:dyDescent="0.2">
      <c r="B6629" s="142">
        <v>51350</v>
      </c>
      <c r="C6629" s="143" t="s">
        <v>205</v>
      </c>
      <c r="D6629" s="142">
        <v>249449</v>
      </c>
      <c r="E6629" s="143" t="s">
        <v>5319</v>
      </c>
      <c r="F6629" s="143" t="s">
        <v>713</v>
      </c>
      <c r="G6629" s="143" t="s">
        <v>714</v>
      </c>
      <c r="H6629" s="144">
        <v>100000</v>
      </c>
      <c r="I6629" s="143"/>
    </row>
    <row r="6630" spans="2:9" s="140" customFormat="1" ht="19.7" customHeight="1" x14ac:dyDescent="0.2">
      <c r="B6630" s="142">
        <v>51350</v>
      </c>
      <c r="C6630" s="143" t="s">
        <v>205</v>
      </c>
      <c r="D6630" s="142">
        <v>259426</v>
      </c>
      <c r="E6630" s="143" t="s">
        <v>5320</v>
      </c>
      <c r="F6630" s="143" t="s">
        <v>716</v>
      </c>
      <c r="G6630" s="143" t="s">
        <v>717</v>
      </c>
      <c r="H6630" s="144">
        <v>100000</v>
      </c>
      <c r="I6630" s="143"/>
    </row>
    <row r="6631" spans="2:9" s="140" customFormat="1" ht="19.7" customHeight="1" x14ac:dyDescent="0.2">
      <c r="B6631" s="142">
        <v>51350</v>
      </c>
      <c r="C6631" s="143" t="s">
        <v>205</v>
      </c>
      <c r="D6631" s="142">
        <v>259426</v>
      </c>
      <c r="E6631" s="143" t="s">
        <v>5321</v>
      </c>
      <c r="F6631" s="143" t="s">
        <v>700</v>
      </c>
      <c r="G6631" s="143" t="s">
        <v>701</v>
      </c>
      <c r="H6631" s="144">
        <v>360</v>
      </c>
      <c r="I6631" s="143"/>
    </row>
    <row r="6632" spans="2:9" s="140" customFormat="1" ht="19.7" customHeight="1" x14ac:dyDescent="0.2">
      <c r="B6632" s="142">
        <v>51350</v>
      </c>
      <c r="C6632" s="143" t="s">
        <v>205</v>
      </c>
      <c r="D6632" s="142">
        <v>259426</v>
      </c>
      <c r="E6632" s="143" t="s">
        <v>5322</v>
      </c>
      <c r="F6632" s="143" t="s">
        <v>713</v>
      </c>
      <c r="G6632" s="143" t="s">
        <v>714</v>
      </c>
      <c r="H6632" s="144">
        <v>100000</v>
      </c>
      <c r="I6632" s="143"/>
    </row>
    <row r="6633" spans="2:9" s="140" customFormat="1" ht="19.7" customHeight="1" x14ac:dyDescent="0.2">
      <c r="B6633" s="142">
        <v>51350</v>
      </c>
      <c r="C6633" s="143" t="s">
        <v>205</v>
      </c>
      <c r="D6633" s="142">
        <v>259426</v>
      </c>
      <c r="E6633" s="143" t="s">
        <v>5323</v>
      </c>
      <c r="F6633" s="143" t="s">
        <v>737</v>
      </c>
      <c r="G6633" s="143" t="s">
        <v>738</v>
      </c>
      <c r="H6633" s="144">
        <v>840</v>
      </c>
      <c r="I6633" s="143"/>
    </row>
    <row r="6634" spans="2:9" s="140" customFormat="1" ht="19.7" customHeight="1" x14ac:dyDescent="0.2">
      <c r="B6634" s="142">
        <v>51350</v>
      </c>
      <c r="C6634" s="143" t="s">
        <v>205</v>
      </c>
      <c r="D6634" s="142">
        <v>259426</v>
      </c>
      <c r="E6634" s="143" t="s">
        <v>5324</v>
      </c>
      <c r="F6634" s="143" t="s">
        <v>700</v>
      </c>
      <c r="G6634" s="143" t="s">
        <v>701</v>
      </c>
      <c r="H6634" s="144">
        <v>1800</v>
      </c>
      <c r="I6634" s="143"/>
    </row>
    <row r="6635" spans="2:9" s="140" customFormat="1" ht="19.7" customHeight="1" x14ac:dyDescent="0.2">
      <c r="B6635" s="142">
        <v>51350</v>
      </c>
      <c r="C6635" s="143" t="s">
        <v>205</v>
      </c>
      <c r="D6635" s="142">
        <v>306603</v>
      </c>
      <c r="E6635" s="143" t="s">
        <v>5325</v>
      </c>
      <c r="F6635" s="143" t="s">
        <v>792</v>
      </c>
      <c r="G6635" s="143" t="s">
        <v>793</v>
      </c>
      <c r="H6635" s="144">
        <v>0</v>
      </c>
      <c r="I6635" s="143"/>
    </row>
    <row r="6636" spans="2:9" s="140" customFormat="1" ht="19.7" customHeight="1" x14ac:dyDescent="0.2">
      <c r="B6636" s="142">
        <v>51350</v>
      </c>
      <c r="C6636" s="143" t="s">
        <v>205</v>
      </c>
      <c r="D6636" s="142">
        <v>306603</v>
      </c>
      <c r="E6636" s="143" t="s">
        <v>5326</v>
      </c>
      <c r="F6636" s="143" t="s">
        <v>700</v>
      </c>
      <c r="G6636" s="143" t="s">
        <v>701</v>
      </c>
      <c r="H6636" s="144">
        <v>2400</v>
      </c>
      <c r="I6636" s="143"/>
    </row>
    <row r="6637" spans="2:9" s="140" customFormat="1" ht="19.7" customHeight="1" x14ac:dyDescent="0.2">
      <c r="B6637" s="142">
        <v>51350</v>
      </c>
      <c r="C6637" s="143" t="s">
        <v>205</v>
      </c>
      <c r="D6637" s="142">
        <v>356621</v>
      </c>
      <c r="E6637" s="143" t="s">
        <v>5327</v>
      </c>
      <c r="F6637" s="143" t="s">
        <v>700</v>
      </c>
      <c r="G6637" s="143" t="s">
        <v>701</v>
      </c>
      <c r="H6637" s="144">
        <v>200</v>
      </c>
      <c r="I6637" s="143"/>
    </row>
    <row r="6638" spans="2:9" s="140" customFormat="1" ht="19.7" customHeight="1" x14ac:dyDescent="0.2">
      <c r="B6638" s="142">
        <v>51350</v>
      </c>
      <c r="C6638" s="143" t="s">
        <v>205</v>
      </c>
      <c r="D6638" s="142">
        <v>356621</v>
      </c>
      <c r="E6638" s="143" t="s">
        <v>5327</v>
      </c>
      <c r="F6638" s="143" t="s">
        <v>700</v>
      </c>
      <c r="G6638" s="143" t="s">
        <v>701</v>
      </c>
      <c r="H6638" s="144">
        <v>2200</v>
      </c>
      <c r="I6638" s="143"/>
    </row>
    <row r="6639" spans="2:9" s="140" customFormat="1" ht="19.7" customHeight="1" x14ac:dyDescent="0.2">
      <c r="B6639" s="142">
        <v>51350</v>
      </c>
      <c r="C6639" s="143" t="s">
        <v>205</v>
      </c>
      <c r="D6639" s="142">
        <v>465893</v>
      </c>
      <c r="E6639" s="143" t="s">
        <v>5328</v>
      </c>
      <c r="F6639" s="143" t="s">
        <v>700</v>
      </c>
      <c r="G6639" s="143" t="s">
        <v>701</v>
      </c>
      <c r="H6639" s="144">
        <v>600</v>
      </c>
      <c r="I6639" s="143"/>
    </row>
    <row r="6640" spans="2:9" s="140" customFormat="1" ht="19.7" customHeight="1" x14ac:dyDescent="0.2">
      <c r="B6640" s="142">
        <v>51350</v>
      </c>
      <c r="C6640" s="143" t="s">
        <v>205</v>
      </c>
      <c r="D6640" s="142">
        <v>466983</v>
      </c>
      <c r="E6640" s="143" t="s">
        <v>5329</v>
      </c>
      <c r="F6640" s="143" t="s">
        <v>700</v>
      </c>
      <c r="G6640" s="143" t="s">
        <v>701</v>
      </c>
      <c r="H6640" s="144">
        <v>600</v>
      </c>
      <c r="I6640" s="143"/>
    </row>
    <row r="6641" spans="2:9" s="140" customFormat="1" ht="19.7" customHeight="1" x14ac:dyDescent="0.2">
      <c r="B6641" s="142">
        <v>51350</v>
      </c>
      <c r="C6641" s="143" t="s">
        <v>205</v>
      </c>
      <c r="D6641" s="142">
        <v>466983</v>
      </c>
      <c r="E6641" s="143" t="s">
        <v>5329</v>
      </c>
      <c r="F6641" s="143" t="s">
        <v>700</v>
      </c>
      <c r="G6641" s="143" t="s">
        <v>701</v>
      </c>
      <c r="H6641" s="144">
        <v>-3894.67</v>
      </c>
      <c r="I6641" s="143"/>
    </row>
    <row r="6642" spans="2:9" s="140" customFormat="1" ht="19.7" customHeight="1" x14ac:dyDescent="0.2">
      <c r="B6642" s="142">
        <v>51350</v>
      </c>
      <c r="C6642" s="143" t="s">
        <v>205</v>
      </c>
      <c r="D6642" s="142">
        <v>543047</v>
      </c>
      <c r="E6642" s="143" t="s">
        <v>5330</v>
      </c>
      <c r="F6642" s="143" t="s">
        <v>700</v>
      </c>
      <c r="G6642" s="143" t="s">
        <v>701</v>
      </c>
      <c r="H6642" s="144">
        <v>360</v>
      </c>
      <c r="I6642" s="143"/>
    </row>
    <row r="6643" spans="2:9" s="140" customFormat="1" ht="19.7" customHeight="1" x14ac:dyDescent="0.2">
      <c r="B6643" s="142">
        <v>51350</v>
      </c>
      <c r="C6643" s="143" t="s">
        <v>205</v>
      </c>
      <c r="D6643" s="142">
        <v>543047</v>
      </c>
      <c r="E6643" s="143" t="s">
        <v>5331</v>
      </c>
      <c r="F6643" s="143" t="s">
        <v>706</v>
      </c>
      <c r="G6643" s="143" t="s">
        <v>707</v>
      </c>
      <c r="H6643" s="144">
        <v>880.44</v>
      </c>
      <c r="I6643" s="143"/>
    </row>
    <row r="6644" spans="2:9" s="140" customFormat="1" ht="19.7" customHeight="1" x14ac:dyDescent="0.2">
      <c r="B6644" s="142">
        <v>51350</v>
      </c>
      <c r="C6644" s="143" t="s">
        <v>205</v>
      </c>
      <c r="D6644" s="142">
        <v>543047</v>
      </c>
      <c r="E6644" s="143" t="s">
        <v>5332</v>
      </c>
      <c r="F6644" s="143" t="s">
        <v>700</v>
      </c>
      <c r="G6644" s="143" t="s">
        <v>701</v>
      </c>
      <c r="H6644" s="144">
        <v>720</v>
      </c>
      <c r="I6644" s="143"/>
    </row>
    <row r="6645" spans="2:9" s="140" customFormat="1" ht="19.7" customHeight="1" x14ac:dyDescent="0.2">
      <c r="B6645" s="142">
        <v>51350</v>
      </c>
      <c r="C6645" s="143" t="s">
        <v>205</v>
      </c>
      <c r="D6645" s="142">
        <v>543047</v>
      </c>
      <c r="E6645" s="143" t="s">
        <v>5333</v>
      </c>
      <c r="F6645" s="143" t="s">
        <v>697</v>
      </c>
      <c r="G6645" s="143" t="s">
        <v>698</v>
      </c>
      <c r="H6645" s="144">
        <v>70000</v>
      </c>
      <c r="I6645" s="143"/>
    </row>
    <row r="6646" spans="2:9" s="140" customFormat="1" ht="19.7" customHeight="1" x14ac:dyDescent="0.2">
      <c r="B6646" s="142">
        <v>51350</v>
      </c>
      <c r="C6646" s="143" t="s">
        <v>205</v>
      </c>
      <c r="D6646" s="142">
        <v>556969</v>
      </c>
      <c r="E6646" s="143" t="s">
        <v>1095</v>
      </c>
      <c r="F6646" s="143" t="s">
        <v>700</v>
      </c>
      <c r="G6646" s="143" t="s">
        <v>701</v>
      </c>
      <c r="H6646" s="144">
        <v>30</v>
      </c>
      <c r="I6646" s="143"/>
    </row>
    <row r="6647" spans="2:9" s="140" customFormat="1" ht="19.7" customHeight="1" x14ac:dyDescent="0.2">
      <c r="B6647" s="142">
        <v>51350</v>
      </c>
      <c r="C6647" s="143" t="s">
        <v>205</v>
      </c>
      <c r="D6647" s="142">
        <v>557124</v>
      </c>
      <c r="E6647" s="143" t="s">
        <v>5334</v>
      </c>
      <c r="F6647" s="143" t="s">
        <v>713</v>
      </c>
      <c r="G6647" s="143" t="s">
        <v>714</v>
      </c>
      <c r="H6647" s="144">
        <v>210000</v>
      </c>
      <c r="I6647" s="143"/>
    </row>
    <row r="6648" spans="2:9" s="140" customFormat="1" ht="19.7" customHeight="1" x14ac:dyDescent="0.2">
      <c r="B6648" s="142">
        <v>51350</v>
      </c>
      <c r="C6648" s="143" t="s">
        <v>205</v>
      </c>
      <c r="D6648" s="142">
        <v>630722</v>
      </c>
      <c r="E6648" s="143" t="s">
        <v>5335</v>
      </c>
      <c r="F6648" s="143" t="s">
        <v>700</v>
      </c>
      <c r="G6648" s="143" t="s">
        <v>701</v>
      </c>
      <c r="H6648" s="144">
        <v>17668.93</v>
      </c>
      <c r="I6648" s="143"/>
    </row>
    <row r="6649" spans="2:9" s="140" customFormat="1" ht="19.7" customHeight="1" x14ac:dyDescent="0.2">
      <c r="B6649" s="142">
        <v>51350</v>
      </c>
      <c r="C6649" s="143" t="s">
        <v>205</v>
      </c>
      <c r="D6649" s="142">
        <v>675537</v>
      </c>
      <c r="E6649" s="143" t="s">
        <v>5336</v>
      </c>
      <c r="F6649" s="143" t="s">
        <v>697</v>
      </c>
      <c r="G6649" s="143" t="s">
        <v>698</v>
      </c>
      <c r="H6649" s="144">
        <v>30000</v>
      </c>
      <c r="I6649" s="143"/>
    </row>
    <row r="6650" spans="2:9" s="140" customFormat="1" ht="19.7" customHeight="1" x14ac:dyDescent="0.2">
      <c r="B6650" s="142">
        <v>51350</v>
      </c>
      <c r="C6650" s="143" t="s">
        <v>205</v>
      </c>
      <c r="D6650" s="142">
        <v>765627</v>
      </c>
      <c r="E6650" s="143" t="s">
        <v>5338</v>
      </c>
      <c r="F6650" s="143" t="s">
        <v>700</v>
      </c>
      <c r="G6650" s="143" t="s">
        <v>701</v>
      </c>
      <c r="H6650" s="144">
        <v>360</v>
      </c>
      <c r="I6650" s="143"/>
    </row>
    <row r="6651" spans="2:9" s="140" customFormat="1" ht="19.7" customHeight="1" x14ac:dyDescent="0.2">
      <c r="B6651" s="142">
        <v>51350</v>
      </c>
      <c r="C6651" s="143" t="s">
        <v>205</v>
      </c>
      <c r="D6651" s="142">
        <v>5404512</v>
      </c>
      <c r="E6651" s="143" t="s">
        <v>8806</v>
      </c>
      <c r="F6651" s="143" t="s">
        <v>700</v>
      </c>
      <c r="G6651" s="143" t="s">
        <v>701</v>
      </c>
      <c r="H6651" s="144">
        <v>60000</v>
      </c>
      <c r="I6651" s="143"/>
    </row>
    <row r="6652" spans="2:9" s="140" customFormat="1" ht="19.7" customHeight="1" x14ac:dyDescent="0.2">
      <c r="B6652" s="142">
        <v>51350</v>
      </c>
      <c r="C6652" s="143" t="s">
        <v>205</v>
      </c>
      <c r="D6652" s="142">
        <v>5404512</v>
      </c>
      <c r="E6652" s="143" t="s">
        <v>5339</v>
      </c>
      <c r="F6652" s="143" t="s">
        <v>700</v>
      </c>
      <c r="G6652" s="143" t="s">
        <v>701</v>
      </c>
      <c r="H6652" s="144">
        <v>250</v>
      </c>
      <c r="I6652" s="143"/>
    </row>
    <row r="6653" spans="2:9" s="140" customFormat="1" ht="19.7" customHeight="1" x14ac:dyDescent="0.2">
      <c r="B6653" s="142">
        <v>51350</v>
      </c>
      <c r="C6653" s="143" t="s">
        <v>205</v>
      </c>
      <c r="D6653" s="142">
        <v>5404512</v>
      </c>
      <c r="E6653" s="143" t="s">
        <v>5339</v>
      </c>
      <c r="F6653" s="143" t="s">
        <v>700</v>
      </c>
      <c r="G6653" s="143" t="s">
        <v>701</v>
      </c>
      <c r="H6653" s="144">
        <v>350</v>
      </c>
      <c r="I6653" s="143"/>
    </row>
    <row r="6654" spans="2:9" s="140" customFormat="1" ht="19.7" customHeight="1" x14ac:dyDescent="0.2">
      <c r="B6654" s="142">
        <v>51350</v>
      </c>
      <c r="C6654" s="143" t="s">
        <v>205</v>
      </c>
      <c r="D6654" s="142">
        <v>5586991</v>
      </c>
      <c r="E6654" s="143" t="s">
        <v>5309</v>
      </c>
      <c r="F6654" s="143" t="s">
        <v>792</v>
      </c>
      <c r="G6654" s="143" t="s">
        <v>793</v>
      </c>
      <c r="H6654" s="144">
        <v>0</v>
      </c>
      <c r="I6654" s="143"/>
    </row>
    <row r="6655" spans="2:9" s="140" customFormat="1" ht="19.7" customHeight="1" x14ac:dyDescent="0.2">
      <c r="B6655" s="142">
        <v>51350</v>
      </c>
      <c r="C6655" s="143" t="s">
        <v>205</v>
      </c>
      <c r="D6655" s="142">
        <v>5586991</v>
      </c>
      <c r="E6655" s="143" t="s">
        <v>5310</v>
      </c>
      <c r="F6655" s="143" t="s">
        <v>700</v>
      </c>
      <c r="G6655" s="143" t="s">
        <v>701</v>
      </c>
      <c r="H6655" s="144">
        <v>360</v>
      </c>
      <c r="I6655" s="143"/>
    </row>
    <row r="6656" spans="2:9" s="140" customFormat="1" ht="19.7" customHeight="1" x14ac:dyDescent="0.2">
      <c r="B6656" s="142">
        <v>51350</v>
      </c>
      <c r="C6656" s="143" t="s">
        <v>205</v>
      </c>
      <c r="D6656" s="142">
        <v>5586991</v>
      </c>
      <c r="E6656" s="143" t="s">
        <v>5311</v>
      </c>
      <c r="F6656" s="143" t="s">
        <v>697</v>
      </c>
      <c r="G6656" s="143" t="s">
        <v>698</v>
      </c>
      <c r="H6656" s="144">
        <v>52000</v>
      </c>
      <c r="I6656" s="143"/>
    </row>
    <row r="6657" spans="2:9" s="140" customFormat="1" ht="19.7" customHeight="1" x14ac:dyDescent="0.2">
      <c r="B6657" s="142">
        <v>51350</v>
      </c>
      <c r="C6657" s="143" t="s">
        <v>205</v>
      </c>
      <c r="D6657" s="142">
        <v>5964831</v>
      </c>
      <c r="E6657" s="143" t="s">
        <v>5340</v>
      </c>
      <c r="F6657" s="143" t="s">
        <v>700</v>
      </c>
      <c r="G6657" s="143" t="s">
        <v>701</v>
      </c>
      <c r="H6657" s="144">
        <v>-5249.96</v>
      </c>
      <c r="I6657" s="143"/>
    </row>
    <row r="6658" spans="2:9" s="140" customFormat="1" ht="19.7" customHeight="1" x14ac:dyDescent="0.2">
      <c r="B6658" s="142">
        <v>51350</v>
      </c>
      <c r="C6658" s="143" t="s">
        <v>205</v>
      </c>
      <c r="D6658" s="142">
        <v>5964831</v>
      </c>
      <c r="E6658" s="143" t="s">
        <v>5341</v>
      </c>
      <c r="F6658" s="143" t="s">
        <v>700</v>
      </c>
      <c r="G6658" s="143" t="s">
        <v>701</v>
      </c>
      <c r="H6658" s="144">
        <v>394.34</v>
      </c>
      <c r="I6658" s="143"/>
    </row>
    <row r="6659" spans="2:9" s="140" customFormat="1" ht="19.7" customHeight="1" x14ac:dyDescent="0.2">
      <c r="B6659" s="142">
        <v>51350</v>
      </c>
      <c r="C6659" s="143" t="s">
        <v>205</v>
      </c>
      <c r="D6659" s="142">
        <v>5964831</v>
      </c>
      <c r="E6659" s="143" t="s">
        <v>9228</v>
      </c>
      <c r="F6659" s="143" t="s">
        <v>697</v>
      </c>
      <c r="G6659" s="143" t="s">
        <v>698</v>
      </c>
      <c r="H6659" s="144">
        <v>-10000</v>
      </c>
      <c r="I6659" s="143"/>
    </row>
    <row r="6660" spans="2:9" s="140" customFormat="1" ht="19.7" customHeight="1" x14ac:dyDescent="0.2">
      <c r="B6660" s="142">
        <v>51350</v>
      </c>
      <c r="C6660" s="143" t="s">
        <v>205</v>
      </c>
      <c r="D6660" s="142">
        <v>5964831</v>
      </c>
      <c r="E6660" s="143" t="s">
        <v>5342</v>
      </c>
      <c r="F6660" s="143" t="s">
        <v>700</v>
      </c>
      <c r="G6660" s="143" t="s">
        <v>701</v>
      </c>
      <c r="H6660" s="144">
        <v>1800</v>
      </c>
      <c r="I6660" s="143"/>
    </row>
    <row r="6661" spans="2:9" s="140" customFormat="1" ht="19.7" customHeight="1" x14ac:dyDescent="0.2">
      <c r="B6661" s="142">
        <v>51350</v>
      </c>
      <c r="C6661" s="143" t="s">
        <v>205</v>
      </c>
      <c r="D6661" s="142">
        <v>6472794</v>
      </c>
      <c r="E6661" s="143" t="s">
        <v>5343</v>
      </c>
      <c r="F6661" s="143" t="s">
        <v>700</v>
      </c>
      <c r="G6661" s="143" t="s">
        <v>701</v>
      </c>
      <c r="H6661" s="144">
        <v>106760.46</v>
      </c>
      <c r="I6661" s="143"/>
    </row>
    <row r="6662" spans="2:9" s="140" customFormat="1" ht="19.7" customHeight="1" x14ac:dyDescent="0.2">
      <c r="B6662" s="142">
        <v>51350</v>
      </c>
      <c r="C6662" s="143" t="s">
        <v>205</v>
      </c>
      <c r="D6662" s="142">
        <v>6700314</v>
      </c>
      <c r="E6662" s="143" t="s">
        <v>5337</v>
      </c>
      <c r="F6662" s="143" t="s">
        <v>700</v>
      </c>
      <c r="G6662" s="143" t="s">
        <v>701</v>
      </c>
      <c r="H6662" s="144">
        <v>225000</v>
      </c>
      <c r="I6662" s="143"/>
    </row>
    <row r="6663" spans="2:9" s="140" customFormat="1" ht="19.7" customHeight="1" x14ac:dyDescent="0.2">
      <c r="B6663" s="142">
        <v>51350</v>
      </c>
      <c r="C6663" s="143" t="s">
        <v>205</v>
      </c>
      <c r="D6663" s="142">
        <v>10318657</v>
      </c>
      <c r="E6663" s="143" t="s">
        <v>5344</v>
      </c>
      <c r="F6663" s="143" t="s">
        <v>697</v>
      </c>
      <c r="G6663" s="143" t="s">
        <v>698</v>
      </c>
      <c r="H6663" s="144">
        <v>249529</v>
      </c>
      <c r="I6663" s="143"/>
    </row>
    <row r="6664" spans="2:9" s="140" customFormat="1" ht="19.7" customHeight="1" x14ac:dyDescent="0.2">
      <c r="B6664" s="142">
        <v>51350</v>
      </c>
      <c r="C6664" s="143" t="s">
        <v>205</v>
      </c>
      <c r="D6664" s="142">
        <v>10817798</v>
      </c>
      <c r="E6664" s="143" t="s">
        <v>5345</v>
      </c>
      <c r="F6664" s="143" t="s">
        <v>697</v>
      </c>
      <c r="G6664" s="143" t="s">
        <v>698</v>
      </c>
      <c r="H6664" s="144">
        <v>60000</v>
      </c>
      <c r="I6664" s="143"/>
    </row>
    <row r="6665" spans="2:9" s="140" customFormat="1" ht="19.7" customHeight="1" x14ac:dyDescent="0.2">
      <c r="B6665" s="142">
        <v>51350</v>
      </c>
      <c r="C6665" s="143" t="s">
        <v>205</v>
      </c>
      <c r="D6665" s="142">
        <v>60225808</v>
      </c>
      <c r="E6665" s="143" t="s">
        <v>5346</v>
      </c>
      <c r="F6665" s="143" t="s">
        <v>700</v>
      </c>
      <c r="G6665" s="143" t="s">
        <v>701</v>
      </c>
      <c r="H6665" s="144">
        <v>600</v>
      </c>
      <c r="I6665" s="143"/>
    </row>
    <row r="6666" spans="2:9" s="140" customFormat="1" ht="19.7" customHeight="1" x14ac:dyDescent="0.2">
      <c r="B6666" s="142">
        <v>51350</v>
      </c>
      <c r="C6666" s="143" t="s">
        <v>205</v>
      </c>
      <c r="D6666" s="142">
        <v>60547448</v>
      </c>
      <c r="E6666" s="143" t="s">
        <v>5347</v>
      </c>
      <c r="F6666" s="143" t="s">
        <v>700</v>
      </c>
      <c r="G6666" s="143" t="s">
        <v>701</v>
      </c>
      <c r="H6666" s="144">
        <v>-84000</v>
      </c>
      <c r="I6666" s="143"/>
    </row>
    <row r="6667" spans="2:9" s="140" customFormat="1" ht="19.7" customHeight="1" x14ac:dyDescent="0.2">
      <c r="B6667" s="142">
        <v>51350</v>
      </c>
      <c r="C6667" s="143" t="s">
        <v>205</v>
      </c>
      <c r="D6667" s="142">
        <v>89920167</v>
      </c>
      <c r="E6667" s="143" t="s">
        <v>5318</v>
      </c>
      <c r="F6667" s="143" t="s">
        <v>700</v>
      </c>
      <c r="G6667" s="143" t="s">
        <v>701</v>
      </c>
      <c r="H6667" s="144">
        <v>1800</v>
      </c>
      <c r="I6667" s="143"/>
    </row>
    <row r="6668" spans="2:9" s="140" customFormat="1" ht="19.7" customHeight="1" x14ac:dyDescent="0.2">
      <c r="B6668" s="142">
        <v>51350</v>
      </c>
      <c r="C6668" s="143" t="s">
        <v>205</v>
      </c>
      <c r="D6668" s="142">
        <v>99159840</v>
      </c>
      <c r="E6668" s="143" t="s">
        <v>8807</v>
      </c>
      <c r="F6668" s="143" t="s">
        <v>713</v>
      </c>
      <c r="G6668" s="143" t="s">
        <v>714</v>
      </c>
      <c r="H6668" s="144">
        <v>100000</v>
      </c>
      <c r="I6668" s="143"/>
    </row>
    <row r="6669" spans="2:9" s="140" customFormat="1" ht="19.7" customHeight="1" x14ac:dyDescent="0.2">
      <c r="B6669" s="142">
        <v>51354</v>
      </c>
      <c r="C6669" s="143" t="s">
        <v>181</v>
      </c>
      <c r="D6669" s="142">
        <v>31543</v>
      </c>
      <c r="E6669" s="143" t="s">
        <v>5348</v>
      </c>
      <c r="F6669" s="143" t="s">
        <v>778</v>
      </c>
      <c r="G6669" s="143" t="s">
        <v>779</v>
      </c>
      <c r="H6669" s="144">
        <v>462.5</v>
      </c>
      <c r="I6669" s="143"/>
    </row>
    <row r="6670" spans="2:9" s="140" customFormat="1" ht="19.7" customHeight="1" x14ac:dyDescent="0.2">
      <c r="B6670" s="142">
        <v>51354</v>
      </c>
      <c r="C6670" s="143" t="s">
        <v>181</v>
      </c>
      <c r="D6670" s="142">
        <v>31543</v>
      </c>
      <c r="E6670" s="143" t="s">
        <v>5348</v>
      </c>
      <c r="F6670" s="143" t="s">
        <v>778</v>
      </c>
      <c r="G6670" s="143" t="s">
        <v>779</v>
      </c>
      <c r="H6670" s="144">
        <v>370</v>
      </c>
      <c r="I6670" s="143"/>
    </row>
    <row r="6671" spans="2:9" s="140" customFormat="1" ht="19.7" customHeight="1" x14ac:dyDescent="0.2">
      <c r="B6671" s="142">
        <v>51354</v>
      </c>
      <c r="C6671" s="143" t="s">
        <v>181</v>
      </c>
      <c r="D6671" s="142">
        <v>31543</v>
      </c>
      <c r="E6671" s="143" t="s">
        <v>5348</v>
      </c>
      <c r="F6671" s="143" t="s">
        <v>778</v>
      </c>
      <c r="G6671" s="143" t="s">
        <v>779</v>
      </c>
      <c r="H6671" s="144">
        <v>92.5</v>
      </c>
      <c r="I6671" s="143"/>
    </row>
    <row r="6672" spans="2:9" s="140" customFormat="1" ht="19.7" customHeight="1" x14ac:dyDescent="0.2">
      <c r="B6672" s="142">
        <v>51354</v>
      </c>
      <c r="C6672" s="143" t="s">
        <v>181</v>
      </c>
      <c r="D6672" s="142">
        <v>31543</v>
      </c>
      <c r="E6672" s="143" t="s">
        <v>5348</v>
      </c>
      <c r="F6672" s="143" t="s">
        <v>778</v>
      </c>
      <c r="G6672" s="143" t="s">
        <v>779</v>
      </c>
      <c r="H6672" s="144">
        <v>185</v>
      </c>
      <c r="I6672" s="143"/>
    </row>
    <row r="6673" spans="2:9" s="140" customFormat="1" ht="19.7" customHeight="1" x14ac:dyDescent="0.2">
      <c r="B6673" s="142">
        <v>51354</v>
      </c>
      <c r="C6673" s="143" t="s">
        <v>181</v>
      </c>
      <c r="D6673" s="142">
        <v>102588</v>
      </c>
      <c r="E6673" s="143" t="s">
        <v>5349</v>
      </c>
      <c r="F6673" s="143" t="s">
        <v>713</v>
      </c>
      <c r="G6673" s="143" t="s">
        <v>714</v>
      </c>
      <c r="H6673" s="144">
        <v>260000</v>
      </c>
      <c r="I6673" s="143"/>
    </row>
    <row r="6674" spans="2:9" s="140" customFormat="1" ht="19.7" customHeight="1" x14ac:dyDescent="0.2">
      <c r="B6674" s="142">
        <v>51354</v>
      </c>
      <c r="C6674" s="143" t="s">
        <v>181</v>
      </c>
      <c r="D6674" s="142">
        <v>164210</v>
      </c>
      <c r="E6674" s="143" t="s">
        <v>5350</v>
      </c>
      <c r="F6674" s="143" t="s">
        <v>723</v>
      </c>
      <c r="G6674" s="143" t="s">
        <v>724</v>
      </c>
      <c r="H6674" s="144">
        <v>-10089.16</v>
      </c>
      <c r="I6674" s="143"/>
    </row>
    <row r="6675" spans="2:9" s="140" customFormat="1" ht="19.7" customHeight="1" x14ac:dyDescent="0.2">
      <c r="B6675" s="142">
        <v>51354</v>
      </c>
      <c r="C6675" s="143" t="s">
        <v>181</v>
      </c>
      <c r="D6675" s="142">
        <v>164210</v>
      </c>
      <c r="E6675" s="143" t="s">
        <v>5351</v>
      </c>
      <c r="F6675" s="143" t="s">
        <v>700</v>
      </c>
      <c r="G6675" s="143" t="s">
        <v>701</v>
      </c>
      <c r="H6675" s="144">
        <v>500</v>
      </c>
      <c r="I6675" s="143"/>
    </row>
    <row r="6676" spans="2:9" s="140" customFormat="1" ht="19.7" customHeight="1" x14ac:dyDescent="0.2">
      <c r="B6676" s="142">
        <v>51354</v>
      </c>
      <c r="C6676" s="143" t="s">
        <v>181</v>
      </c>
      <c r="D6676" s="142">
        <v>164210</v>
      </c>
      <c r="E6676" s="143" t="s">
        <v>5351</v>
      </c>
      <c r="F6676" s="143" t="s">
        <v>700</v>
      </c>
      <c r="G6676" s="143" t="s">
        <v>701</v>
      </c>
      <c r="H6676" s="144">
        <v>700</v>
      </c>
      <c r="I6676" s="143"/>
    </row>
    <row r="6677" spans="2:9" s="140" customFormat="1" ht="19.7" customHeight="1" x14ac:dyDescent="0.2">
      <c r="B6677" s="142">
        <v>51354</v>
      </c>
      <c r="C6677" s="143" t="s">
        <v>181</v>
      </c>
      <c r="D6677" s="142">
        <v>164210</v>
      </c>
      <c r="E6677" s="143" t="s">
        <v>5352</v>
      </c>
      <c r="F6677" s="143" t="s">
        <v>700</v>
      </c>
      <c r="G6677" s="143" t="s">
        <v>701</v>
      </c>
      <c r="H6677" s="144">
        <v>-13400.95</v>
      </c>
      <c r="I6677" s="143"/>
    </row>
    <row r="6678" spans="2:9" s="140" customFormat="1" ht="19.7" customHeight="1" x14ac:dyDescent="0.2">
      <c r="B6678" s="142">
        <v>51354</v>
      </c>
      <c r="C6678" s="143" t="s">
        <v>181</v>
      </c>
      <c r="D6678" s="142">
        <v>164210</v>
      </c>
      <c r="E6678" s="143" t="s">
        <v>5352</v>
      </c>
      <c r="F6678" s="143" t="s">
        <v>700</v>
      </c>
      <c r="G6678" s="143" t="s">
        <v>701</v>
      </c>
      <c r="H6678" s="144">
        <v>-3000</v>
      </c>
      <c r="I6678" s="143"/>
    </row>
    <row r="6679" spans="2:9" s="140" customFormat="1" ht="19.7" customHeight="1" x14ac:dyDescent="0.2">
      <c r="B6679" s="142">
        <v>51354</v>
      </c>
      <c r="C6679" s="143" t="s">
        <v>181</v>
      </c>
      <c r="D6679" s="142">
        <v>164210</v>
      </c>
      <c r="E6679" s="143" t="s">
        <v>5353</v>
      </c>
      <c r="F6679" s="143" t="s">
        <v>700</v>
      </c>
      <c r="G6679" s="143" t="s">
        <v>701</v>
      </c>
      <c r="H6679" s="144">
        <v>200</v>
      </c>
      <c r="I6679" s="143"/>
    </row>
    <row r="6680" spans="2:9" s="140" customFormat="1" ht="19.7" customHeight="1" x14ac:dyDescent="0.2">
      <c r="B6680" s="142">
        <v>51354</v>
      </c>
      <c r="C6680" s="143" t="s">
        <v>181</v>
      </c>
      <c r="D6680" s="142">
        <v>164210</v>
      </c>
      <c r="E6680" s="143" t="s">
        <v>5353</v>
      </c>
      <c r="F6680" s="143" t="s">
        <v>700</v>
      </c>
      <c r="G6680" s="143" t="s">
        <v>701</v>
      </c>
      <c r="H6680" s="144">
        <v>400</v>
      </c>
      <c r="I6680" s="143"/>
    </row>
    <row r="6681" spans="2:9" s="140" customFormat="1" ht="19.7" customHeight="1" x14ac:dyDescent="0.2">
      <c r="B6681" s="142">
        <v>51354</v>
      </c>
      <c r="C6681" s="143" t="s">
        <v>181</v>
      </c>
      <c r="D6681" s="142">
        <v>164210</v>
      </c>
      <c r="E6681" s="143" t="s">
        <v>5354</v>
      </c>
      <c r="F6681" s="143" t="s">
        <v>700</v>
      </c>
      <c r="G6681" s="143" t="s">
        <v>701</v>
      </c>
      <c r="H6681" s="144">
        <v>10089.16</v>
      </c>
      <c r="I6681" s="143"/>
    </row>
    <row r="6682" spans="2:9" s="140" customFormat="1" ht="19.7" customHeight="1" x14ac:dyDescent="0.2">
      <c r="B6682" s="142">
        <v>51354</v>
      </c>
      <c r="C6682" s="143" t="s">
        <v>181</v>
      </c>
      <c r="D6682" s="142">
        <v>213179</v>
      </c>
      <c r="E6682" s="143" t="s">
        <v>9901</v>
      </c>
      <c r="F6682" s="143" t="s">
        <v>713</v>
      </c>
      <c r="G6682" s="143" t="s">
        <v>714</v>
      </c>
      <c r="H6682" s="144">
        <v>130000</v>
      </c>
      <c r="I6682" s="143"/>
    </row>
    <row r="6683" spans="2:9" s="140" customFormat="1" ht="19.7" customHeight="1" x14ac:dyDescent="0.2">
      <c r="B6683" s="142">
        <v>51354</v>
      </c>
      <c r="C6683" s="143" t="s">
        <v>181</v>
      </c>
      <c r="D6683" s="142">
        <v>213179</v>
      </c>
      <c r="E6683" s="143" t="s">
        <v>9902</v>
      </c>
      <c r="F6683" s="143" t="s">
        <v>700</v>
      </c>
      <c r="G6683" s="143" t="s">
        <v>701</v>
      </c>
      <c r="H6683" s="144">
        <v>1200</v>
      </c>
      <c r="I6683" s="143"/>
    </row>
    <row r="6684" spans="2:9" s="140" customFormat="1" ht="19.7" customHeight="1" x14ac:dyDescent="0.2">
      <c r="B6684" s="142">
        <v>51354</v>
      </c>
      <c r="C6684" s="143" t="s">
        <v>181</v>
      </c>
      <c r="D6684" s="142">
        <v>474130</v>
      </c>
      <c r="E6684" s="143" t="s">
        <v>5356</v>
      </c>
      <c r="F6684" s="143" t="s">
        <v>700</v>
      </c>
      <c r="G6684" s="143" t="s">
        <v>701</v>
      </c>
      <c r="H6684" s="144">
        <v>10000</v>
      </c>
      <c r="I6684" s="143"/>
    </row>
    <row r="6685" spans="2:9" s="140" customFormat="1" ht="19.7" customHeight="1" x14ac:dyDescent="0.2">
      <c r="B6685" s="142">
        <v>51354</v>
      </c>
      <c r="C6685" s="143" t="s">
        <v>181</v>
      </c>
      <c r="D6685" s="142">
        <v>474130</v>
      </c>
      <c r="E6685" s="143" t="s">
        <v>5356</v>
      </c>
      <c r="F6685" s="143" t="s">
        <v>700</v>
      </c>
      <c r="G6685" s="143" t="s">
        <v>701</v>
      </c>
      <c r="H6685" s="144">
        <v>10000</v>
      </c>
      <c r="I6685" s="143"/>
    </row>
    <row r="6686" spans="2:9" s="140" customFormat="1" ht="19.7" customHeight="1" x14ac:dyDescent="0.2">
      <c r="B6686" s="142">
        <v>51354</v>
      </c>
      <c r="C6686" s="143" t="s">
        <v>181</v>
      </c>
      <c r="D6686" s="142">
        <v>480774</v>
      </c>
      <c r="E6686" s="143" t="s">
        <v>9229</v>
      </c>
      <c r="F6686" s="143" t="s">
        <v>700</v>
      </c>
      <c r="G6686" s="143" t="s">
        <v>701</v>
      </c>
      <c r="H6686" s="144">
        <v>12000</v>
      </c>
      <c r="I6686" s="143"/>
    </row>
    <row r="6687" spans="2:9" s="140" customFormat="1" ht="19.7" customHeight="1" x14ac:dyDescent="0.2">
      <c r="B6687" s="142">
        <v>51354</v>
      </c>
      <c r="C6687" s="143" t="s">
        <v>181</v>
      </c>
      <c r="D6687" s="142">
        <v>509334</v>
      </c>
      <c r="E6687" s="143" t="s">
        <v>5357</v>
      </c>
      <c r="F6687" s="143" t="s">
        <v>700</v>
      </c>
      <c r="G6687" s="143" t="s">
        <v>701</v>
      </c>
      <c r="H6687" s="144">
        <v>-226410.48</v>
      </c>
      <c r="I6687" s="143"/>
    </row>
    <row r="6688" spans="2:9" s="140" customFormat="1" ht="19.7" customHeight="1" x14ac:dyDescent="0.2">
      <c r="B6688" s="142">
        <v>51354</v>
      </c>
      <c r="C6688" s="143" t="s">
        <v>181</v>
      </c>
      <c r="D6688" s="142">
        <v>589670</v>
      </c>
      <c r="E6688" s="143" t="s">
        <v>5358</v>
      </c>
      <c r="F6688" s="143" t="s">
        <v>700</v>
      </c>
      <c r="G6688" s="143" t="s">
        <v>701</v>
      </c>
      <c r="H6688" s="144">
        <v>1320</v>
      </c>
      <c r="I6688" s="143"/>
    </row>
    <row r="6689" spans="2:9" s="140" customFormat="1" ht="19.7" customHeight="1" x14ac:dyDescent="0.2">
      <c r="B6689" s="142">
        <v>51354</v>
      </c>
      <c r="C6689" s="143" t="s">
        <v>181</v>
      </c>
      <c r="D6689" s="142">
        <v>589670</v>
      </c>
      <c r="E6689" s="143" t="s">
        <v>5359</v>
      </c>
      <c r="F6689" s="143" t="s">
        <v>697</v>
      </c>
      <c r="G6689" s="143" t="s">
        <v>698</v>
      </c>
      <c r="H6689" s="144">
        <v>50000</v>
      </c>
      <c r="I6689" s="143"/>
    </row>
    <row r="6690" spans="2:9" s="140" customFormat="1" ht="19.7" customHeight="1" x14ac:dyDescent="0.2">
      <c r="B6690" s="142">
        <v>51354</v>
      </c>
      <c r="C6690" s="143" t="s">
        <v>181</v>
      </c>
      <c r="D6690" s="142">
        <v>629196</v>
      </c>
      <c r="E6690" s="143" t="s">
        <v>5360</v>
      </c>
      <c r="F6690" s="143" t="s">
        <v>697</v>
      </c>
      <c r="G6690" s="143" t="s">
        <v>698</v>
      </c>
      <c r="H6690" s="144">
        <v>50000</v>
      </c>
      <c r="I6690" s="143"/>
    </row>
    <row r="6691" spans="2:9" s="140" customFormat="1" ht="19.7" customHeight="1" x14ac:dyDescent="0.2">
      <c r="B6691" s="142">
        <v>51354</v>
      </c>
      <c r="C6691" s="143" t="s">
        <v>181</v>
      </c>
      <c r="D6691" s="142">
        <v>641923</v>
      </c>
      <c r="E6691" s="143" t="s">
        <v>5361</v>
      </c>
      <c r="F6691" s="143" t="s">
        <v>700</v>
      </c>
      <c r="G6691" s="143" t="s">
        <v>701</v>
      </c>
      <c r="H6691" s="144">
        <v>90</v>
      </c>
      <c r="I6691" s="143"/>
    </row>
    <row r="6692" spans="2:9" s="140" customFormat="1" ht="19.7" customHeight="1" x14ac:dyDescent="0.2">
      <c r="B6692" s="142">
        <v>51354</v>
      </c>
      <c r="C6692" s="143" t="s">
        <v>181</v>
      </c>
      <c r="D6692" s="142">
        <v>641923</v>
      </c>
      <c r="E6692" s="143" t="s">
        <v>5361</v>
      </c>
      <c r="F6692" s="143" t="s">
        <v>700</v>
      </c>
      <c r="G6692" s="143" t="s">
        <v>701</v>
      </c>
      <c r="H6692" s="144">
        <v>270</v>
      </c>
      <c r="I6692" s="143"/>
    </row>
    <row r="6693" spans="2:9" s="140" customFormat="1" ht="19.7" customHeight="1" x14ac:dyDescent="0.2">
      <c r="B6693" s="142">
        <v>51354</v>
      </c>
      <c r="C6693" s="143" t="s">
        <v>181</v>
      </c>
      <c r="D6693" s="142">
        <v>641923</v>
      </c>
      <c r="E6693" s="143" t="s">
        <v>5362</v>
      </c>
      <c r="F6693" s="143" t="s">
        <v>706</v>
      </c>
      <c r="G6693" s="143" t="s">
        <v>707</v>
      </c>
      <c r="H6693" s="144">
        <v>384.16</v>
      </c>
      <c r="I6693" s="143"/>
    </row>
    <row r="6694" spans="2:9" s="140" customFormat="1" ht="19.7" customHeight="1" x14ac:dyDescent="0.2">
      <c r="B6694" s="142">
        <v>51354</v>
      </c>
      <c r="C6694" s="143" t="s">
        <v>181</v>
      </c>
      <c r="D6694" s="142">
        <v>641923</v>
      </c>
      <c r="E6694" s="143" t="s">
        <v>5362</v>
      </c>
      <c r="F6694" s="143" t="s">
        <v>706</v>
      </c>
      <c r="G6694" s="143" t="s">
        <v>707</v>
      </c>
      <c r="H6694" s="144">
        <v>672.28</v>
      </c>
      <c r="I6694" s="143"/>
    </row>
    <row r="6695" spans="2:9" s="140" customFormat="1" ht="19.7" customHeight="1" x14ac:dyDescent="0.2">
      <c r="B6695" s="142">
        <v>51354</v>
      </c>
      <c r="C6695" s="143" t="s">
        <v>181</v>
      </c>
      <c r="D6695" s="142">
        <v>641923</v>
      </c>
      <c r="E6695" s="143" t="s">
        <v>5363</v>
      </c>
      <c r="F6695" s="143" t="s">
        <v>700</v>
      </c>
      <c r="G6695" s="143" t="s">
        <v>701</v>
      </c>
      <c r="H6695" s="144">
        <v>90</v>
      </c>
      <c r="I6695" s="143"/>
    </row>
    <row r="6696" spans="2:9" s="140" customFormat="1" ht="19.7" customHeight="1" x14ac:dyDescent="0.2">
      <c r="B6696" s="142">
        <v>51354</v>
      </c>
      <c r="C6696" s="143" t="s">
        <v>181</v>
      </c>
      <c r="D6696" s="142">
        <v>641923</v>
      </c>
      <c r="E6696" s="143" t="s">
        <v>5363</v>
      </c>
      <c r="F6696" s="143" t="s">
        <v>700</v>
      </c>
      <c r="G6696" s="143" t="s">
        <v>701</v>
      </c>
      <c r="H6696" s="144">
        <v>270</v>
      </c>
      <c r="I6696" s="143"/>
    </row>
    <row r="6697" spans="2:9" s="140" customFormat="1" ht="19.7" customHeight="1" x14ac:dyDescent="0.2">
      <c r="B6697" s="142">
        <v>51354</v>
      </c>
      <c r="C6697" s="143" t="s">
        <v>181</v>
      </c>
      <c r="D6697" s="142">
        <v>678655</v>
      </c>
      <c r="E6697" s="143" t="s">
        <v>5364</v>
      </c>
      <c r="F6697" s="143" t="s">
        <v>700</v>
      </c>
      <c r="G6697" s="143" t="s">
        <v>701</v>
      </c>
      <c r="H6697" s="144">
        <v>1200</v>
      </c>
      <c r="I6697" s="143"/>
    </row>
    <row r="6698" spans="2:9" s="140" customFormat="1" ht="19.7" customHeight="1" x14ac:dyDescent="0.2">
      <c r="B6698" s="142">
        <v>51354</v>
      </c>
      <c r="C6698" s="143" t="s">
        <v>181</v>
      </c>
      <c r="D6698" s="142">
        <v>787887</v>
      </c>
      <c r="E6698" s="143" t="s">
        <v>5365</v>
      </c>
      <c r="F6698" s="143" t="s">
        <v>700</v>
      </c>
      <c r="G6698" s="143" t="s">
        <v>701</v>
      </c>
      <c r="H6698" s="144">
        <v>870</v>
      </c>
      <c r="I6698" s="143"/>
    </row>
    <row r="6699" spans="2:9" s="140" customFormat="1" ht="19.7" customHeight="1" x14ac:dyDescent="0.2">
      <c r="B6699" s="142">
        <v>51354</v>
      </c>
      <c r="C6699" s="143" t="s">
        <v>181</v>
      </c>
      <c r="D6699" s="142">
        <v>787887</v>
      </c>
      <c r="E6699" s="143" t="s">
        <v>5366</v>
      </c>
      <c r="F6699" s="143" t="s">
        <v>778</v>
      </c>
      <c r="G6699" s="143" t="s">
        <v>779</v>
      </c>
      <c r="H6699" s="144">
        <v>184.8</v>
      </c>
      <c r="I6699" s="143"/>
    </row>
    <row r="6700" spans="2:9" s="140" customFormat="1" ht="19.7" customHeight="1" x14ac:dyDescent="0.2">
      <c r="B6700" s="142">
        <v>51354</v>
      </c>
      <c r="C6700" s="143" t="s">
        <v>181</v>
      </c>
      <c r="D6700" s="142">
        <v>787887</v>
      </c>
      <c r="E6700" s="143" t="s">
        <v>5481</v>
      </c>
      <c r="F6700" s="143" t="s">
        <v>700</v>
      </c>
      <c r="G6700" s="143" t="s">
        <v>701</v>
      </c>
      <c r="H6700" s="144">
        <v>40000</v>
      </c>
      <c r="I6700" s="143"/>
    </row>
    <row r="6701" spans="2:9" s="140" customFormat="1" ht="19.7" customHeight="1" x14ac:dyDescent="0.2">
      <c r="B6701" s="142">
        <v>51354</v>
      </c>
      <c r="C6701" s="143" t="s">
        <v>181</v>
      </c>
      <c r="D6701" s="142">
        <v>816255</v>
      </c>
      <c r="E6701" s="143" t="s">
        <v>5367</v>
      </c>
      <c r="F6701" s="143" t="s">
        <v>706</v>
      </c>
      <c r="G6701" s="143" t="s">
        <v>707</v>
      </c>
      <c r="H6701" s="144">
        <v>880.11</v>
      </c>
      <c r="I6701" s="143"/>
    </row>
    <row r="6702" spans="2:9" s="140" customFormat="1" ht="19.7" customHeight="1" x14ac:dyDescent="0.2">
      <c r="B6702" s="142">
        <v>51354</v>
      </c>
      <c r="C6702" s="143" t="s">
        <v>181</v>
      </c>
      <c r="D6702" s="142">
        <v>10771686</v>
      </c>
      <c r="E6702" s="143" t="s">
        <v>5355</v>
      </c>
      <c r="F6702" s="143" t="s">
        <v>700</v>
      </c>
      <c r="G6702" s="143" t="s">
        <v>701</v>
      </c>
      <c r="H6702" s="144">
        <v>-19975.939999999999</v>
      </c>
      <c r="I6702" s="143"/>
    </row>
    <row r="6703" spans="2:9" s="140" customFormat="1" ht="19.7" customHeight="1" x14ac:dyDescent="0.2">
      <c r="B6703" s="142">
        <v>51361</v>
      </c>
      <c r="C6703" s="143" t="s">
        <v>204</v>
      </c>
      <c r="D6703" s="142">
        <v>203275</v>
      </c>
      <c r="E6703" s="143" t="s">
        <v>5368</v>
      </c>
      <c r="F6703" s="143" t="s">
        <v>697</v>
      </c>
      <c r="G6703" s="143" t="s">
        <v>698</v>
      </c>
      <c r="H6703" s="144">
        <v>15000</v>
      </c>
      <c r="I6703" s="143"/>
    </row>
    <row r="6704" spans="2:9" s="140" customFormat="1" ht="19.7" customHeight="1" x14ac:dyDescent="0.2">
      <c r="B6704" s="142">
        <v>51361</v>
      </c>
      <c r="C6704" s="143" t="s">
        <v>204</v>
      </c>
      <c r="D6704" s="142">
        <v>345006</v>
      </c>
      <c r="E6704" s="143" t="s">
        <v>5369</v>
      </c>
      <c r="F6704" s="143" t="s">
        <v>899</v>
      </c>
      <c r="G6704" s="143" t="s">
        <v>900</v>
      </c>
      <c r="H6704" s="144">
        <v>596</v>
      </c>
      <c r="I6704" s="143"/>
    </row>
    <row r="6705" spans="2:9" s="140" customFormat="1" ht="19.7" customHeight="1" x14ac:dyDescent="0.2">
      <c r="B6705" s="142">
        <v>51361</v>
      </c>
      <c r="C6705" s="143" t="s">
        <v>204</v>
      </c>
      <c r="D6705" s="142">
        <v>345006</v>
      </c>
      <c r="E6705" s="143" t="s">
        <v>5370</v>
      </c>
      <c r="F6705" s="143" t="s">
        <v>778</v>
      </c>
      <c r="G6705" s="143" t="s">
        <v>779</v>
      </c>
      <c r="H6705" s="144">
        <v>618</v>
      </c>
      <c r="I6705" s="143"/>
    </row>
    <row r="6706" spans="2:9" s="140" customFormat="1" ht="19.7" customHeight="1" x14ac:dyDescent="0.2">
      <c r="B6706" s="142">
        <v>51361</v>
      </c>
      <c r="C6706" s="143" t="s">
        <v>204</v>
      </c>
      <c r="D6706" s="142">
        <v>353565</v>
      </c>
      <c r="E6706" s="143" t="s">
        <v>5371</v>
      </c>
      <c r="F6706" s="143" t="s">
        <v>700</v>
      </c>
      <c r="G6706" s="143" t="s">
        <v>701</v>
      </c>
      <c r="H6706" s="144">
        <v>540</v>
      </c>
      <c r="I6706" s="143"/>
    </row>
    <row r="6707" spans="2:9" s="140" customFormat="1" ht="19.7" customHeight="1" x14ac:dyDescent="0.2">
      <c r="B6707" s="142">
        <v>51361</v>
      </c>
      <c r="C6707" s="143" t="s">
        <v>204</v>
      </c>
      <c r="D6707" s="142">
        <v>353565</v>
      </c>
      <c r="E6707" s="143" t="s">
        <v>5372</v>
      </c>
      <c r="F6707" s="143" t="s">
        <v>700</v>
      </c>
      <c r="G6707" s="143" t="s">
        <v>701</v>
      </c>
      <c r="H6707" s="144">
        <v>495</v>
      </c>
      <c r="I6707" s="143"/>
    </row>
    <row r="6708" spans="2:9" s="140" customFormat="1" ht="19.7" customHeight="1" x14ac:dyDescent="0.2">
      <c r="B6708" s="142">
        <v>51361</v>
      </c>
      <c r="C6708" s="143" t="s">
        <v>204</v>
      </c>
      <c r="D6708" s="142">
        <v>411619</v>
      </c>
      <c r="E6708" s="143" t="s">
        <v>5373</v>
      </c>
      <c r="F6708" s="143" t="s">
        <v>700</v>
      </c>
      <c r="G6708" s="143" t="s">
        <v>701</v>
      </c>
      <c r="H6708" s="144">
        <v>600</v>
      </c>
      <c r="I6708" s="143"/>
    </row>
    <row r="6709" spans="2:9" s="140" customFormat="1" ht="19.7" customHeight="1" x14ac:dyDescent="0.2">
      <c r="B6709" s="142">
        <v>51361</v>
      </c>
      <c r="C6709" s="143" t="s">
        <v>204</v>
      </c>
      <c r="D6709" s="142">
        <v>434134</v>
      </c>
      <c r="E6709" s="143" t="s">
        <v>5374</v>
      </c>
      <c r="F6709" s="143" t="s">
        <v>778</v>
      </c>
      <c r="G6709" s="143" t="s">
        <v>779</v>
      </c>
      <c r="H6709" s="144">
        <v>579.6</v>
      </c>
      <c r="I6709" s="143"/>
    </row>
    <row r="6710" spans="2:9" s="140" customFormat="1" ht="19.7" customHeight="1" x14ac:dyDescent="0.2">
      <c r="B6710" s="142">
        <v>51361</v>
      </c>
      <c r="C6710" s="143" t="s">
        <v>204</v>
      </c>
      <c r="D6710" s="142">
        <v>434134</v>
      </c>
      <c r="E6710" s="143" t="s">
        <v>5375</v>
      </c>
      <c r="F6710" s="143" t="s">
        <v>700</v>
      </c>
      <c r="G6710" s="143" t="s">
        <v>701</v>
      </c>
      <c r="H6710" s="144">
        <v>90</v>
      </c>
      <c r="I6710" s="143"/>
    </row>
    <row r="6711" spans="2:9" s="140" customFormat="1" ht="19.7" customHeight="1" x14ac:dyDescent="0.2">
      <c r="B6711" s="142">
        <v>51361</v>
      </c>
      <c r="C6711" s="143" t="s">
        <v>204</v>
      </c>
      <c r="D6711" s="142">
        <v>511348</v>
      </c>
      <c r="E6711" s="143" t="s">
        <v>5376</v>
      </c>
      <c r="F6711" s="143" t="s">
        <v>716</v>
      </c>
      <c r="G6711" s="143" t="s">
        <v>717</v>
      </c>
      <c r="H6711" s="144">
        <v>100000</v>
      </c>
      <c r="I6711" s="143"/>
    </row>
    <row r="6712" spans="2:9" s="140" customFormat="1" ht="19.7" customHeight="1" x14ac:dyDescent="0.2">
      <c r="B6712" s="142">
        <v>51361</v>
      </c>
      <c r="C6712" s="143" t="s">
        <v>204</v>
      </c>
      <c r="D6712" s="142">
        <v>511348</v>
      </c>
      <c r="E6712" s="143" t="s">
        <v>5377</v>
      </c>
      <c r="F6712" s="143" t="s">
        <v>4145</v>
      </c>
      <c r="G6712" s="143" t="s">
        <v>4146</v>
      </c>
      <c r="H6712" s="144">
        <v>914.7</v>
      </c>
      <c r="I6712" s="143"/>
    </row>
    <row r="6713" spans="2:9" s="140" customFormat="1" ht="19.7" customHeight="1" x14ac:dyDescent="0.2">
      <c r="B6713" s="142">
        <v>51361</v>
      </c>
      <c r="C6713" s="143" t="s">
        <v>204</v>
      </c>
      <c r="D6713" s="142">
        <v>732492</v>
      </c>
      <c r="E6713" s="143" t="s">
        <v>5378</v>
      </c>
      <c r="F6713" s="143" t="s">
        <v>697</v>
      </c>
      <c r="G6713" s="143" t="s">
        <v>698</v>
      </c>
      <c r="H6713" s="144">
        <v>1650</v>
      </c>
      <c r="I6713" s="143"/>
    </row>
    <row r="6714" spans="2:9" s="140" customFormat="1" ht="19.7" customHeight="1" x14ac:dyDescent="0.2">
      <c r="B6714" s="142">
        <v>51361</v>
      </c>
      <c r="C6714" s="143" t="s">
        <v>204</v>
      </c>
      <c r="D6714" s="142">
        <v>732492</v>
      </c>
      <c r="E6714" s="143" t="s">
        <v>5379</v>
      </c>
      <c r="F6714" s="143" t="s">
        <v>700</v>
      </c>
      <c r="G6714" s="143" t="s">
        <v>701</v>
      </c>
      <c r="H6714" s="144">
        <v>1200</v>
      </c>
      <c r="I6714" s="143"/>
    </row>
    <row r="6715" spans="2:9" s="140" customFormat="1" ht="19.7" customHeight="1" x14ac:dyDescent="0.2">
      <c r="B6715" s="142">
        <v>51361</v>
      </c>
      <c r="C6715" s="143" t="s">
        <v>204</v>
      </c>
      <c r="D6715" s="142">
        <v>751593</v>
      </c>
      <c r="E6715" s="143" t="s">
        <v>5380</v>
      </c>
      <c r="F6715" s="143" t="s">
        <v>737</v>
      </c>
      <c r="G6715" s="143" t="s">
        <v>738</v>
      </c>
      <c r="H6715" s="144">
        <v>1353</v>
      </c>
      <c r="I6715" s="143"/>
    </row>
    <row r="6716" spans="2:9" s="140" customFormat="1" ht="19.7" customHeight="1" x14ac:dyDescent="0.2">
      <c r="B6716" s="142">
        <v>51361</v>
      </c>
      <c r="C6716" s="143" t="s">
        <v>204</v>
      </c>
      <c r="D6716" s="142">
        <v>751593</v>
      </c>
      <c r="E6716" s="143" t="s">
        <v>5381</v>
      </c>
      <c r="F6716" s="143" t="s">
        <v>700</v>
      </c>
      <c r="G6716" s="143" t="s">
        <v>701</v>
      </c>
      <c r="H6716" s="144">
        <v>1800</v>
      </c>
      <c r="I6716" s="143"/>
    </row>
    <row r="6717" spans="2:9" s="140" customFormat="1" ht="19.7" customHeight="1" x14ac:dyDescent="0.2">
      <c r="B6717" s="142">
        <v>51361</v>
      </c>
      <c r="C6717" s="143" t="s">
        <v>204</v>
      </c>
      <c r="D6717" s="142">
        <v>751593</v>
      </c>
      <c r="E6717" s="143" t="s">
        <v>5382</v>
      </c>
      <c r="F6717" s="143" t="s">
        <v>700</v>
      </c>
      <c r="G6717" s="143" t="s">
        <v>701</v>
      </c>
      <c r="H6717" s="144">
        <v>2700</v>
      </c>
      <c r="I6717" s="143"/>
    </row>
    <row r="6718" spans="2:9" s="140" customFormat="1" ht="19.7" customHeight="1" x14ac:dyDescent="0.2">
      <c r="B6718" s="142">
        <v>51361</v>
      </c>
      <c r="C6718" s="143" t="s">
        <v>204</v>
      </c>
      <c r="D6718" s="142">
        <v>751593</v>
      </c>
      <c r="E6718" s="143" t="s">
        <v>5383</v>
      </c>
      <c r="F6718" s="143" t="s">
        <v>778</v>
      </c>
      <c r="G6718" s="143" t="s">
        <v>779</v>
      </c>
      <c r="H6718" s="144">
        <v>662.4</v>
      </c>
      <c r="I6718" s="143"/>
    </row>
    <row r="6719" spans="2:9" s="140" customFormat="1" ht="19.7" customHeight="1" x14ac:dyDescent="0.2">
      <c r="B6719" s="142">
        <v>51361</v>
      </c>
      <c r="C6719" s="143" t="s">
        <v>204</v>
      </c>
      <c r="D6719" s="142">
        <v>832992</v>
      </c>
      <c r="E6719" s="143" t="s">
        <v>9230</v>
      </c>
      <c r="F6719" s="143" t="s">
        <v>700</v>
      </c>
      <c r="G6719" s="143" t="s">
        <v>701</v>
      </c>
      <c r="H6719" s="144">
        <v>55259.5</v>
      </c>
      <c r="I6719" s="143"/>
    </row>
    <row r="6720" spans="2:9" s="140" customFormat="1" ht="19.7" customHeight="1" x14ac:dyDescent="0.2">
      <c r="B6720" s="142">
        <v>51361</v>
      </c>
      <c r="C6720" s="143" t="s">
        <v>204</v>
      </c>
      <c r="D6720" s="142">
        <v>832992</v>
      </c>
      <c r="E6720" s="143" t="s">
        <v>9231</v>
      </c>
      <c r="F6720" s="143" t="s">
        <v>1226</v>
      </c>
      <c r="G6720" s="143" t="s">
        <v>1227</v>
      </c>
      <c r="H6720" s="144">
        <v>-55259.5</v>
      </c>
      <c r="I6720" s="143"/>
    </row>
    <row r="6721" spans="2:9" s="140" customFormat="1" ht="19.7" customHeight="1" x14ac:dyDescent="0.2">
      <c r="B6721" s="142">
        <v>51365</v>
      </c>
      <c r="C6721" s="143" t="s">
        <v>201</v>
      </c>
      <c r="D6721" s="142">
        <v>48146</v>
      </c>
      <c r="E6721" s="143" t="s">
        <v>5384</v>
      </c>
      <c r="F6721" s="143" t="s">
        <v>700</v>
      </c>
      <c r="G6721" s="143" t="s">
        <v>701</v>
      </c>
      <c r="H6721" s="144">
        <v>360</v>
      </c>
      <c r="I6721" s="143"/>
    </row>
    <row r="6722" spans="2:9" s="140" customFormat="1" ht="19.7" customHeight="1" x14ac:dyDescent="0.2">
      <c r="B6722" s="142">
        <v>51365</v>
      </c>
      <c r="C6722" s="143" t="s">
        <v>201</v>
      </c>
      <c r="D6722" s="142">
        <v>133681</v>
      </c>
      <c r="E6722" s="143" t="s">
        <v>5385</v>
      </c>
      <c r="F6722" s="143" t="s">
        <v>697</v>
      </c>
      <c r="G6722" s="143" t="s">
        <v>698</v>
      </c>
      <c r="H6722" s="144">
        <v>100000</v>
      </c>
      <c r="I6722" s="143"/>
    </row>
    <row r="6723" spans="2:9" s="140" customFormat="1" ht="19.7" customHeight="1" x14ac:dyDescent="0.2">
      <c r="B6723" s="142">
        <v>51365</v>
      </c>
      <c r="C6723" s="143" t="s">
        <v>201</v>
      </c>
      <c r="D6723" s="142">
        <v>387167</v>
      </c>
      <c r="E6723" s="143" t="s">
        <v>5386</v>
      </c>
      <c r="F6723" s="143" t="s">
        <v>737</v>
      </c>
      <c r="G6723" s="143" t="s">
        <v>738</v>
      </c>
      <c r="H6723" s="144">
        <v>2400</v>
      </c>
      <c r="I6723" s="143"/>
    </row>
    <row r="6724" spans="2:9" s="140" customFormat="1" ht="19.7" customHeight="1" x14ac:dyDescent="0.2">
      <c r="B6724" s="142">
        <v>51365</v>
      </c>
      <c r="C6724" s="143" t="s">
        <v>201</v>
      </c>
      <c r="D6724" s="142">
        <v>448857</v>
      </c>
      <c r="E6724" s="143" t="s">
        <v>5387</v>
      </c>
      <c r="F6724" s="143" t="s">
        <v>700</v>
      </c>
      <c r="G6724" s="143" t="s">
        <v>701</v>
      </c>
      <c r="H6724" s="144">
        <v>22000</v>
      </c>
      <c r="I6724" s="143"/>
    </row>
    <row r="6725" spans="2:9" s="140" customFormat="1" ht="19.7" customHeight="1" x14ac:dyDescent="0.2">
      <c r="B6725" s="142">
        <v>51365</v>
      </c>
      <c r="C6725" s="143" t="s">
        <v>201</v>
      </c>
      <c r="D6725" s="142">
        <v>448857</v>
      </c>
      <c r="E6725" s="143" t="s">
        <v>5388</v>
      </c>
      <c r="F6725" s="143" t="s">
        <v>700</v>
      </c>
      <c r="G6725" s="143" t="s">
        <v>701</v>
      </c>
      <c r="H6725" s="144">
        <v>503.03</v>
      </c>
      <c r="I6725" s="143"/>
    </row>
    <row r="6726" spans="2:9" s="140" customFormat="1" ht="19.7" customHeight="1" x14ac:dyDescent="0.2">
      <c r="B6726" s="142">
        <v>51365</v>
      </c>
      <c r="C6726" s="143" t="s">
        <v>201</v>
      </c>
      <c r="D6726" s="142">
        <v>99620755</v>
      </c>
      <c r="E6726" s="143" t="s">
        <v>9903</v>
      </c>
      <c r="F6726" s="143" t="s">
        <v>700</v>
      </c>
      <c r="G6726" s="143" t="s">
        <v>701</v>
      </c>
      <c r="H6726" s="144">
        <v>-90788.86</v>
      </c>
      <c r="I6726" s="143"/>
    </row>
    <row r="6727" spans="2:9" s="140" customFormat="1" ht="19.7" customHeight="1" x14ac:dyDescent="0.2">
      <c r="B6727" s="142">
        <v>51365</v>
      </c>
      <c r="C6727" s="143" t="s">
        <v>201</v>
      </c>
      <c r="D6727" s="142">
        <v>99620815</v>
      </c>
      <c r="E6727" s="143" t="s">
        <v>9904</v>
      </c>
      <c r="F6727" s="143" t="s">
        <v>1245</v>
      </c>
      <c r="G6727" s="143" t="s">
        <v>1246</v>
      </c>
      <c r="H6727" s="144">
        <v>91296</v>
      </c>
      <c r="I6727" s="143"/>
    </row>
    <row r="6728" spans="2:9" s="140" customFormat="1" ht="19.7" customHeight="1" x14ac:dyDescent="0.2">
      <c r="B6728" s="142">
        <v>51367</v>
      </c>
      <c r="C6728" s="143" t="s">
        <v>198</v>
      </c>
      <c r="D6728" s="142">
        <v>154689</v>
      </c>
      <c r="E6728" s="143" t="s">
        <v>5389</v>
      </c>
      <c r="F6728" s="143" t="s">
        <v>706</v>
      </c>
      <c r="G6728" s="143" t="s">
        <v>707</v>
      </c>
      <c r="H6728" s="144">
        <v>800.36</v>
      </c>
      <c r="I6728" s="143"/>
    </row>
    <row r="6729" spans="2:9" s="140" customFormat="1" ht="19.7" customHeight="1" x14ac:dyDescent="0.2">
      <c r="B6729" s="142">
        <v>51367</v>
      </c>
      <c r="C6729" s="143" t="s">
        <v>198</v>
      </c>
      <c r="D6729" s="142">
        <v>154689</v>
      </c>
      <c r="E6729" s="143" t="s">
        <v>5390</v>
      </c>
      <c r="F6729" s="143" t="s">
        <v>697</v>
      </c>
      <c r="G6729" s="143" t="s">
        <v>698</v>
      </c>
      <c r="H6729" s="144">
        <v>40000</v>
      </c>
      <c r="I6729" s="143"/>
    </row>
    <row r="6730" spans="2:9" s="140" customFormat="1" ht="19.7" customHeight="1" x14ac:dyDescent="0.2">
      <c r="B6730" s="142">
        <v>51367</v>
      </c>
      <c r="C6730" s="143" t="s">
        <v>198</v>
      </c>
      <c r="D6730" s="142">
        <v>154689</v>
      </c>
      <c r="E6730" s="143" t="s">
        <v>5391</v>
      </c>
      <c r="F6730" s="143" t="s">
        <v>737</v>
      </c>
      <c r="G6730" s="143" t="s">
        <v>738</v>
      </c>
      <c r="H6730" s="144">
        <v>826</v>
      </c>
      <c r="I6730" s="143"/>
    </row>
    <row r="6731" spans="2:9" s="140" customFormat="1" ht="19.7" customHeight="1" x14ac:dyDescent="0.2">
      <c r="B6731" s="142">
        <v>51367</v>
      </c>
      <c r="C6731" s="143" t="s">
        <v>198</v>
      </c>
      <c r="D6731" s="142">
        <v>238485</v>
      </c>
      <c r="E6731" s="143" t="s">
        <v>5392</v>
      </c>
      <c r="F6731" s="143" t="s">
        <v>787</v>
      </c>
      <c r="G6731" s="143" t="s">
        <v>788</v>
      </c>
      <c r="H6731" s="144">
        <v>330</v>
      </c>
      <c r="I6731" s="143"/>
    </row>
    <row r="6732" spans="2:9" s="140" customFormat="1" ht="19.7" customHeight="1" x14ac:dyDescent="0.2">
      <c r="B6732" s="142">
        <v>51367</v>
      </c>
      <c r="C6732" s="143" t="s">
        <v>198</v>
      </c>
      <c r="D6732" s="142">
        <v>238485</v>
      </c>
      <c r="E6732" s="143" t="s">
        <v>5393</v>
      </c>
      <c r="F6732" s="143" t="s">
        <v>729</v>
      </c>
      <c r="G6732" s="143" t="s">
        <v>730</v>
      </c>
      <c r="H6732" s="144">
        <v>360</v>
      </c>
      <c r="I6732" s="143"/>
    </row>
    <row r="6733" spans="2:9" s="140" customFormat="1" ht="19.7" customHeight="1" x14ac:dyDescent="0.2">
      <c r="B6733" s="142">
        <v>51367</v>
      </c>
      <c r="C6733" s="143" t="s">
        <v>198</v>
      </c>
      <c r="D6733" s="142">
        <v>269457</v>
      </c>
      <c r="E6733" s="143" t="s">
        <v>5394</v>
      </c>
      <c r="F6733" s="143" t="s">
        <v>737</v>
      </c>
      <c r="G6733" s="143" t="s">
        <v>738</v>
      </c>
      <c r="H6733" s="144">
        <v>3000</v>
      </c>
      <c r="I6733" s="143"/>
    </row>
    <row r="6734" spans="2:9" s="140" customFormat="1" ht="19.7" customHeight="1" x14ac:dyDescent="0.2">
      <c r="B6734" s="142">
        <v>51367</v>
      </c>
      <c r="C6734" s="143" t="s">
        <v>198</v>
      </c>
      <c r="D6734" s="142">
        <v>269457</v>
      </c>
      <c r="E6734" s="143" t="s">
        <v>5394</v>
      </c>
      <c r="F6734" s="143" t="s">
        <v>737</v>
      </c>
      <c r="G6734" s="143" t="s">
        <v>738</v>
      </c>
      <c r="H6734" s="144">
        <v>125</v>
      </c>
      <c r="I6734" s="143"/>
    </row>
    <row r="6735" spans="2:9" s="140" customFormat="1" ht="19.7" customHeight="1" x14ac:dyDescent="0.2">
      <c r="B6735" s="142">
        <v>51367</v>
      </c>
      <c r="C6735" s="143" t="s">
        <v>198</v>
      </c>
      <c r="D6735" s="142">
        <v>269457</v>
      </c>
      <c r="E6735" s="143" t="s">
        <v>5394</v>
      </c>
      <c r="F6735" s="143" t="s">
        <v>737</v>
      </c>
      <c r="G6735" s="143" t="s">
        <v>738</v>
      </c>
      <c r="H6735" s="144">
        <v>375</v>
      </c>
      <c r="I6735" s="143"/>
    </row>
    <row r="6736" spans="2:9" s="140" customFormat="1" ht="19.7" customHeight="1" x14ac:dyDescent="0.2">
      <c r="B6736" s="142">
        <v>51367</v>
      </c>
      <c r="C6736" s="143" t="s">
        <v>198</v>
      </c>
      <c r="D6736" s="142">
        <v>300309</v>
      </c>
      <c r="E6736" s="143" t="s">
        <v>5395</v>
      </c>
      <c r="F6736" s="143" t="s">
        <v>716</v>
      </c>
      <c r="G6736" s="143" t="s">
        <v>717</v>
      </c>
      <c r="H6736" s="144">
        <v>134000</v>
      </c>
      <c r="I6736" s="143"/>
    </row>
    <row r="6737" spans="2:9" s="140" customFormat="1" ht="19.7" customHeight="1" x14ac:dyDescent="0.2">
      <c r="B6737" s="142">
        <v>51367</v>
      </c>
      <c r="C6737" s="143" t="s">
        <v>198</v>
      </c>
      <c r="D6737" s="142">
        <v>369146</v>
      </c>
      <c r="E6737" s="143" t="s">
        <v>9232</v>
      </c>
      <c r="F6737" s="143" t="s">
        <v>697</v>
      </c>
      <c r="G6737" s="143" t="s">
        <v>698</v>
      </c>
      <c r="H6737" s="144">
        <v>58400</v>
      </c>
      <c r="I6737" s="143"/>
    </row>
    <row r="6738" spans="2:9" s="140" customFormat="1" ht="19.7" customHeight="1" x14ac:dyDescent="0.2">
      <c r="B6738" s="142">
        <v>51367</v>
      </c>
      <c r="C6738" s="143" t="s">
        <v>198</v>
      </c>
      <c r="D6738" s="142">
        <v>374383</v>
      </c>
      <c r="E6738" s="143" t="s">
        <v>5396</v>
      </c>
      <c r="F6738" s="143" t="s">
        <v>697</v>
      </c>
      <c r="G6738" s="143" t="s">
        <v>698</v>
      </c>
      <c r="H6738" s="144">
        <v>15000</v>
      </c>
      <c r="I6738" s="143"/>
    </row>
    <row r="6739" spans="2:9" s="140" customFormat="1" ht="19.7" customHeight="1" x14ac:dyDescent="0.2">
      <c r="B6739" s="142">
        <v>51367</v>
      </c>
      <c r="C6739" s="143" t="s">
        <v>198</v>
      </c>
      <c r="D6739" s="142">
        <v>374383</v>
      </c>
      <c r="E6739" s="143" t="s">
        <v>5397</v>
      </c>
      <c r="F6739" s="143" t="s">
        <v>700</v>
      </c>
      <c r="G6739" s="143" t="s">
        <v>701</v>
      </c>
      <c r="H6739" s="144">
        <v>1800</v>
      </c>
      <c r="I6739" s="143"/>
    </row>
    <row r="6740" spans="2:9" s="140" customFormat="1" ht="19.7" customHeight="1" x14ac:dyDescent="0.2">
      <c r="B6740" s="142">
        <v>51367</v>
      </c>
      <c r="C6740" s="143" t="s">
        <v>198</v>
      </c>
      <c r="D6740" s="142">
        <v>380667</v>
      </c>
      <c r="E6740" s="143" t="s">
        <v>8808</v>
      </c>
      <c r="F6740" s="143" t="s">
        <v>697</v>
      </c>
      <c r="G6740" s="143" t="s">
        <v>698</v>
      </c>
      <c r="H6740" s="144">
        <v>70000</v>
      </c>
      <c r="I6740" s="143"/>
    </row>
    <row r="6741" spans="2:9" s="140" customFormat="1" ht="19.7" customHeight="1" x14ac:dyDescent="0.2">
      <c r="B6741" s="142">
        <v>51367</v>
      </c>
      <c r="C6741" s="143" t="s">
        <v>198</v>
      </c>
      <c r="D6741" s="142">
        <v>397612</v>
      </c>
      <c r="E6741" s="143" t="s">
        <v>9905</v>
      </c>
      <c r="F6741" s="143" t="s">
        <v>899</v>
      </c>
      <c r="G6741" s="143" t="s">
        <v>900</v>
      </c>
      <c r="H6741" s="144">
        <v>-20500</v>
      </c>
      <c r="I6741" s="143"/>
    </row>
    <row r="6742" spans="2:9" s="140" customFormat="1" ht="19.7" customHeight="1" x14ac:dyDescent="0.2">
      <c r="B6742" s="142">
        <v>51367</v>
      </c>
      <c r="C6742" s="143" t="s">
        <v>198</v>
      </c>
      <c r="D6742" s="142">
        <v>756274</v>
      </c>
      <c r="E6742" s="143" t="s">
        <v>5398</v>
      </c>
      <c r="F6742" s="143" t="s">
        <v>700</v>
      </c>
      <c r="G6742" s="143" t="s">
        <v>701</v>
      </c>
      <c r="H6742" s="144">
        <v>754.6</v>
      </c>
      <c r="I6742" s="143"/>
    </row>
    <row r="6743" spans="2:9" s="140" customFormat="1" ht="19.7" customHeight="1" x14ac:dyDescent="0.2">
      <c r="B6743" s="142">
        <v>51367</v>
      </c>
      <c r="C6743" s="143" t="s">
        <v>198</v>
      </c>
      <c r="D6743" s="142">
        <v>60140704</v>
      </c>
      <c r="E6743" s="143" t="s">
        <v>8809</v>
      </c>
      <c r="F6743" s="143" t="s">
        <v>697</v>
      </c>
      <c r="G6743" s="143" t="s">
        <v>698</v>
      </c>
      <c r="H6743" s="144">
        <v>70000</v>
      </c>
      <c r="I6743" s="143"/>
    </row>
    <row r="6744" spans="2:9" s="140" customFormat="1" ht="19.7" customHeight="1" x14ac:dyDescent="0.2">
      <c r="B6744" s="142">
        <v>51369</v>
      </c>
      <c r="C6744" s="143" t="s">
        <v>200</v>
      </c>
      <c r="D6744" s="142">
        <v>29112</v>
      </c>
      <c r="E6744" s="143" t="s">
        <v>5399</v>
      </c>
      <c r="F6744" s="143" t="s">
        <v>700</v>
      </c>
      <c r="G6744" s="143" t="s">
        <v>701</v>
      </c>
      <c r="H6744" s="144">
        <v>-210.95</v>
      </c>
      <c r="I6744" s="143"/>
    </row>
    <row r="6745" spans="2:9" s="140" customFormat="1" ht="19.7" customHeight="1" x14ac:dyDescent="0.2">
      <c r="B6745" s="142">
        <v>51369</v>
      </c>
      <c r="C6745" s="143" t="s">
        <v>200</v>
      </c>
      <c r="D6745" s="142">
        <v>203262</v>
      </c>
      <c r="E6745" s="143" t="s">
        <v>5400</v>
      </c>
      <c r="F6745" s="143" t="s">
        <v>697</v>
      </c>
      <c r="G6745" s="143" t="s">
        <v>698</v>
      </c>
      <c r="H6745" s="144">
        <v>40000</v>
      </c>
      <c r="I6745" s="143"/>
    </row>
    <row r="6746" spans="2:9" s="140" customFormat="1" ht="19.7" customHeight="1" x14ac:dyDescent="0.2">
      <c r="B6746" s="142">
        <v>51369</v>
      </c>
      <c r="C6746" s="143" t="s">
        <v>200</v>
      </c>
      <c r="D6746" s="142">
        <v>227606</v>
      </c>
      <c r="E6746" s="143" t="s">
        <v>8810</v>
      </c>
      <c r="F6746" s="143" t="s">
        <v>729</v>
      </c>
      <c r="G6746" s="143" t="s">
        <v>730</v>
      </c>
      <c r="H6746" s="144">
        <v>3000</v>
      </c>
      <c r="I6746" s="143"/>
    </row>
    <row r="6747" spans="2:9" s="140" customFormat="1" ht="19.7" customHeight="1" x14ac:dyDescent="0.2">
      <c r="B6747" s="142">
        <v>51369</v>
      </c>
      <c r="C6747" s="143" t="s">
        <v>200</v>
      </c>
      <c r="D6747" s="142">
        <v>227606</v>
      </c>
      <c r="E6747" s="143" t="s">
        <v>9906</v>
      </c>
      <c r="F6747" s="143" t="s">
        <v>1675</v>
      </c>
      <c r="G6747" s="143" t="s">
        <v>1676</v>
      </c>
      <c r="H6747" s="144">
        <v>914</v>
      </c>
      <c r="I6747" s="143"/>
    </row>
    <row r="6748" spans="2:9" s="140" customFormat="1" ht="19.7" customHeight="1" x14ac:dyDescent="0.2">
      <c r="B6748" s="142">
        <v>51369</v>
      </c>
      <c r="C6748" s="143" t="s">
        <v>200</v>
      </c>
      <c r="D6748" s="142">
        <v>252504</v>
      </c>
      <c r="E6748" s="143" t="s">
        <v>5401</v>
      </c>
      <c r="F6748" s="143" t="s">
        <v>700</v>
      </c>
      <c r="G6748" s="143" t="s">
        <v>701</v>
      </c>
      <c r="H6748" s="144">
        <v>10540</v>
      </c>
      <c r="I6748" s="143"/>
    </row>
    <row r="6749" spans="2:9" s="140" customFormat="1" ht="19.7" customHeight="1" x14ac:dyDescent="0.2">
      <c r="B6749" s="142">
        <v>51369</v>
      </c>
      <c r="C6749" s="143" t="s">
        <v>200</v>
      </c>
      <c r="D6749" s="142">
        <v>491503</v>
      </c>
      <c r="E6749" s="143" t="s">
        <v>9233</v>
      </c>
      <c r="F6749" s="143" t="s">
        <v>729</v>
      </c>
      <c r="G6749" s="143" t="s">
        <v>730</v>
      </c>
      <c r="H6749" s="144">
        <v>600</v>
      </c>
      <c r="I6749" s="143"/>
    </row>
    <row r="6750" spans="2:9" s="140" customFormat="1" ht="19.7" customHeight="1" x14ac:dyDescent="0.2">
      <c r="B6750" s="142">
        <v>51369</v>
      </c>
      <c r="C6750" s="143" t="s">
        <v>200</v>
      </c>
      <c r="D6750" s="142">
        <v>491503</v>
      </c>
      <c r="E6750" s="143" t="s">
        <v>9234</v>
      </c>
      <c r="F6750" s="143" t="s">
        <v>729</v>
      </c>
      <c r="G6750" s="143" t="s">
        <v>730</v>
      </c>
      <c r="H6750" s="144">
        <v>1000</v>
      </c>
      <c r="I6750" s="143"/>
    </row>
    <row r="6751" spans="2:9" s="140" customFormat="1" ht="19.7" customHeight="1" x14ac:dyDescent="0.2">
      <c r="B6751" s="142">
        <v>51369</v>
      </c>
      <c r="C6751" s="143" t="s">
        <v>200</v>
      </c>
      <c r="D6751" s="142">
        <v>491503</v>
      </c>
      <c r="E6751" s="143" t="s">
        <v>9235</v>
      </c>
      <c r="F6751" s="143" t="s">
        <v>700</v>
      </c>
      <c r="G6751" s="143" t="s">
        <v>701</v>
      </c>
      <c r="H6751" s="144">
        <v>40000</v>
      </c>
      <c r="I6751" s="143"/>
    </row>
    <row r="6752" spans="2:9" s="140" customFormat="1" ht="19.7" customHeight="1" x14ac:dyDescent="0.2">
      <c r="B6752" s="142">
        <v>51369</v>
      </c>
      <c r="C6752" s="143" t="s">
        <v>200</v>
      </c>
      <c r="D6752" s="142">
        <v>529521</v>
      </c>
      <c r="E6752" s="143" t="s">
        <v>5402</v>
      </c>
      <c r="F6752" s="143" t="s">
        <v>706</v>
      </c>
      <c r="G6752" s="143" t="s">
        <v>707</v>
      </c>
      <c r="H6752" s="144">
        <v>739.2</v>
      </c>
      <c r="I6752" s="143"/>
    </row>
    <row r="6753" spans="2:9" s="140" customFormat="1" ht="19.7" customHeight="1" x14ac:dyDescent="0.2">
      <c r="B6753" s="142">
        <v>51369</v>
      </c>
      <c r="C6753" s="143" t="s">
        <v>200</v>
      </c>
      <c r="D6753" s="142">
        <v>594866</v>
      </c>
      <c r="E6753" s="143" t="s">
        <v>9907</v>
      </c>
      <c r="F6753" s="143" t="s">
        <v>697</v>
      </c>
      <c r="G6753" s="143" t="s">
        <v>698</v>
      </c>
      <c r="H6753" s="144">
        <v>70000</v>
      </c>
      <c r="I6753" s="143"/>
    </row>
    <row r="6754" spans="2:9" s="140" customFormat="1" ht="19.7" customHeight="1" x14ac:dyDescent="0.2">
      <c r="B6754" s="142">
        <v>51369</v>
      </c>
      <c r="C6754" s="143" t="s">
        <v>200</v>
      </c>
      <c r="D6754" s="142">
        <v>661497</v>
      </c>
      <c r="E6754" s="143" t="s">
        <v>5404</v>
      </c>
      <c r="F6754" s="143" t="s">
        <v>700</v>
      </c>
      <c r="G6754" s="143" t="s">
        <v>701</v>
      </c>
      <c r="H6754" s="144">
        <v>540</v>
      </c>
      <c r="I6754" s="143"/>
    </row>
    <row r="6755" spans="2:9" s="140" customFormat="1" ht="19.7" customHeight="1" x14ac:dyDescent="0.2">
      <c r="B6755" s="142">
        <v>51369</v>
      </c>
      <c r="C6755" s="143" t="s">
        <v>200</v>
      </c>
      <c r="D6755" s="142">
        <v>661497</v>
      </c>
      <c r="E6755" s="143" t="s">
        <v>5405</v>
      </c>
      <c r="F6755" s="143" t="s">
        <v>713</v>
      </c>
      <c r="G6755" s="143" t="s">
        <v>714</v>
      </c>
      <c r="H6755" s="144">
        <v>-2750</v>
      </c>
      <c r="I6755" s="143"/>
    </row>
    <row r="6756" spans="2:9" s="140" customFormat="1" ht="19.7" customHeight="1" x14ac:dyDescent="0.2">
      <c r="B6756" s="142">
        <v>51369</v>
      </c>
      <c r="C6756" s="143" t="s">
        <v>200</v>
      </c>
      <c r="D6756" s="142">
        <v>729002</v>
      </c>
      <c r="E6756" s="143" t="s">
        <v>9236</v>
      </c>
      <c r="F6756" s="143" t="s">
        <v>713</v>
      </c>
      <c r="G6756" s="143" t="s">
        <v>714</v>
      </c>
      <c r="H6756" s="144">
        <v>121380</v>
      </c>
      <c r="I6756" s="143"/>
    </row>
    <row r="6757" spans="2:9" s="140" customFormat="1" ht="19.7" customHeight="1" x14ac:dyDescent="0.2">
      <c r="B6757" s="142">
        <v>51369</v>
      </c>
      <c r="C6757" s="143" t="s">
        <v>200</v>
      </c>
      <c r="D6757" s="142">
        <v>769935</v>
      </c>
      <c r="E6757" s="143" t="s">
        <v>5407</v>
      </c>
      <c r="F6757" s="143" t="s">
        <v>700</v>
      </c>
      <c r="G6757" s="143" t="s">
        <v>701</v>
      </c>
      <c r="H6757" s="144">
        <v>4720</v>
      </c>
      <c r="I6757" s="143"/>
    </row>
    <row r="6758" spans="2:9" s="140" customFormat="1" ht="19.7" customHeight="1" x14ac:dyDescent="0.2">
      <c r="B6758" s="142">
        <v>51369</v>
      </c>
      <c r="C6758" s="143" t="s">
        <v>200</v>
      </c>
      <c r="D6758" s="142">
        <v>5321946</v>
      </c>
      <c r="E6758" s="143" t="s">
        <v>5403</v>
      </c>
      <c r="F6758" s="143" t="s">
        <v>700</v>
      </c>
      <c r="G6758" s="143" t="s">
        <v>701</v>
      </c>
      <c r="H6758" s="144">
        <v>620000</v>
      </c>
      <c r="I6758" s="143"/>
    </row>
    <row r="6759" spans="2:9" s="140" customFormat="1" ht="19.7" customHeight="1" x14ac:dyDescent="0.2">
      <c r="B6759" s="142">
        <v>51369</v>
      </c>
      <c r="C6759" s="143" t="s">
        <v>200</v>
      </c>
      <c r="D6759" s="142">
        <v>6441689</v>
      </c>
      <c r="E6759" s="143" t="s">
        <v>5408</v>
      </c>
      <c r="F6759" s="143" t="s">
        <v>729</v>
      </c>
      <c r="G6759" s="143" t="s">
        <v>730</v>
      </c>
      <c r="H6759" s="144">
        <v>369.03</v>
      </c>
      <c r="I6759" s="143"/>
    </row>
    <row r="6760" spans="2:9" s="140" customFormat="1" ht="19.7" customHeight="1" x14ac:dyDescent="0.2">
      <c r="B6760" s="142">
        <v>51369</v>
      </c>
      <c r="C6760" s="143" t="s">
        <v>200</v>
      </c>
      <c r="D6760" s="142">
        <v>6441689</v>
      </c>
      <c r="E6760" s="143" t="s">
        <v>5409</v>
      </c>
      <c r="F6760" s="143" t="s">
        <v>700</v>
      </c>
      <c r="G6760" s="143" t="s">
        <v>701</v>
      </c>
      <c r="H6760" s="144">
        <v>360</v>
      </c>
      <c r="I6760" s="143"/>
    </row>
    <row r="6761" spans="2:9" s="140" customFormat="1" ht="19.7" customHeight="1" x14ac:dyDescent="0.2">
      <c r="B6761" s="142">
        <v>51369</v>
      </c>
      <c r="C6761" s="143" t="s">
        <v>200</v>
      </c>
      <c r="D6761" s="142">
        <v>100730002</v>
      </c>
      <c r="E6761" s="143" t="s">
        <v>5406</v>
      </c>
      <c r="F6761" s="143" t="s">
        <v>713</v>
      </c>
      <c r="G6761" s="143" t="s">
        <v>714</v>
      </c>
      <c r="H6761" s="144">
        <v>361000</v>
      </c>
      <c r="I6761" s="143"/>
    </row>
    <row r="6762" spans="2:9" s="140" customFormat="1" ht="19.7" customHeight="1" x14ac:dyDescent="0.2">
      <c r="B6762" s="142">
        <v>51369</v>
      </c>
      <c r="C6762" s="143" t="s">
        <v>200</v>
      </c>
      <c r="D6762" s="142">
        <v>101626083</v>
      </c>
      <c r="E6762" s="143" t="s">
        <v>9908</v>
      </c>
      <c r="F6762" s="143" t="s">
        <v>713</v>
      </c>
      <c r="G6762" s="143" t="s">
        <v>714</v>
      </c>
      <c r="H6762" s="144">
        <v>400000</v>
      </c>
      <c r="I6762" s="143"/>
    </row>
    <row r="6763" spans="2:9" s="140" customFormat="1" ht="19.7" customHeight="1" x14ac:dyDescent="0.2">
      <c r="B6763" s="142">
        <v>51370</v>
      </c>
      <c r="C6763" s="143" t="s">
        <v>438</v>
      </c>
      <c r="D6763" s="142">
        <v>28549</v>
      </c>
      <c r="E6763" s="143" t="s">
        <v>5411</v>
      </c>
      <c r="F6763" s="143" t="s">
        <v>700</v>
      </c>
      <c r="G6763" s="143" t="s">
        <v>701</v>
      </c>
      <c r="H6763" s="144">
        <v>-26322.45</v>
      </c>
      <c r="I6763" s="143"/>
    </row>
    <row r="6764" spans="2:9" s="140" customFormat="1" ht="19.7" customHeight="1" x14ac:dyDescent="0.2">
      <c r="B6764" s="142">
        <v>51370</v>
      </c>
      <c r="C6764" s="143" t="s">
        <v>438</v>
      </c>
      <c r="D6764" s="142">
        <v>33546</v>
      </c>
      <c r="E6764" s="143" t="s">
        <v>5412</v>
      </c>
      <c r="F6764" s="143" t="s">
        <v>700</v>
      </c>
      <c r="G6764" s="143" t="s">
        <v>701</v>
      </c>
      <c r="H6764" s="144">
        <v>600</v>
      </c>
      <c r="I6764" s="143"/>
    </row>
    <row r="6765" spans="2:9" s="140" customFormat="1" ht="19.7" customHeight="1" x14ac:dyDescent="0.2">
      <c r="B6765" s="142">
        <v>51370</v>
      </c>
      <c r="C6765" s="143" t="s">
        <v>438</v>
      </c>
      <c r="D6765" s="142">
        <v>63600</v>
      </c>
      <c r="E6765" s="143" t="s">
        <v>5413</v>
      </c>
      <c r="F6765" s="143" t="s">
        <v>700</v>
      </c>
      <c r="G6765" s="143" t="s">
        <v>701</v>
      </c>
      <c r="H6765" s="144">
        <v>360</v>
      </c>
      <c r="I6765" s="143"/>
    </row>
    <row r="6766" spans="2:9" s="140" customFormat="1" ht="19.7" customHeight="1" x14ac:dyDescent="0.2">
      <c r="B6766" s="142">
        <v>51370</v>
      </c>
      <c r="C6766" s="143" t="s">
        <v>438</v>
      </c>
      <c r="D6766" s="142">
        <v>63600</v>
      </c>
      <c r="E6766" s="143" t="s">
        <v>5414</v>
      </c>
      <c r="F6766" s="143" t="s">
        <v>737</v>
      </c>
      <c r="G6766" s="143" t="s">
        <v>738</v>
      </c>
      <c r="H6766" s="144">
        <v>960</v>
      </c>
      <c r="I6766" s="143"/>
    </row>
    <row r="6767" spans="2:9" s="140" customFormat="1" ht="19.7" customHeight="1" x14ac:dyDescent="0.2">
      <c r="B6767" s="142">
        <v>51370</v>
      </c>
      <c r="C6767" s="143" t="s">
        <v>438</v>
      </c>
      <c r="D6767" s="142">
        <v>63600</v>
      </c>
      <c r="E6767" s="143" t="s">
        <v>5415</v>
      </c>
      <c r="F6767" s="143" t="s">
        <v>700</v>
      </c>
      <c r="G6767" s="143" t="s">
        <v>701</v>
      </c>
      <c r="H6767" s="144">
        <v>960</v>
      </c>
      <c r="I6767" s="143"/>
    </row>
    <row r="6768" spans="2:9" s="140" customFormat="1" ht="19.7" customHeight="1" x14ac:dyDescent="0.2">
      <c r="B6768" s="142">
        <v>51370</v>
      </c>
      <c r="C6768" s="143" t="s">
        <v>438</v>
      </c>
      <c r="D6768" s="142">
        <v>101006</v>
      </c>
      <c r="E6768" s="143" t="s">
        <v>5416</v>
      </c>
      <c r="F6768" s="143" t="s">
        <v>700</v>
      </c>
      <c r="G6768" s="143" t="s">
        <v>701</v>
      </c>
      <c r="H6768" s="144">
        <v>130000</v>
      </c>
      <c r="I6768" s="143"/>
    </row>
    <row r="6769" spans="2:9" s="140" customFormat="1" ht="19.7" customHeight="1" x14ac:dyDescent="0.2">
      <c r="B6769" s="142">
        <v>51370</v>
      </c>
      <c r="C6769" s="143" t="s">
        <v>438</v>
      </c>
      <c r="D6769" s="142">
        <v>144106</v>
      </c>
      <c r="E6769" s="143" t="s">
        <v>9237</v>
      </c>
      <c r="F6769" s="143" t="s">
        <v>713</v>
      </c>
      <c r="G6769" s="143" t="s">
        <v>714</v>
      </c>
      <c r="H6769" s="144">
        <v>100000</v>
      </c>
      <c r="I6769" s="143"/>
    </row>
    <row r="6770" spans="2:9" s="140" customFormat="1" ht="19.7" customHeight="1" x14ac:dyDescent="0.2">
      <c r="B6770" s="142">
        <v>51370</v>
      </c>
      <c r="C6770" s="143" t="s">
        <v>438</v>
      </c>
      <c r="D6770" s="142">
        <v>178408</v>
      </c>
      <c r="E6770" s="143" t="s">
        <v>5417</v>
      </c>
      <c r="F6770" s="143" t="s">
        <v>723</v>
      </c>
      <c r="G6770" s="143" t="s">
        <v>724</v>
      </c>
      <c r="H6770" s="144">
        <v>-2524.59</v>
      </c>
      <c r="I6770" s="143"/>
    </row>
    <row r="6771" spans="2:9" s="140" customFormat="1" ht="19.7" customHeight="1" x14ac:dyDescent="0.2">
      <c r="B6771" s="142">
        <v>51370</v>
      </c>
      <c r="C6771" s="143" t="s">
        <v>438</v>
      </c>
      <c r="D6771" s="142">
        <v>178408</v>
      </c>
      <c r="E6771" s="143" t="s">
        <v>5418</v>
      </c>
      <c r="F6771" s="143" t="s">
        <v>700</v>
      </c>
      <c r="G6771" s="143" t="s">
        <v>701</v>
      </c>
      <c r="H6771" s="144">
        <v>-403.63</v>
      </c>
      <c r="I6771" s="143"/>
    </row>
    <row r="6772" spans="2:9" s="140" customFormat="1" ht="19.7" customHeight="1" x14ac:dyDescent="0.2">
      <c r="B6772" s="142">
        <v>51370</v>
      </c>
      <c r="C6772" s="143" t="s">
        <v>438</v>
      </c>
      <c r="D6772" s="142">
        <v>178408</v>
      </c>
      <c r="E6772" s="143" t="s">
        <v>5419</v>
      </c>
      <c r="F6772" s="143" t="s">
        <v>700</v>
      </c>
      <c r="G6772" s="143" t="s">
        <v>701</v>
      </c>
      <c r="H6772" s="144">
        <v>-37690.18</v>
      </c>
      <c r="I6772" s="143"/>
    </row>
    <row r="6773" spans="2:9" s="140" customFormat="1" ht="19.7" customHeight="1" x14ac:dyDescent="0.2">
      <c r="B6773" s="142">
        <v>51370</v>
      </c>
      <c r="C6773" s="143" t="s">
        <v>438</v>
      </c>
      <c r="D6773" s="142">
        <v>178408</v>
      </c>
      <c r="E6773" s="143" t="s">
        <v>5420</v>
      </c>
      <c r="F6773" s="143" t="s">
        <v>700</v>
      </c>
      <c r="G6773" s="143" t="s">
        <v>701</v>
      </c>
      <c r="H6773" s="144">
        <v>-17102.37</v>
      </c>
      <c r="I6773" s="143"/>
    </row>
    <row r="6774" spans="2:9" s="140" customFormat="1" ht="19.7" customHeight="1" x14ac:dyDescent="0.2">
      <c r="B6774" s="142">
        <v>51370</v>
      </c>
      <c r="C6774" s="143" t="s">
        <v>438</v>
      </c>
      <c r="D6774" s="142">
        <v>178408</v>
      </c>
      <c r="E6774" s="143" t="s">
        <v>5421</v>
      </c>
      <c r="F6774" s="143" t="s">
        <v>1675</v>
      </c>
      <c r="G6774" s="143" t="s">
        <v>1676</v>
      </c>
      <c r="H6774" s="144">
        <v>-23361.98</v>
      </c>
      <c r="I6774" s="143"/>
    </row>
    <row r="6775" spans="2:9" s="140" customFormat="1" ht="19.7" customHeight="1" x14ac:dyDescent="0.2">
      <c r="B6775" s="142">
        <v>51370</v>
      </c>
      <c r="C6775" s="143" t="s">
        <v>438</v>
      </c>
      <c r="D6775" s="142">
        <v>223010</v>
      </c>
      <c r="E6775" s="143" t="s">
        <v>5422</v>
      </c>
      <c r="F6775" s="143" t="s">
        <v>697</v>
      </c>
      <c r="G6775" s="143" t="s">
        <v>698</v>
      </c>
      <c r="H6775" s="144">
        <v>10000</v>
      </c>
      <c r="I6775" s="143"/>
    </row>
    <row r="6776" spans="2:9" s="140" customFormat="1" ht="19.7" customHeight="1" x14ac:dyDescent="0.2">
      <c r="B6776" s="142">
        <v>51370</v>
      </c>
      <c r="C6776" s="143" t="s">
        <v>438</v>
      </c>
      <c r="D6776" s="142">
        <v>223759</v>
      </c>
      <c r="E6776" s="143" t="s">
        <v>5423</v>
      </c>
      <c r="F6776" s="143" t="s">
        <v>737</v>
      </c>
      <c r="G6776" s="143" t="s">
        <v>738</v>
      </c>
      <c r="H6776" s="144">
        <v>4032</v>
      </c>
      <c r="I6776" s="143"/>
    </row>
    <row r="6777" spans="2:9" s="140" customFormat="1" ht="19.7" customHeight="1" x14ac:dyDescent="0.2">
      <c r="B6777" s="142">
        <v>51370</v>
      </c>
      <c r="C6777" s="143" t="s">
        <v>438</v>
      </c>
      <c r="D6777" s="142">
        <v>223759</v>
      </c>
      <c r="E6777" s="143" t="s">
        <v>5424</v>
      </c>
      <c r="F6777" s="143" t="s">
        <v>700</v>
      </c>
      <c r="G6777" s="143" t="s">
        <v>701</v>
      </c>
      <c r="H6777" s="144">
        <v>2220</v>
      </c>
      <c r="I6777" s="143"/>
    </row>
    <row r="6778" spans="2:9" s="140" customFormat="1" ht="19.7" customHeight="1" x14ac:dyDescent="0.2">
      <c r="B6778" s="142">
        <v>51370</v>
      </c>
      <c r="C6778" s="143" t="s">
        <v>438</v>
      </c>
      <c r="D6778" s="142">
        <v>252527</v>
      </c>
      <c r="E6778" s="143" t="s">
        <v>5425</v>
      </c>
      <c r="F6778" s="143" t="s">
        <v>700</v>
      </c>
      <c r="G6778" s="143" t="s">
        <v>701</v>
      </c>
      <c r="H6778" s="144">
        <v>1006.17</v>
      </c>
      <c r="I6778" s="143"/>
    </row>
    <row r="6779" spans="2:9" s="140" customFormat="1" ht="19.7" customHeight="1" x14ac:dyDescent="0.2">
      <c r="B6779" s="142">
        <v>51370</v>
      </c>
      <c r="C6779" s="143" t="s">
        <v>438</v>
      </c>
      <c r="D6779" s="142">
        <v>252527</v>
      </c>
      <c r="E6779" s="143" t="s">
        <v>5426</v>
      </c>
      <c r="F6779" s="143" t="s">
        <v>899</v>
      </c>
      <c r="G6779" s="143" t="s">
        <v>900</v>
      </c>
      <c r="H6779" s="144">
        <v>838.42</v>
      </c>
      <c r="I6779" s="143"/>
    </row>
    <row r="6780" spans="2:9" s="140" customFormat="1" ht="19.7" customHeight="1" x14ac:dyDescent="0.2">
      <c r="B6780" s="142">
        <v>51370</v>
      </c>
      <c r="C6780" s="143" t="s">
        <v>438</v>
      </c>
      <c r="D6780" s="142">
        <v>280173</v>
      </c>
      <c r="E6780" s="143" t="s">
        <v>5427</v>
      </c>
      <c r="F6780" s="143" t="s">
        <v>697</v>
      </c>
      <c r="G6780" s="143" t="s">
        <v>698</v>
      </c>
      <c r="H6780" s="144">
        <v>6200</v>
      </c>
      <c r="I6780" s="143"/>
    </row>
    <row r="6781" spans="2:9" s="140" customFormat="1" ht="19.7" customHeight="1" x14ac:dyDescent="0.2">
      <c r="B6781" s="142">
        <v>51370</v>
      </c>
      <c r="C6781" s="143" t="s">
        <v>438</v>
      </c>
      <c r="D6781" s="142">
        <v>318989</v>
      </c>
      <c r="E6781" s="143" t="s">
        <v>5428</v>
      </c>
      <c r="F6781" s="143" t="s">
        <v>700</v>
      </c>
      <c r="G6781" s="143" t="s">
        <v>701</v>
      </c>
      <c r="H6781" s="144">
        <v>1800</v>
      </c>
      <c r="I6781" s="143"/>
    </row>
    <row r="6782" spans="2:9" s="140" customFormat="1" ht="19.7" customHeight="1" x14ac:dyDescent="0.2">
      <c r="B6782" s="142">
        <v>51370</v>
      </c>
      <c r="C6782" s="143" t="s">
        <v>438</v>
      </c>
      <c r="D6782" s="142">
        <v>322742</v>
      </c>
      <c r="E6782" s="143" t="s">
        <v>5429</v>
      </c>
      <c r="F6782" s="143" t="s">
        <v>706</v>
      </c>
      <c r="G6782" s="143" t="s">
        <v>707</v>
      </c>
      <c r="H6782" s="144">
        <v>704.11</v>
      </c>
      <c r="I6782" s="143"/>
    </row>
    <row r="6783" spans="2:9" s="140" customFormat="1" ht="19.7" customHeight="1" x14ac:dyDescent="0.2">
      <c r="B6783" s="142">
        <v>51370</v>
      </c>
      <c r="C6783" s="143" t="s">
        <v>438</v>
      </c>
      <c r="D6783" s="142">
        <v>366666</v>
      </c>
      <c r="E6783" s="143" t="s">
        <v>9909</v>
      </c>
      <c r="F6783" s="143" t="s">
        <v>713</v>
      </c>
      <c r="G6783" s="143" t="s">
        <v>714</v>
      </c>
      <c r="H6783" s="144">
        <v>100000</v>
      </c>
      <c r="I6783" s="143"/>
    </row>
    <row r="6784" spans="2:9" s="140" customFormat="1" ht="19.7" customHeight="1" x14ac:dyDescent="0.2">
      <c r="B6784" s="142">
        <v>51370</v>
      </c>
      <c r="C6784" s="143" t="s">
        <v>438</v>
      </c>
      <c r="D6784" s="142">
        <v>406149</v>
      </c>
      <c r="E6784" s="143" t="s">
        <v>5430</v>
      </c>
      <c r="F6784" s="143" t="s">
        <v>713</v>
      </c>
      <c r="G6784" s="143" t="s">
        <v>714</v>
      </c>
      <c r="H6784" s="144">
        <v>3300</v>
      </c>
      <c r="I6784" s="143"/>
    </row>
    <row r="6785" spans="2:9" s="140" customFormat="1" ht="19.7" customHeight="1" x14ac:dyDescent="0.2">
      <c r="B6785" s="142">
        <v>51370</v>
      </c>
      <c r="C6785" s="143" t="s">
        <v>438</v>
      </c>
      <c r="D6785" s="142">
        <v>406727</v>
      </c>
      <c r="E6785" s="143" t="s">
        <v>9238</v>
      </c>
      <c r="F6785" s="143" t="s">
        <v>697</v>
      </c>
      <c r="G6785" s="143" t="s">
        <v>698</v>
      </c>
      <c r="H6785" s="144">
        <v>50000</v>
      </c>
      <c r="I6785" s="143"/>
    </row>
    <row r="6786" spans="2:9" s="140" customFormat="1" ht="19.7" customHeight="1" x14ac:dyDescent="0.2">
      <c r="B6786" s="142">
        <v>51370</v>
      </c>
      <c r="C6786" s="143" t="s">
        <v>438</v>
      </c>
      <c r="D6786" s="142">
        <v>406727</v>
      </c>
      <c r="E6786" s="143" t="s">
        <v>9239</v>
      </c>
      <c r="F6786" s="143" t="s">
        <v>700</v>
      </c>
      <c r="G6786" s="143" t="s">
        <v>701</v>
      </c>
      <c r="H6786" s="144">
        <v>-57000</v>
      </c>
      <c r="I6786" s="143"/>
    </row>
    <row r="6787" spans="2:9" s="140" customFormat="1" ht="19.7" customHeight="1" x14ac:dyDescent="0.2">
      <c r="B6787" s="142">
        <v>51370</v>
      </c>
      <c r="C6787" s="143" t="s">
        <v>438</v>
      </c>
      <c r="D6787" s="142">
        <v>496928</v>
      </c>
      <c r="E6787" s="143" t="s">
        <v>5431</v>
      </c>
      <c r="F6787" s="143" t="s">
        <v>700</v>
      </c>
      <c r="G6787" s="143" t="s">
        <v>701</v>
      </c>
      <c r="H6787" s="144">
        <v>1200</v>
      </c>
      <c r="I6787" s="143"/>
    </row>
    <row r="6788" spans="2:9" s="140" customFormat="1" ht="19.7" customHeight="1" x14ac:dyDescent="0.2">
      <c r="B6788" s="142">
        <v>51370</v>
      </c>
      <c r="C6788" s="143" t="s">
        <v>438</v>
      </c>
      <c r="D6788" s="142">
        <v>499720</v>
      </c>
      <c r="E6788" s="143" t="s">
        <v>5432</v>
      </c>
      <c r="F6788" s="143" t="s">
        <v>769</v>
      </c>
      <c r="G6788" s="143" t="s">
        <v>770</v>
      </c>
      <c r="H6788" s="144">
        <v>-17675.12</v>
      </c>
      <c r="I6788" s="143"/>
    </row>
    <row r="6789" spans="2:9" s="140" customFormat="1" ht="19.7" customHeight="1" x14ac:dyDescent="0.2">
      <c r="B6789" s="142">
        <v>51370</v>
      </c>
      <c r="C6789" s="143" t="s">
        <v>438</v>
      </c>
      <c r="D6789" s="142">
        <v>500229</v>
      </c>
      <c r="E6789" s="143" t="s">
        <v>9910</v>
      </c>
      <c r="F6789" s="143" t="s">
        <v>729</v>
      </c>
      <c r="G6789" s="143" t="s">
        <v>730</v>
      </c>
      <c r="H6789" s="144">
        <v>-10149.299999999999</v>
      </c>
      <c r="I6789" s="143"/>
    </row>
    <row r="6790" spans="2:9" s="140" customFormat="1" ht="19.7" customHeight="1" x14ac:dyDescent="0.2">
      <c r="B6790" s="142">
        <v>51370</v>
      </c>
      <c r="C6790" s="143" t="s">
        <v>438</v>
      </c>
      <c r="D6790" s="142">
        <v>502664</v>
      </c>
      <c r="E6790" s="143" t="s">
        <v>5433</v>
      </c>
      <c r="F6790" s="143" t="s">
        <v>700</v>
      </c>
      <c r="G6790" s="143" t="s">
        <v>701</v>
      </c>
      <c r="H6790" s="144">
        <v>600</v>
      </c>
      <c r="I6790" s="143"/>
    </row>
    <row r="6791" spans="2:9" s="140" customFormat="1" ht="19.7" customHeight="1" x14ac:dyDescent="0.2">
      <c r="B6791" s="142">
        <v>51370</v>
      </c>
      <c r="C6791" s="143" t="s">
        <v>438</v>
      </c>
      <c r="D6791" s="142">
        <v>506034</v>
      </c>
      <c r="E6791" s="143" t="s">
        <v>5434</v>
      </c>
      <c r="F6791" s="143" t="s">
        <v>792</v>
      </c>
      <c r="G6791" s="143" t="s">
        <v>793</v>
      </c>
      <c r="H6791" s="144">
        <v>0</v>
      </c>
      <c r="I6791" s="143"/>
    </row>
    <row r="6792" spans="2:9" s="140" customFormat="1" ht="19.7" customHeight="1" x14ac:dyDescent="0.2">
      <c r="B6792" s="142">
        <v>51370</v>
      </c>
      <c r="C6792" s="143" t="s">
        <v>438</v>
      </c>
      <c r="D6792" s="142">
        <v>506034</v>
      </c>
      <c r="E6792" s="143" t="s">
        <v>5435</v>
      </c>
      <c r="F6792" s="143" t="s">
        <v>713</v>
      </c>
      <c r="G6792" s="143" t="s">
        <v>714</v>
      </c>
      <c r="H6792" s="144">
        <v>137600</v>
      </c>
      <c r="I6792" s="143"/>
    </row>
    <row r="6793" spans="2:9" s="140" customFormat="1" ht="19.7" customHeight="1" x14ac:dyDescent="0.2">
      <c r="B6793" s="142">
        <v>51370</v>
      </c>
      <c r="C6793" s="143" t="s">
        <v>438</v>
      </c>
      <c r="D6793" s="142">
        <v>506034</v>
      </c>
      <c r="E6793" s="143" t="s">
        <v>9911</v>
      </c>
      <c r="F6793" s="143" t="s">
        <v>700</v>
      </c>
      <c r="G6793" s="143" t="s">
        <v>701</v>
      </c>
      <c r="H6793" s="144">
        <v>-12999.19</v>
      </c>
      <c r="I6793" s="143"/>
    </row>
    <row r="6794" spans="2:9" s="140" customFormat="1" ht="19.7" customHeight="1" x14ac:dyDescent="0.2">
      <c r="B6794" s="142">
        <v>51370</v>
      </c>
      <c r="C6794" s="143" t="s">
        <v>438</v>
      </c>
      <c r="D6794" s="142">
        <v>537935</v>
      </c>
      <c r="E6794" s="143" t="s">
        <v>9240</v>
      </c>
      <c r="F6794" s="143" t="s">
        <v>697</v>
      </c>
      <c r="G6794" s="143" t="s">
        <v>698</v>
      </c>
      <c r="H6794" s="144">
        <v>52036</v>
      </c>
      <c r="I6794" s="143"/>
    </row>
    <row r="6795" spans="2:9" s="140" customFormat="1" ht="19.7" customHeight="1" x14ac:dyDescent="0.2">
      <c r="B6795" s="142">
        <v>51370</v>
      </c>
      <c r="C6795" s="143" t="s">
        <v>438</v>
      </c>
      <c r="D6795" s="142">
        <v>548817</v>
      </c>
      <c r="E6795" s="143" t="s">
        <v>5436</v>
      </c>
      <c r="F6795" s="143" t="s">
        <v>700</v>
      </c>
      <c r="G6795" s="143" t="s">
        <v>701</v>
      </c>
      <c r="H6795" s="144">
        <v>360</v>
      </c>
      <c r="I6795" s="143"/>
    </row>
    <row r="6796" spans="2:9" s="140" customFormat="1" ht="19.7" customHeight="1" x14ac:dyDescent="0.2">
      <c r="B6796" s="142">
        <v>51370</v>
      </c>
      <c r="C6796" s="143" t="s">
        <v>438</v>
      </c>
      <c r="D6796" s="142">
        <v>574606</v>
      </c>
      <c r="E6796" s="143" t="s">
        <v>9241</v>
      </c>
      <c r="F6796" s="143" t="s">
        <v>697</v>
      </c>
      <c r="G6796" s="143" t="s">
        <v>698</v>
      </c>
      <c r="H6796" s="144">
        <v>178000</v>
      </c>
      <c r="I6796" s="143"/>
    </row>
    <row r="6797" spans="2:9" s="140" customFormat="1" ht="19.7" customHeight="1" x14ac:dyDescent="0.2">
      <c r="B6797" s="142">
        <v>51370</v>
      </c>
      <c r="C6797" s="143" t="s">
        <v>438</v>
      </c>
      <c r="D6797" s="142">
        <v>584432</v>
      </c>
      <c r="E6797" s="143" t="s">
        <v>5437</v>
      </c>
      <c r="F6797" s="143" t="s">
        <v>700</v>
      </c>
      <c r="G6797" s="143" t="s">
        <v>701</v>
      </c>
      <c r="H6797" s="144">
        <v>-27785</v>
      </c>
      <c r="I6797" s="143"/>
    </row>
    <row r="6798" spans="2:9" s="140" customFormat="1" ht="19.7" customHeight="1" x14ac:dyDescent="0.2">
      <c r="B6798" s="142">
        <v>51370</v>
      </c>
      <c r="C6798" s="143" t="s">
        <v>438</v>
      </c>
      <c r="D6798" s="142">
        <v>584432</v>
      </c>
      <c r="E6798" s="143" t="s">
        <v>5438</v>
      </c>
      <c r="F6798" s="143" t="s">
        <v>697</v>
      </c>
      <c r="G6798" s="143" t="s">
        <v>698</v>
      </c>
      <c r="H6798" s="144">
        <v>45000</v>
      </c>
      <c r="I6798" s="143"/>
    </row>
    <row r="6799" spans="2:9" s="140" customFormat="1" ht="19.7" customHeight="1" x14ac:dyDescent="0.2">
      <c r="B6799" s="142">
        <v>51370</v>
      </c>
      <c r="C6799" s="143" t="s">
        <v>438</v>
      </c>
      <c r="D6799" s="142">
        <v>633802</v>
      </c>
      <c r="E6799" s="143" t="s">
        <v>9912</v>
      </c>
      <c r="F6799" s="143" t="s">
        <v>1675</v>
      </c>
      <c r="G6799" s="143" t="s">
        <v>1676</v>
      </c>
      <c r="H6799" s="144">
        <v>1083</v>
      </c>
      <c r="I6799" s="143"/>
    </row>
    <row r="6800" spans="2:9" s="140" customFormat="1" ht="19.7" customHeight="1" x14ac:dyDescent="0.2">
      <c r="B6800" s="142">
        <v>51370</v>
      </c>
      <c r="C6800" s="143" t="s">
        <v>438</v>
      </c>
      <c r="D6800" s="142">
        <v>633802</v>
      </c>
      <c r="E6800" s="143" t="s">
        <v>5439</v>
      </c>
      <c r="F6800" s="143" t="s">
        <v>700</v>
      </c>
      <c r="G6800" s="143" t="s">
        <v>701</v>
      </c>
      <c r="H6800" s="144">
        <v>600</v>
      </c>
      <c r="I6800" s="143"/>
    </row>
    <row r="6801" spans="2:9" s="140" customFormat="1" ht="19.7" customHeight="1" x14ac:dyDescent="0.2">
      <c r="B6801" s="142">
        <v>51370</v>
      </c>
      <c r="C6801" s="143" t="s">
        <v>438</v>
      </c>
      <c r="D6801" s="142">
        <v>633802</v>
      </c>
      <c r="E6801" s="143" t="s">
        <v>5440</v>
      </c>
      <c r="F6801" s="143" t="s">
        <v>700</v>
      </c>
      <c r="G6801" s="143" t="s">
        <v>701</v>
      </c>
      <c r="H6801" s="144">
        <v>23000</v>
      </c>
      <c r="I6801" s="143"/>
    </row>
    <row r="6802" spans="2:9" s="140" customFormat="1" ht="19.7" customHeight="1" x14ac:dyDescent="0.2">
      <c r="B6802" s="142">
        <v>51370</v>
      </c>
      <c r="C6802" s="143" t="s">
        <v>438</v>
      </c>
      <c r="D6802" s="142">
        <v>662026</v>
      </c>
      <c r="E6802" s="143" t="s">
        <v>5442</v>
      </c>
      <c r="F6802" s="143" t="s">
        <v>700</v>
      </c>
      <c r="G6802" s="143" t="s">
        <v>701</v>
      </c>
      <c r="H6802" s="144">
        <v>-12189.31</v>
      </c>
      <c r="I6802" s="143"/>
    </row>
    <row r="6803" spans="2:9" s="140" customFormat="1" ht="19.7" customHeight="1" x14ac:dyDescent="0.2">
      <c r="B6803" s="142">
        <v>51370</v>
      </c>
      <c r="C6803" s="143" t="s">
        <v>438</v>
      </c>
      <c r="D6803" s="142">
        <v>662026</v>
      </c>
      <c r="E6803" s="143" t="s">
        <v>5443</v>
      </c>
      <c r="F6803" s="143" t="s">
        <v>700</v>
      </c>
      <c r="G6803" s="143" t="s">
        <v>701</v>
      </c>
      <c r="H6803" s="144">
        <v>1200</v>
      </c>
      <c r="I6803" s="143"/>
    </row>
    <row r="6804" spans="2:9" s="140" customFormat="1" ht="19.7" customHeight="1" x14ac:dyDescent="0.2">
      <c r="B6804" s="142">
        <v>51370</v>
      </c>
      <c r="C6804" s="143" t="s">
        <v>438</v>
      </c>
      <c r="D6804" s="142">
        <v>662026</v>
      </c>
      <c r="E6804" s="143" t="s">
        <v>5444</v>
      </c>
      <c r="F6804" s="143" t="s">
        <v>700</v>
      </c>
      <c r="G6804" s="143" t="s">
        <v>701</v>
      </c>
      <c r="H6804" s="144">
        <v>600</v>
      </c>
      <c r="I6804" s="143"/>
    </row>
    <row r="6805" spans="2:9" s="140" customFormat="1" ht="19.7" customHeight="1" x14ac:dyDescent="0.2">
      <c r="B6805" s="142">
        <v>51370</v>
      </c>
      <c r="C6805" s="143" t="s">
        <v>438</v>
      </c>
      <c r="D6805" s="142">
        <v>662676</v>
      </c>
      <c r="E6805" s="143" t="s">
        <v>5445</v>
      </c>
      <c r="F6805" s="143" t="s">
        <v>769</v>
      </c>
      <c r="G6805" s="143" t="s">
        <v>770</v>
      </c>
      <c r="H6805" s="144">
        <v>-17671.490000000002</v>
      </c>
      <c r="I6805" s="143"/>
    </row>
    <row r="6806" spans="2:9" s="140" customFormat="1" ht="19.7" customHeight="1" x14ac:dyDescent="0.2">
      <c r="B6806" s="142">
        <v>51370</v>
      </c>
      <c r="C6806" s="143" t="s">
        <v>438</v>
      </c>
      <c r="D6806" s="142">
        <v>665401</v>
      </c>
      <c r="E6806" s="143" t="s">
        <v>5446</v>
      </c>
      <c r="F6806" s="143" t="s">
        <v>700</v>
      </c>
      <c r="G6806" s="143" t="s">
        <v>701</v>
      </c>
      <c r="H6806" s="144">
        <v>-24804.07</v>
      </c>
      <c r="I6806" s="143"/>
    </row>
    <row r="6807" spans="2:9" s="140" customFormat="1" ht="19.7" customHeight="1" x14ac:dyDescent="0.2">
      <c r="B6807" s="142">
        <v>51370</v>
      </c>
      <c r="C6807" s="143" t="s">
        <v>438</v>
      </c>
      <c r="D6807" s="142">
        <v>665401</v>
      </c>
      <c r="E6807" s="143" t="s">
        <v>5447</v>
      </c>
      <c r="F6807" s="143" t="s">
        <v>700</v>
      </c>
      <c r="G6807" s="143" t="s">
        <v>701</v>
      </c>
      <c r="H6807" s="144">
        <v>-6066.05</v>
      </c>
      <c r="I6807" s="143"/>
    </row>
    <row r="6808" spans="2:9" s="140" customFormat="1" ht="19.7" customHeight="1" x14ac:dyDescent="0.2">
      <c r="B6808" s="142">
        <v>51370</v>
      </c>
      <c r="C6808" s="143" t="s">
        <v>438</v>
      </c>
      <c r="D6808" s="142">
        <v>734640</v>
      </c>
      <c r="E6808" s="143" t="s">
        <v>9242</v>
      </c>
      <c r="F6808" s="143" t="s">
        <v>713</v>
      </c>
      <c r="G6808" s="143" t="s">
        <v>714</v>
      </c>
      <c r="H6808" s="144">
        <v>175000</v>
      </c>
      <c r="I6808" s="143"/>
    </row>
    <row r="6809" spans="2:9" s="140" customFormat="1" ht="19.7" customHeight="1" x14ac:dyDescent="0.2">
      <c r="B6809" s="142">
        <v>51370</v>
      </c>
      <c r="C6809" s="143" t="s">
        <v>438</v>
      </c>
      <c r="D6809" s="142">
        <v>744926</v>
      </c>
      <c r="E6809" s="143" t="s">
        <v>5448</v>
      </c>
      <c r="F6809" s="143" t="s">
        <v>700</v>
      </c>
      <c r="G6809" s="143" t="s">
        <v>701</v>
      </c>
      <c r="H6809" s="144">
        <v>660</v>
      </c>
      <c r="I6809" s="143"/>
    </row>
    <row r="6810" spans="2:9" s="140" customFormat="1" ht="19.7" customHeight="1" x14ac:dyDescent="0.2">
      <c r="B6810" s="142">
        <v>51370</v>
      </c>
      <c r="C6810" s="143" t="s">
        <v>438</v>
      </c>
      <c r="D6810" s="142">
        <v>760901</v>
      </c>
      <c r="E6810" s="143" t="s">
        <v>5449</v>
      </c>
      <c r="F6810" s="143" t="s">
        <v>700</v>
      </c>
      <c r="G6810" s="143" t="s">
        <v>701</v>
      </c>
      <c r="H6810" s="144">
        <v>600</v>
      </c>
      <c r="I6810" s="143"/>
    </row>
    <row r="6811" spans="2:9" s="140" customFormat="1" ht="19.7" customHeight="1" x14ac:dyDescent="0.2">
      <c r="B6811" s="142">
        <v>51370</v>
      </c>
      <c r="C6811" s="143" t="s">
        <v>438</v>
      </c>
      <c r="D6811" s="142">
        <v>778879</v>
      </c>
      <c r="E6811" s="143" t="s">
        <v>5450</v>
      </c>
      <c r="F6811" s="143" t="s">
        <v>723</v>
      </c>
      <c r="G6811" s="143" t="s">
        <v>724</v>
      </c>
      <c r="H6811" s="144">
        <v>-40197.120000000003</v>
      </c>
      <c r="I6811" s="143"/>
    </row>
    <row r="6812" spans="2:9" s="140" customFormat="1" ht="19.7" customHeight="1" x14ac:dyDescent="0.2">
      <c r="B6812" s="142">
        <v>51370</v>
      </c>
      <c r="C6812" s="143" t="s">
        <v>438</v>
      </c>
      <c r="D6812" s="142">
        <v>798857</v>
      </c>
      <c r="E6812" s="143" t="s">
        <v>5451</v>
      </c>
      <c r="F6812" s="143" t="s">
        <v>700</v>
      </c>
      <c r="G6812" s="143" t="s">
        <v>701</v>
      </c>
      <c r="H6812" s="144">
        <v>29000</v>
      </c>
      <c r="I6812" s="143"/>
    </row>
    <row r="6813" spans="2:9" s="140" customFormat="1" ht="19.7" customHeight="1" x14ac:dyDescent="0.2">
      <c r="B6813" s="142">
        <v>51370</v>
      </c>
      <c r="C6813" s="143" t="s">
        <v>438</v>
      </c>
      <c r="D6813" s="142">
        <v>807715</v>
      </c>
      <c r="E6813" s="143" t="s">
        <v>5452</v>
      </c>
      <c r="F6813" s="143" t="s">
        <v>700</v>
      </c>
      <c r="G6813" s="143" t="s">
        <v>701</v>
      </c>
      <c r="H6813" s="144">
        <v>-121541.46</v>
      </c>
      <c r="I6813" s="143"/>
    </row>
    <row r="6814" spans="2:9" s="140" customFormat="1" ht="19.7" customHeight="1" x14ac:dyDescent="0.2">
      <c r="B6814" s="142">
        <v>51370</v>
      </c>
      <c r="C6814" s="143" t="s">
        <v>438</v>
      </c>
      <c r="D6814" s="142">
        <v>807978</v>
      </c>
      <c r="E6814" s="143" t="s">
        <v>5453</v>
      </c>
      <c r="F6814" s="143" t="s">
        <v>700</v>
      </c>
      <c r="G6814" s="143" t="s">
        <v>701</v>
      </c>
      <c r="H6814" s="144">
        <v>495</v>
      </c>
      <c r="I6814" s="143"/>
    </row>
    <row r="6815" spans="2:9" s="140" customFormat="1" ht="19.7" customHeight="1" x14ac:dyDescent="0.2">
      <c r="B6815" s="142">
        <v>51370</v>
      </c>
      <c r="C6815" s="143" t="s">
        <v>438</v>
      </c>
      <c r="D6815" s="142">
        <v>837406</v>
      </c>
      <c r="E6815" s="143" t="s">
        <v>9243</v>
      </c>
      <c r="F6815" s="143" t="s">
        <v>700</v>
      </c>
      <c r="G6815" s="143" t="s">
        <v>701</v>
      </c>
      <c r="H6815" s="144">
        <v>495</v>
      </c>
      <c r="I6815" s="143"/>
    </row>
    <row r="6816" spans="2:9" s="140" customFormat="1" ht="19.7" customHeight="1" x14ac:dyDescent="0.2">
      <c r="B6816" s="142">
        <v>51370</v>
      </c>
      <c r="C6816" s="143" t="s">
        <v>438</v>
      </c>
      <c r="D6816" s="142">
        <v>837406</v>
      </c>
      <c r="E6816" s="143" t="s">
        <v>9244</v>
      </c>
      <c r="F6816" s="143" t="s">
        <v>700</v>
      </c>
      <c r="G6816" s="143" t="s">
        <v>701</v>
      </c>
      <c r="H6816" s="144">
        <v>360</v>
      </c>
      <c r="I6816" s="143"/>
    </row>
    <row r="6817" spans="2:9" s="140" customFormat="1" ht="19.7" customHeight="1" x14ac:dyDescent="0.2">
      <c r="B6817" s="142">
        <v>51370</v>
      </c>
      <c r="C6817" s="143" t="s">
        <v>438</v>
      </c>
      <c r="D6817" s="142">
        <v>837406</v>
      </c>
      <c r="E6817" s="143" t="s">
        <v>9245</v>
      </c>
      <c r="F6817" s="143" t="s">
        <v>700</v>
      </c>
      <c r="G6817" s="143" t="s">
        <v>701</v>
      </c>
      <c r="H6817" s="144">
        <v>30000</v>
      </c>
      <c r="I6817" s="143"/>
    </row>
    <row r="6818" spans="2:9" s="140" customFormat="1" ht="19.7" customHeight="1" x14ac:dyDescent="0.2">
      <c r="B6818" s="142">
        <v>51370</v>
      </c>
      <c r="C6818" s="143" t="s">
        <v>438</v>
      </c>
      <c r="D6818" s="142">
        <v>837420</v>
      </c>
      <c r="E6818" s="143" t="s">
        <v>5454</v>
      </c>
      <c r="F6818" s="143" t="s">
        <v>697</v>
      </c>
      <c r="G6818" s="143" t="s">
        <v>698</v>
      </c>
      <c r="H6818" s="144">
        <v>10000</v>
      </c>
      <c r="I6818" s="143"/>
    </row>
    <row r="6819" spans="2:9" s="140" customFormat="1" ht="19.7" customHeight="1" x14ac:dyDescent="0.2">
      <c r="B6819" s="142">
        <v>51370</v>
      </c>
      <c r="C6819" s="143" t="s">
        <v>438</v>
      </c>
      <c r="D6819" s="142">
        <v>6298724</v>
      </c>
      <c r="E6819" s="143" t="s">
        <v>5456</v>
      </c>
      <c r="F6819" s="143" t="s">
        <v>713</v>
      </c>
      <c r="G6819" s="143" t="s">
        <v>714</v>
      </c>
      <c r="H6819" s="144">
        <v>249000</v>
      </c>
      <c r="I6819" s="143"/>
    </row>
    <row r="6820" spans="2:9" s="140" customFormat="1" ht="19.7" customHeight="1" x14ac:dyDescent="0.2">
      <c r="B6820" s="142">
        <v>51370</v>
      </c>
      <c r="C6820" s="143" t="s">
        <v>438</v>
      </c>
      <c r="D6820" s="142">
        <v>9065945</v>
      </c>
      <c r="E6820" s="143" t="s">
        <v>5458</v>
      </c>
      <c r="F6820" s="143" t="s">
        <v>700</v>
      </c>
      <c r="G6820" s="143" t="s">
        <v>701</v>
      </c>
      <c r="H6820" s="144">
        <v>-11600</v>
      </c>
      <c r="I6820" s="143"/>
    </row>
    <row r="6821" spans="2:9" s="140" customFormat="1" ht="19.7" customHeight="1" x14ac:dyDescent="0.2">
      <c r="B6821" s="142">
        <v>51370</v>
      </c>
      <c r="C6821" s="143" t="s">
        <v>438</v>
      </c>
      <c r="D6821" s="142">
        <v>9508764</v>
      </c>
      <c r="E6821" s="143" t="s">
        <v>5459</v>
      </c>
      <c r="F6821" s="143" t="s">
        <v>697</v>
      </c>
      <c r="G6821" s="143" t="s">
        <v>698</v>
      </c>
      <c r="H6821" s="144">
        <v>60370</v>
      </c>
      <c r="I6821" s="143"/>
    </row>
    <row r="6822" spans="2:9" s="140" customFormat="1" ht="19.7" customHeight="1" x14ac:dyDescent="0.2">
      <c r="B6822" s="142">
        <v>51370</v>
      </c>
      <c r="C6822" s="143" t="s">
        <v>438</v>
      </c>
      <c r="D6822" s="142">
        <v>60090334</v>
      </c>
      <c r="E6822" s="143" t="s">
        <v>5455</v>
      </c>
      <c r="F6822" s="143" t="s">
        <v>697</v>
      </c>
      <c r="G6822" s="143" t="s">
        <v>698</v>
      </c>
      <c r="H6822" s="144">
        <v>40000</v>
      </c>
      <c r="I6822" s="143"/>
    </row>
    <row r="6823" spans="2:9" s="140" customFormat="1" ht="19.7" customHeight="1" x14ac:dyDescent="0.2">
      <c r="B6823" s="142">
        <v>51370</v>
      </c>
      <c r="C6823" s="143" t="s">
        <v>438</v>
      </c>
      <c r="D6823" s="142">
        <v>60136665</v>
      </c>
      <c r="E6823" s="143" t="s">
        <v>5457</v>
      </c>
      <c r="F6823" s="143" t="s">
        <v>700</v>
      </c>
      <c r="G6823" s="143" t="s">
        <v>701</v>
      </c>
      <c r="H6823" s="144">
        <v>-2350.3200000000002</v>
      </c>
      <c r="I6823" s="143"/>
    </row>
    <row r="6824" spans="2:9" s="140" customFormat="1" ht="19.7" customHeight="1" x14ac:dyDescent="0.2">
      <c r="B6824" s="142">
        <v>51370</v>
      </c>
      <c r="C6824" s="143" t="s">
        <v>438</v>
      </c>
      <c r="D6824" s="142">
        <v>60696574</v>
      </c>
      <c r="E6824" s="143" t="s">
        <v>9246</v>
      </c>
      <c r="F6824" s="143" t="s">
        <v>697</v>
      </c>
      <c r="G6824" s="143" t="s">
        <v>698</v>
      </c>
      <c r="H6824" s="144">
        <v>45000</v>
      </c>
      <c r="I6824" s="143"/>
    </row>
    <row r="6825" spans="2:9" s="140" customFormat="1" ht="19.7" customHeight="1" x14ac:dyDescent="0.2">
      <c r="B6825" s="142">
        <v>51370</v>
      </c>
      <c r="C6825" s="143" t="s">
        <v>438</v>
      </c>
      <c r="D6825" s="142">
        <v>65246825</v>
      </c>
      <c r="E6825" s="143" t="s">
        <v>5441</v>
      </c>
      <c r="F6825" s="143" t="s">
        <v>713</v>
      </c>
      <c r="G6825" s="143" t="s">
        <v>714</v>
      </c>
      <c r="H6825" s="144">
        <v>155000</v>
      </c>
      <c r="I6825" s="143"/>
    </row>
    <row r="6826" spans="2:9" s="140" customFormat="1" ht="19.7" customHeight="1" x14ac:dyDescent="0.2">
      <c r="B6826" s="142">
        <v>51370</v>
      </c>
      <c r="C6826" s="143" t="s">
        <v>438</v>
      </c>
      <c r="D6826" s="142">
        <v>101657248</v>
      </c>
      <c r="E6826" s="143" t="s">
        <v>5410</v>
      </c>
      <c r="F6826" s="143" t="s">
        <v>713</v>
      </c>
      <c r="G6826" s="143" t="s">
        <v>714</v>
      </c>
      <c r="H6826" s="144">
        <v>100000</v>
      </c>
      <c r="I6826" s="143"/>
    </row>
    <row r="6827" spans="2:9" s="140" customFormat="1" ht="19.7" customHeight="1" x14ac:dyDescent="0.2">
      <c r="B6827" s="142">
        <v>51381</v>
      </c>
      <c r="C6827" s="143" t="s">
        <v>442</v>
      </c>
      <c r="D6827" s="142">
        <v>97962</v>
      </c>
      <c r="E6827" s="143" t="s">
        <v>5464</v>
      </c>
      <c r="F6827" s="143" t="s">
        <v>700</v>
      </c>
      <c r="G6827" s="143" t="s">
        <v>701</v>
      </c>
      <c r="H6827" s="144">
        <v>1200</v>
      </c>
      <c r="I6827" s="143"/>
    </row>
    <row r="6828" spans="2:9" s="140" customFormat="1" ht="19.7" customHeight="1" x14ac:dyDescent="0.2">
      <c r="B6828" s="142">
        <v>51381</v>
      </c>
      <c r="C6828" s="143" t="s">
        <v>442</v>
      </c>
      <c r="D6828" s="142">
        <v>230676</v>
      </c>
      <c r="E6828" s="143" t="s">
        <v>5465</v>
      </c>
      <c r="F6828" s="143" t="s">
        <v>700</v>
      </c>
      <c r="G6828" s="143" t="s">
        <v>701</v>
      </c>
      <c r="H6828" s="144">
        <v>960</v>
      </c>
      <c r="I6828" s="143"/>
    </row>
    <row r="6829" spans="2:9" s="140" customFormat="1" ht="19.7" customHeight="1" x14ac:dyDescent="0.2">
      <c r="B6829" s="142">
        <v>51381</v>
      </c>
      <c r="C6829" s="143" t="s">
        <v>442</v>
      </c>
      <c r="D6829" s="142">
        <v>342071</v>
      </c>
      <c r="E6829" s="143" t="s">
        <v>5466</v>
      </c>
      <c r="F6829" s="143" t="s">
        <v>697</v>
      </c>
      <c r="G6829" s="143" t="s">
        <v>698</v>
      </c>
      <c r="H6829" s="144">
        <v>30000</v>
      </c>
      <c r="I6829" s="143"/>
    </row>
    <row r="6830" spans="2:9" s="140" customFormat="1" ht="19.7" customHeight="1" x14ac:dyDescent="0.2">
      <c r="B6830" s="142">
        <v>51381</v>
      </c>
      <c r="C6830" s="143" t="s">
        <v>442</v>
      </c>
      <c r="D6830" s="142">
        <v>342071</v>
      </c>
      <c r="E6830" s="143" t="s">
        <v>5467</v>
      </c>
      <c r="F6830" s="143" t="s">
        <v>700</v>
      </c>
      <c r="G6830" s="143" t="s">
        <v>701</v>
      </c>
      <c r="H6830" s="144">
        <v>1672</v>
      </c>
      <c r="I6830" s="143"/>
    </row>
    <row r="6831" spans="2:9" s="140" customFormat="1" ht="19.7" customHeight="1" x14ac:dyDescent="0.2">
      <c r="B6831" s="142">
        <v>51381</v>
      </c>
      <c r="C6831" s="143" t="s">
        <v>442</v>
      </c>
      <c r="D6831" s="142">
        <v>342071</v>
      </c>
      <c r="E6831" s="143" t="s">
        <v>5468</v>
      </c>
      <c r="F6831" s="143" t="s">
        <v>700</v>
      </c>
      <c r="G6831" s="143" t="s">
        <v>701</v>
      </c>
      <c r="H6831" s="144">
        <v>1800</v>
      </c>
      <c r="I6831" s="143"/>
    </row>
    <row r="6832" spans="2:9" s="140" customFormat="1" ht="19.7" customHeight="1" x14ac:dyDescent="0.2">
      <c r="B6832" s="142">
        <v>51381</v>
      </c>
      <c r="C6832" s="143" t="s">
        <v>442</v>
      </c>
      <c r="D6832" s="142">
        <v>414964</v>
      </c>
      <c r="E6832" s="143" t="s">
        <v>9247</v>
      </c>
      <c r="F6832" s="143" t="s">
        <v>697</v>
      </c>
      <c r="G6832" s="143" t="s">
        <v>698</v>
      </c>
      <c r="H6832" s="144">
        <v>17000</v>
      </c>
      <c r="I6832" s="143"/>
    </row>
    <row r="6833" spans="2:9" s="140" customFormat="1" ht="19.7" customHeight="1" x14ac:dyDescent="0.2">
      <c r="B6833" s="142">
        <v>51381</v>
      </c>
      <c r="C6833" s="143" t="s">
        <v>442</v>
      </c>
      <c r="D6833" s="142">
        <v>414964</v>
      </c>
      <c r="E6833" s="143" t="s">
        <v>5483</v>
      </c>
      <c r="F6833" s="143" t="s">
        <v>899</v>
      </c>
      <c r="G6833" s="143" t="s">
        <v>900</v>
      </c>
      <c r="H6833" s="144">
        <v>-23135.040000000001</v>
      </c>
      <c r="I6833" s="143"/>
    </row>
    <row r="6834" spans="2:9" s="140" customFormat="1" ht="19.7" customHeight="1" x14ac:dyDescent="0.2">
      <c r="B6834" s="142">
        <v>51381</v>
      </c>
      <c r="C6834" s="143" t="s">
        <v>442</v>
      </c>
      <c r="D6834" s="142">
        <v>414964</v>
      </c>
      <c r="E6834" s="143" t="s">
        <v>9248</v>
      </c>
      <c r="F6834" s="143" t="s">
        <v>700</v>
      </c>
      <c r="G6834" s="143" t="s">
        <v>701</v>
      </c>
      <c r="H6834" s="144">
        <v>23898.86</v>
      </c>
      <c r="I6834" s="143"/>
    </row>
    <row r="6835" spans="2:9" s="140" customFormat="1" ht="19.7" customHeight="1" x14ac:dyDescent="0.2">
      <c r="B6835" s="142">
        <v>51381</v>
      </c>
      <c r="C6835" s="143" t="s">
        <v>442</v>
      </c>
      <c r="D6835" s="142">
        <v>418230</v>
      </c>
      <c r="E6835" s="143" t="s">
        <v>5469</v>
      </c>
      <c r="F6835" s="143" t="s">
        <v>700</v>
      </c>
      <c r="G6835" s="143" t="s">
        <v>701</v>
      </c>
      <c r="H6835" s="144">
        <v>17400</v>
      </c>
      <c r="I6835" s="143"/>
    </row>
    <row r="6836" spans="2:9" s="140" customFormat="1" ht="19.7" customHeight="1" x14ac:dyDescent="0.2">
      <c r="B6836" s="142">
        <v>51381</v>
      </c>
      <c r="C6836" s="143" t="s">
        <v>442</v>
      </c>
      <c r="D6836" s="142">
        <v>475707</v>
      </c>
      <c r="E6836" s="143" t="s">
        <v>5470</v>
      </c>
      <c r="F6836" s="143" t="s">
        <v>700</v>
      </c>
      <c r="G6836" s="143" t="s">
        <v>701</v>
      </c>
      <c r="H6836" s="144">
        <v>1200</v>
      </c>
      <c r="I6836" s="143"/>
    </row>
    <row r="6837" spans="2:9" s="140" customFormat="1" ht="19.7" customHeight="1" x14ac:dyDescent="0.2">
      <c r="B6837" s="142">
        <v>51381</v>
      </c>
      <c r="C6837" s="143" t="s">
        <v>442</v>
      </c>
      <c r="D6837" s="142">
        <v>475707</v>
      </c>
      <c r="E6837" s="143" t="s">
        <v>5471</v>
      </c>
      <c r="F6837" s="143" t="s">
        <v>700</v>
      </c>
      <c r="G6837" s="143" t="s">
        <v>701</v>
      </c>
      <c r="H6837" s="144">
        <v>10000</v>
      </c>
      <c r="I6837" s="143"/>
    </row>
    <row r="6838" spans="2:9" s="140" customFormat="1" ht="19.7" customHeight="1" x14ac:dyDescent="0.2">
      <c r="B6838" s="142">
        <v>51381</v>
      </c>
      <c r="C6838" s="143" t="s">
        <v>442</v>
      </c>
      <c r="D6838" s="142">
        <v>475707</v>
      </c>
      <c r="E6838" s="143" t="s">
        <v>5472</v>
      </c>
      <c r="F6838" s="143" t="s">
        <v>778</v>
      </c>
      <c r="G6838" s="143" t="s">
        <v>779</v>
      </c>
      <c r="H6838" s="144">
        <v>531.6</v>
      </c>
      <c r="I6838" s="143"/>
    </row>
    <row r="6839" spans="2:9" s="140" customFormat="1" ht="19.7" customHeight="1" x14ac:dyDescent="0.2">
      <c r="B6839" s="142">
        <v>51381</v>
      </c>
      <c r="C6839" s="143" t="s">
        <v>442</v>
      </c>
      <c r="D6839" s="142">
        <v>500356</v>
      </c>
      <c r="E6839" s="143" t="s">
        <v>5473</v>
      </c>
      <c r="F6839" s="143" t="s">
        <v>700</v>
      </c>
      <c r="G6839" s="143" t="s">
        <v>701</v>
      </c>
      <c r="H6839" s="144">
        <v>-10570</v>
      </c>
      <c r="I6839" s="143"/>
    </row>
    <row r="6840" spans="2:9" s="140" customFormat="1" ht="19.7" customHeight="1" x14ac:dyDescent="0.2">
      <c r="B6840" s="142">
        <v>51381</v>
      </c>
      <c r="C6840" s="143" t="s">
        <v>442</v>
      </c>
      <c r="D6840" s="142">
        <v>553906</v>
      </c>
      <c r="E6840" s="143" t="s">
        <v>5474</v>
      </c>
      <c r="F6840" s="143" t="s">
        <v>700</v>
      </c>
      <c r="G6840" s="143" t="s">
        <v>701</v>
      </c>
      <c r="H6840" s="144">
        <v>152.44999999999999</v>
      </c>
      <c r="I6840" s="143"/>
    </row>
    <row r="6841" spans="2:9" s="140" customFormat="1" ht="19.7" customHeight="1" x14ac:dyDescent="0.2">
      <c r="B6841" s="142">
        <v>51381</v>
      </c>
      <c r="C6841" s="143" t="s">
        <v>442</v>
      </c>
      <c r="D6841" s="142">
        <v>553906</v>
      </c>
      <c r="E6841" s="143" t="s">
        <v>5474</v>
      </c>
      <c r="F6841" s="143" t="s">
        <v>700</v>
      </c>
      <c r="G6841" s="143" t="s">
        <v>701</v>
      </c>
      <c r="H6841" s="144">
        <v>1524.5</v>
      </c>
      <c r="I6841" s="143"/>
    </row>
    <row r="6842" spans="2:9" s="140" customFormat="1" ht="19.7" customHeight="1" x14ac:dyDescent="0.2">
      <c r="B6842" s="142">
        <v>51381</v>
      </c>
      <c r="C6842" s="143" t="s">
        <v>442</v>
      </c>
      <c r="D6842" s="142">
        <v>599007</v>
      </c>
      <c r="E6842" s="143" t="s">
        <v>5475</v>
      </c>
      <c r="F6842" s="143" t="s">
        <v>778</v>
      </c>
      <c r="G6842" s="143" t="s">
        <v>779</v>
      </c>
      <c r="H6842" s="144">
        <v>586.44000000000005</v>
      </c>
      <c r="I6842" s="143"/>
    </row>
    <row r="6843" spans="2:9" s="140" customFormat="1" ht="19.7" customHeight="1" x14ac:dyDescent="0.2">
      <c r="B6843" s="142">
        <v>51381</v>
      </c>
      <c r="C6843" s="143" t="s">
        <v>442</v>
      </c>
      <c r="D6843" s="142">
        <v>599007</v>
      </c>
      <c r="E6843" s="143" t="s">
        <v>5476</v>
      </c>
      <c r="F6843" s="143" t="s">
        <v>700</v>
      </c>
      <c r="G6843" s="143" t="s">
        <v>701</v>
      </c>
      <c r="H6843" s="144">
        <v>1800</v>
      </c>
      <c r="I6843" s="143"/>
    </row>
    <row r="6844" spans="2:9" s="140" customFormat="1" ht="19.7" customHeight="1" x14ac:dyDescent="0.2">
      <c r="B6844" s="142">
        <v>51381</v>
      </c>
      <c r="C6844" s="143" t="s">
        <v>442</v>
      </c>
      <c r="D6844" s="142">
        <v>599007</v>
      </c>
      <c r="E6844" s="143" t="s">
        <v>9913</v>
      </c>
      <c r="F6844" s="143" t="s">
        <v>700</v>
      </c>
      <c r="G6844" s="143" t="s">
        <v>701</v>
      </c>
      <c r="H6844" s="144">
        <v>17500</v>
      </c>
      <c r="I6844" s="143"/>
    </row>
    <row r="6845" spans="2:9" s="140" customFormat="1" ht="19.7" customHeight="1" x14ac:dyDescent="0.2">
      <c r="B6845" s="142">
        <v>51381</v>
      </c>
      <c r="C6845" s="143" t="s">
        <v>442</v>
      </c>
      <c r="D6845" s="142">
        <v>609669</v>
      </c>
      <c r="E6845" s="143" t="s">
        <v>5477</v>
      </c>
      <c r="F6845" s="143" t="s">
        <v>729</v>
      </c>
      <c r="G6845" s="143" t="s">
        <v>730</v>
      </c>
      <c r="H6845" s="144">
        <v>373.91</v>
      </c>
      <c r="I6845" s="143"/>
    </row>
    <row r="6846" spans="2:9" s="140" customFormat="1" ht="19.7" customHeight="1" x14ac:dyDescent="0.2">
      <c r="B6846" s="142">
        <v>51381</v>
      </c>
      <c r="C6846" s="143" t="s">
        <v>442</v>
      </c>
      <c r="D6846" s="142">
        <v>609669</v>
      </c>
      <c r="E6846" s="143" t="s">
        <v>5478</v>
      </c>
      <c r="F6846" s="143" t="s">
        <v>737</v>
      </c>
      <c r="G6846" s="143" t="s">
        <v>738</v>
      </c>
      <c r="H6846" s="144">
        <v>360</v>
      </c>
      <c r="I6846" s="143"/>
    </row>
    <row r="6847" spans="2:9" s="140" customFormat="1" ht="19.7" customHeight="1" x14ac:dyDescent="0.2">
      <c r="B6847" s="142">
        <v>51381</v>
      </c>
      <c r="C6847" s="143" t="s">
        <v>442</v>
      </c>
      <c r="D6847" s="142">
        <v>699597</v>
      </c>
      <c r="E6847" s="143" t="s">
        <v>5479</v>
      </c>
      <c r="F6847" s="143" t="s">
        <v>706</v>
      </c>
      <c r="G6847" s="143" t="s">
        <v>707</v>
      </c>
      <c r="H6847" s="144">
        <v>640.28</v>
      </c>
      <c r="I6847" s="143"/>
    </row>
    <row r="6848" spans="2:9" s="140" customFormat="1" ht="19.7" customHeight="1" x14ac:dyDescent="0.2">
      <c r="B6848" s="142">
        <v>51381</v>
      </c>
      <c r="C6848" s="143" t="s">
        <v>442</v>
      </c>
      <c r="D6848" s="142">
        <v>739088</v>
      </c>
      <c r="E6848" s="143" t="s">
        <v>5480</v>
      </c>
      <c r="F6848" s="143" t="s">
        <v>700</v>
      </c>
      <c r="G6848" s="143" t="s">
        <v>701</v>
      </c>
      <c r="H6848" s="144">
        <v>360</v>
      </c>
      <c r="I6848" s="143"/>
    </row>
    <row r="6849" spans="2:9" s="140" customFormat="1" ht="19.7" customHeight="1" x14ac:dyDescent="0.2">
      <c r="B6849" s="142">
        <v>51381</v>
      </c>
      <c r="C6849" s="143" t="s">
        <v>442</v>
      </c>
      <c r="D6849" s="142">
        <v>787887</v>
      </c>
      <c r="E6849" s="143" t="s">
        <v>5365</v>
      </c>
      <c r="F6849" s="143" t="s">
        <v>700</v>
      </c>
      <c r="G6849" s="143" t="s">
        <v>701</v>
      </c>
      <c r="H6849" s="144">
        <v>145</v>
      </c>
      <c r="I6849" s="143"/>
    </row>
    <row r="6850" spans="2:9" s="140" customFormat="1" ht="19.7" customHeight="1" x14ac:dyDescent="0.2">
      <c r="B6850" s="142">
        <v>51381</v>
      </c>
      <c r="C6850" s="143" t="s">
        <v>442</v>
      </c>
      <c r="D6850" s="142">
        <v>787887</v>
      </c>
      <c r="E6850" s="143" t="s">
        <v>5365</v>
      </c>
      <c r="F6850" s="143" t="s">
        <v>700</v>
      </c>
      <c r="G6850" s="143" t="s">
        <v>701</v>
      </c>
      <c r="H6850" s="144">
        <v>2725</v>
      </c>
      <c r="I6850" s="143"/>
    </row>
    <row r="6851" spans="2:9" s="140" customFormat="1" ht="19.7" customHeight="1" x14ac:dyDescent="0.2">
      <c r="B6851" s="142">
        <v>51381</v>
      </c>
      <c r="C6851" s="143" t="s">
        <v>442</v>
      </c>
      <c r="D6851" s="142">
        <v>787887</v>
      </c>
      <c r="E6851" s="143" t="s">
        <v>5366</v>
      </c>
      <c r="F6851" s="143" t="s">
        <v>778</v>
      </c>
      <c r="G6851" s="143" t="s">
        <v>779</v>
      </c>
      <c r="H6851" s="144">
        <v>30.8</v>
      </c>
      <c r="I6851" s="143"/>
    </row>
    <row r="6852" spans="2:9" s="140" customFormat="1" ht="19.7" customHeight="1" x14ac:dyDescent="0.2">
      <c r="B6852" s="142">
        <v>51381</v>
      </c>
      <c r="C6852" s="143" t="s">
        <v>442</v>
      </c>
      <c r="D6852" s="142">
        <v>787887</v>
      </c>
      <c r="E6852" s="143" t="s">
        <v>5366</v>
      </c>
      <c r="F6852" s="143" t="s">
        <v>778</v>
      </c>
      <c r="G6852" s="143" t="s">
        <v>779</v>
      </c>
      <c r="H6852" s="144">
        <v>154</v>
      </c>
      <c r="I6852" s="143"/>
    </row>
    <row r="6853" spans="2:9" s="140" customFormat="1" ht="19.7" customHeight="1" x14ac:dyDescent="0.2">
      <c r="B6853" s="142">
        <v>51381</v>
      </c>
      <c r="C6853" s="143" t="s">
        <v>442</v>
      </c>
      <c r="D6853" s="142">
        <v>787887</v>
      </c>
      <c r="E6853" s="143" t="s">
        <v>5481</v>
      </c>
      <c r="F6853" s="143" t="s">
        <v>700</v>
      </c>
      <c r="G6853" s="143" t="s">
        <v>701</v>
      </c>
      <c r="H6853" s="144">
        <v>14000</v>
      </c>
      <c r="I6853" s="143"/>
    </row>
    <row r="6854" spans="2:9" s="140" customFormat="1" ht="19.7" customHeight="1" x14ac:dyDescent="0.2">
      <c r="B6854" s="142">
        <v>51381</v>
      </c>
      <c r="C6854" s="143" t="s">
        <v>442</v>
      </c>
      <c r="D6854" s="142">
        <v>827302</v>
      </c>
      <c r="E6854" s="143" t="s">
        <v>5482</v>
      </c>
      <c r="F6854" s="143" t="s">
        <v>700</v>
      </c>
      <c r="G6854" s="143" t="s">
        <v>701</v>
      </c>
      <c r="H6854" s="144">
        <v>1200</v>
      </c>
      <c r="I6854" s="143"/>
    </row>
    <row r="6855" spans="2:9" s="140" customFormat="1" ht="19.7" customHeight="1" x14ac:dyDescent="0.2">
      <c r="B6855" s="142">
        <v>51381</v>
      </c>
      <c r="C6855" s="143" t="s">
        <v>442</v>
      </c>
      <c r="D6855" s="142">
        <v>827302</v>
      </c>
      <c r="E6855" s="143" t="s">
        <v>5482</v>
      </c>
      <c r="F6855" s="143" t="s">
        <v>700</v>
      </c>
      <c r="G6855" s="143" t="s">
        <v>701</v>
      </c>
      <c r="H6855" s="144">
        <v>1200</v>
      </c>
      <c r="I6855" s="143"/>
    </row>
    <row r="6856" spans="2:9" s="140" customFormat="1" ht="19.7" customHeight="1" x14ac:dyDescent="0.2">
      <c r="B6856" s="142">
        <v>51381</v>
      </c>
      <c r="C6856" s="143" t="s">
        <v>442</v>
      </c>
      <c r="D6856" s="142">
        <v>5566124</v>
      </c>
      <c r="E6856" s="143" t="s">
        <v>5484</v>
      </c>
      <c r="F6856" s="143" t="s">
        <v>713</v>
      </c>
      <c r="G6856" s="143" t="s">
        <v>714</v>
      </c>
      <c r="H6856" s="144">
        <v>20000</v>
      </c>
      <c r="I6856" s="143"/>
    </row>
    <row r="6857" spans="2:9" s="140" customFormat="1" ht="19.7" customHeight="1" x14ac:dyDescent="0.2">
      <c r="B6857" s="142">
        <v>51381</v>
      </c>
      <c r="C6857" s="143" t="s">
        <v>442</v>
      </c>
      <c r="D6857" s="142">
        <v>5937728</v>
      </c>
      <c r="E6857" s="143" t="s">
        <v>5485</v>
      </c>
      <c r="F6857" s="143" t="s">
        <v>778</v>
      </c>
      <c r="G6857" s="143" t="s">
        <v>779</v>
      </c>
      <c r="H6857" s="144">
        <v>486</v>
      </c>
      <c r="I6857" s="143"/>
    </row>
    <row r="6858" spans="2:9" s="140" customFormat="1" ht="19.7" customHeight="1" x14ac:dyDescent="0.2">
      <c r="B6858" s="142">
        <v>51381</v>
      </c>
      <c r="C6858" s="143" t="s">
        <v>442</v>
      </c>
      <c r="D6858" s="142">
        <v>5937728</v>
      </c>
      <c r="E6858" s="143" t="s">
        <v>5486</v>
      </c>
      <c r="F6858" s="143" t="s">
        <v>700</v>
      </c>
      <c r="G6858" s="143" t="s">
        <v>701</v>
      </c>
      <c r="H6858" s="144">
        <v>10000</v>
      </c>
      <c r="I6858" s="143"/>
    </row>
    <row r="6859" spans="2:9" s="140" customFormat="1" ht="19.7" customHeight="1" x14ac:dyDescent="0.2">
      <c r="B6859" s="142">
        <v>51381</v>
      </c>
      <c r="C6859" s="143" t="s">
        <v>442</v>
      </c>
      <c r="D6859" s="142">
        <v>6546216</v>
      </c>
      <c r="E6859" s="143" t="s">
        <v>9914</v>
      </c>
      <c r="F6859" s="143" t="s">
        <v>700</v>
      </c>
      <c r="G6859" s="143" t="s">
        <v>701</v>
      </c>
      <c r="H6859" s="144">
        <v>4000</v>
      </c>
      <c r="I6859" s="143"/>
    </row>
    <row r="6860" spans="2:9" s="140" customFormat="1" ht="19.7" customHeight="1" x14ac:dyDescent="0.2">
      <c r="B6860" s="142">
        <v>51381</v>
      </c>
      <c r="C6860" s="143" t="s">
        <v>442</v>
      </c>
      <c r="D6860" s="142">
        <v>6586740</v>
      </c>
      <c r="E6860" s="143" t="s">
        <v>5460</v>
      </c>
      <c r="F6860" s="143" t="s">
        <v>700</v>
      </c>
      <c r="G6860" s="143" t="s">
        <v>701</v>
      </c>
      <c r="H6860" s="144">
        <v>600</v>
      </c>
      <c r="I6860" s="143"/>
    </row>
    <row r="6861" spans="2:9" s="140" customFormat="1" ht="19.7" customHeight="1" x14ac:dyDescent="0.2">
      <c r="B6861" s="142">
        <v>51381</v>
      </c>
      <c r="C6861" s="143" t="s">
        <v>442</v>
      </c>
      <c r="D6861" s="142">
        <v>6586740</v>
      </c>
      <c r="E6861" s="143" t="s">
        <v>5461</v>
      </c>
      <c r="F6861" s="143" t="s">
        <v>700</v>
      </c>
      <c r="G6861" s="143" t="s">
        <v>701</v>
      </c>
      <c r="H6861" s="144">
        <v>-30000</v>
      </c>
      <c r="I6861" s="143"/>
    </row>
    <row r="6862" spans="2:9" s="140" customFormat="1" ht="19.7" customHeight="1" x14ac:dyDescent="0.2">
      <c r="B6862" s="142">
        <v>51381</v>
      </c>
      <c r="C6862" s="143" t="s">
        <v>442</v>
      </c>
      <c r="D6862" s="142">
        <v>6586740</v>
      </c>
      <c r="E6862" s="143" t="s">
        <v>5462</v>
      </c>
      <c r="F6862" s="143" t="s">
        <v>700</v>
      </c>
      <c r="G6862" s="143" t="s">
        <v>701</v>
      </c>
      <c r="H6862" s="144">
        <v>126172.25</v>
      </c>
      <c r="I6862" s="143"/>
    </row>
    <row r="6863" spans="2:9" s="140" customFormat="1" ht="19.7" customHeight="1" x14ac:dyDescent="0.2">
      <c r="B6863" s="142">
        <v>51381</v>
      </c>
      <c r="C6863" s="143" t="s">
        <v>442</v>
      </c>
      <c r="D6863" s="142">
        <v>6586740</v>
      </c>
      <c r="E6863" s="143" t="s">
        <v>5463</v>
      </c>
      <c r="F6863" s="143" t="s">
        <v>1226</v>
      </c>
      <c r="G6863" s="143" t="s">
        <v>1227</v>
      </c>
      <c r="H6863" s="144">
        <v>-126172.25</v>
      </c>
      <c r="I6863" s="143"/>
    </row>
    <row r="6864" spans="2:9" s="140" customFormat="1" ht="19.7" customHeight="1" x14ac:dyDescent="0.2">
      <c r="B6864" s="142">
        <v>51381</v>
      </c>
      <c r="C6864" s="143" t="s">
        <v>442</v>
      </c>
      <c r="D6864" s="142">
        <v>10510665</v>
      </c>
      <c r="E6864" s="143" t="s">
        <v>5487</v>
      </c>
      <c r="F6864" s="143" t="s">
        <v>713</v>
      </c>
      <c r="G6864" s="143" t="s">
        <v>714</v>
      </c>
      <c r="H6864" s="144">
        <v>400000</v>
      </c>
      <c r="I6864" s="143"/>
    </row>
    <row r="6865" spans="2:9" s="140" customFormat="1" ht="19.7" customHeight="1" x14ac:dyDescent="0.2">
      <c r="B6865" s="142">
        <v>51381</v>
      </c>
      <c r="C6865" s="143" t="s">
        <v>442</v>
      </c>
      <c r="D6865" s="142">
        <v>10527477</v>
      </c>
      <c r="E6865" s="143" t="s">
        <v>5488</v>
      </c>
      <c r="F6865" s="143" t="s">
        <v>700</v>
      </c>
      <c r="G6865" s="143" t="s">
        <v>701</v>
      </c>
      <c r="H6865" s="144">
        <v>600</v>
      </c>
      <c r="I6865" s="143"/>
    </row>
    <row r="6866" spans="2:9" s="140" customFormat="1" ht="19.7" customHeight="1" x14ac:dyDescent="0.2">
      <c r="B6866" s="142">
        <v>51381</v>
      </c>
      <c r="C6866" s="143" t="s">
        <v>442</v>
      </c>
      <c r="D6866" s="142">
        <v>99547847</v>
      </c>
      <c r="E6866" s="143" t="s">
        <v>5489</v>
      </c>
      <c r="F6866" s="143" t="s">
        <v>700</v>
      </c>
      <c r="G6866" s="143" t="s">
        <v>701</v>
      </c>
      <c r="H6866" s="144">
        <v>-13867.49</v>
      </c>
      <c r="I6866" s="143"/>
    </row>
    <row r="6867" spans="2:9" s="140" customFormat="1" ht="19.7" customHeight="1" x14ac:dyDescent="0.2">
      <c r="B6867" s="142">
        <v>54116</v>
      </c>
      <c r="C6867" s="143" t="s">
        <v>219</v>
      </c>
      <c r="D6867" s="142">
        <v>13087907</v>
      </c>
      <c r="E6867" s="143" t="s">
        <v>5490</v>
      </c>
      <c r="F6867" s="143" t="s">
        <v>1226</v>
      </c>
      <c r="G6867" s="143" t="s">
        <v>1227</v>
      </c>
      <c r="H6867" s="144">
        <v>-31568.73</v>
      </c>
      <c r="I6867" s="143"/>
    </row>
    <row r="6868" spans="2:9" s="140" customFormat="1" ht="19.7" customHeight="1" x14ac:dyDescent="0.2">
      <c r="B6868" s="142">
        <v>54116</v>
      </c>
      <c r="C6868" s="143" t="s">
        <v>219</v>
      </c>
      <c r="D6868" s="142">
        <v>13087907</v>
      </c>
      <c r="E6868" s="143" t="s">
        <v>5491</v>
      </c>
      <c r="F6868" s="143" t="s">
        <v>700</v>
      </c>
      <c r="G6868" s="143" t="s">
        <v>701</v>
      </c>
      <c r="H6868" s="144">
        <v>31568.73</v>
      </c>
      <c r="I6868" s="143"/>
    </row>
    <row r="6869" spans="2:9" s="140" customFormat="1" ht="19.7" customHeight="1" x14ac:dyDescent="0.2">
      <c r="B6869" s="142">
        <v>54116</v>
      </c>
      <c r="C6869" s="143" t="s">
        <v>219</v>
      </c>
      <c r="D6869" s="142">
        <v>13125540</v>
      </c>
      <c r="E6869" s="143" t="s">
        <v>5492</v>
      </c>
      <c r="F6869" s="143" t="s">
        <v>700</v>
      </c>
      <c r="G6869" s="143" t="s">
        <v>701</v>
      </c>
      <c r="H6869" s="144">
        <v>25000</v>
      </c>
      <c r="I6869" s="143"/>
    </row>
    <row r="6870" spans="2:9" s="140" customFormat="1" ht="19.7" customHeight="1" x14ac:dyDescent="0.2">
      <c r="B6870" s="142">
        <v>54116</v>
      </c>
      <c r="C6870" s="143" t="s">
        <v>219</v>
      </c>
      <c r="D6870" s="142">
        <v>13193317</v>
      </c>
      <c r="E6870" s="143" t="s">
        <v>5493</v>
      </c>
      <c r="F6870" s="143" t="s">
        <v>778</v>
      </c>
      <c r="G6870" s="143" t="s">
        <v>779</v>
      </c>
      <c r="H6870" s="144">
        <v>302.39999999999998</v>
      </c>
      <c r="I6870" s="143"/>
    </row>
    <row r="6871" spans="2:9" s="140" customFormat="1" ht="19.7" customHeight="1" x14ac:dyDescent="0.2">
      <c r="B6871" s="142">
        <v>54116</v>
      </c>
      <c r="C6871" s="143" t="s">
        <v>219</v>
      </c>
      <c r="D6871" s="142">
        <v>13193317</v>
      </c>
      <c r="E6871" s="143" t="s">
        <v>5494</v>
      </c>
      <c r="F6871" s="143" t="s">
        <v>697</v>
      </c>
      <c r="G6871" s="143" t="s">
        <v>698</v>
      </c>
      <c r="H6871" s="144">
        <v>27800</v>
      </c>
      <c r="I6871" s="143"/>
    </row>
    <row r="6872" spans="2:9" s="140" customFormat="1" ht="19.7" customHeight="1" x14ac:dyDescent="0.2">
      <c r="B6872" s="142">
        <v>54116</v>
      </c>
      <c r="C6872" s="143" t="s">
        <v>219</v>
      </c>
      <c r="D6872" s="142">
        <v>13206974</v>
      </c>
      <c r="E6872" s="143" t="s">
        <v>5495</v>
      </c>
      <c r="F6872" s="143" t="s">
        <v>713</v>
      </c>
      <c r="G6872" s="143" t="s">
        <v>714</v>
      </c>
      <c r="H6872" s="144">
        <v>100000</v>
      </c>
      <c r="I6872" s="143"/>
    </row>
    <row r="6873" spans="2:9" s="140" customFormat="1" ht="19.7" customHeight="1" x14ac:dyDescent="0.2">
      <c r="B6873" s="142">
        <v>54116</v>
      </c>
      <c r="C6873" s="143" t="s">
        <v>219</v>
      </c>
      <c r="D6873" s="142">
        <v>13247276</v>
      </c>
      <c r="E6873" s="143" t="s">
        <v>5496</v>
      </c>
      <c r="F6873" s="143" t="s">
        <v>700</v>
      </c>
      <c r="G6873" s="143" t="s">
        <v>701</v>
      </c>
      <c r="H6873" s="144">
        <v>50800</v>
      </c>
      <c r="I6873" s="143"/>
    </row>
    <row r="6874" spans="2:9" s="140" customFormat="1" ht="19.7" customHeight="1" x14ac:dyDescent="0.2">
      <c r="B6874" s="142">
        <v>54116</v>
      </c>
      <c r="C6874" s="143" t="s">
        <v>219</v>
      </c>
      <c r="D6874" s="142">
        <v>13262599</v>
      </c>
      <c r="E6874" s="143" t="s">
        <v>5497</v>
      </c>
      <c r="F6874" s="143" t="s">
        <v>700</v>
      </c>
      <c r="G6874" s="143" t="s">
        <v>701</v>
      </c>
      <c r="H6874" s="144">
        <v>480</v>
      </c>
      <c r="I6874" s="143"/>
    </row>
    <row r="6875" spans="2:9" s="140" customFormat="1" ht="19.7" customHeight="1" x14ac:dyDescent="0.2">
      <c r="B6875" s="142">
        <v>54116</v>
      </c>
      <c r="C6875" s="143" t="s">
        <v>219</v>
      </c>
      <c r="D6875" s="142">
        <v>13262599</v>
      </c>
      <c r="E6875" s="143" t="s">
        <v>5498</v>
      </c>
      <c r="F6875" s="143" t="s">
        <v>729</v>
      </c>
      <c r="G6875" s="143" t="s">
        <v>730</v>
      </c>
      <c r="H6875" s="144">
        <v>5000</v>
      </c>
      <c r="I6875" s="143"/>
    </row>
    <row r="6876" spans="2:9" s="140" customFormat="1" ht="19.7" customHeight="1" x14ac:dyDescent="0.2">
      <c r="B6876" s="142">
        <v>54116</v>
      </c>
      <c r="C6876" s="143" t="s">
        <v>219</v>
      </c>
      <c r="D6876" s="142">
        <v>13262599</v>
      </c>
      <c r="E6876" s="143" t="s">
        <v>5499</v>
      </c>
      <c r="F6876" s="143" t="s">
        <v>700</v>
      </c>
      <c r="G6876" s="143" t="s">
        <v>701</v>
      </c>
      <c r="H6876" s="144">
        <v>-3600</v>
      </c>
      <c r="I6876" s="143"/>
    </row>
    <row r="6877" spans="2:9" s="140" customFormat="1" ht="19.7" customHeight="1" x14ac:dyDescent="0.2">
      <c r="B6877" s="142">
        <v>54116</v>
      </c>
      <c r="C6877" s="143" t="s">
        <v>219</v>
      </c>
      <c r="D6877" s="142">
        <v>13393774</v>
      </c>
      <c r="E6877" s="143" t="s">
        <v>5500</v>
      </c>
      <c r="F6877" s="143" t="s">
        <v>1226</v>
      </c>
      <c r="G6877" s="143" t="s">
        <v>1227</v>
      </c>
      <c r="H6877" s="144">
        <v>-31568.73</v>
      </c>
      <c r="I6877" s="143"/>
    </row>
    <row r="6878" spans="2:9" s="140" customFormat="1" ht="19.7" customHeight="1" x14ac:dyDescent="0.2">
      <c r="B6878" s="142">
        <v>54116</v>
      </c>
      <c r="C6878" s="143" t="s">
        <v>219</v>
      </c>
      <c r="D6878" s="142">
        <v>13393774</v>
      </c>
      <c r="E6878" s="143" t="s">
        <v>5501</v>
      </c>
      <c r="F6878" s="143" t="s">
        <v>700</v>
      </c>
      <c r="G6878" s="143" t="s">
        <v>701</v>
      </c>
      <c r="H6878" s="144">
        <v>31568.73</v>
      </c>
      <c r="I6878" s="143"/>
    </row>
    <row r="6879" spans="2:9" s="140" customFormat="1" ht="19.7" customHeight="1" x14ac:dyDescent="0.2">
      <c r="B6879" s="142">
        <v>54116</v>
      </c>
      <c r="C6879" s="143" t="s">
        <v>219</v>
      </c>
      <c r="D6879" s="142">
        <v>13412177</v>
      </c>
      <c r="E6879" s="143" t="s">
        <v>5502</v>
      </c>
      <c r="F6879" s="143" t="s">
        <v>697</v>
      </c>
      <c r="G6879" s="143" t="s">
        <v>698</v>
      </c>
      <c r="H6879" s="144">
        <v>15000</v>
      </c>
      <c r="I6879" s="143"/>
    </row>
    <row r="6880" spans="2:9" s="140" customFormat="1" ht="19.7" customHeight="1" x14ac:dyDescent="0.2">
      <c r="B6880" s="142">
        <v>54116</v>
      </c>
      <c r="C6880" s="143" t="s">
        <v>219</v>
      </c>
      <c r="D6880" s="142">
        <v>13418275</v>
      </c>
      <c r="E6880" s="143" t="s">
        <v>5503</v>
      </c>
      <c r="F6880" s="143" t="s">
        <v>700</v>
      </c>
      <c r="G6880" s="143" t="s">
        <v>701</v>
      </c>
      <c r="H6880" s="144">
        <v>-22000</v>
      </c>
      <c r="I6880" s="143"/>
    </row>
    <row r="6881" spans="2:9" s="140" customFormat="1" ht="19.7" customHeight="1" x14ac:dyDescent="0.2">
      <c r="B6881" s="142">
        <v>54116</v>
      </c>
      <c r="C6881" s="143" t="s">
        <v>219</v>
      </c>
      <c r="D6881" s="142">
        <v>13508440</v>
      </c>
      <c r="E6881" s="143" t="s">
        <v>5504</v>
      </c>
      <c r="F6881" s="143" t="s">
        <v>700</v>
      </c>
      <c r="G6881" s="143" t="s">
        <v>701</v>
      </c>
      <c r="H6881" s="144">
        <v>1200</v>
      </c>
      <c r="I6881" s="143"/>
    </row>
    <row r="6882" spans="2:9" s="140" customFormat="1" ht="19.7" customHeight="1" x14ac:dyDescent="0.2">
      <c r="B6882" s="142">
        <v>54116</v>
      </c>
      <c r="C6882" s="143" t="s">
        <v>219</v>
      </c>
      <c r="D6882" s="142">
        <v>13530202</v>
      </c>
      <c r="E6882" s="143" t="s">
        <v>5505</v>
      </c>
      <c r="F6882" s="143" t="s">
        <v>700</v>
      </c>
      <c r="G6882" s="143" t="s">
        <v>701</v>
      </c>
      <c r="H6882" s="144">
        <v>600</v>
      </c>
      <c r="I6882" s="143"/>
    </row>
    <row r="6883" spans="2:9" s="140" customFormat="1" ht="19.7" customHeight="1" x14ac:dyDescent="0.2">
      <c r="B6883" s="142">
        <v>54116</v>
      </c>
      <c r="C6883" s="143" t="s">
        <v>219</v>
      </c>
      <c r="D6883" s="142">
        <v>13646844</v>
      </c>
      <c r="E6883" s="143" t="s">
        <v>5506</v>
      </c>
      <c r="F6883" s="143" t="s">
        <v>729</v>
      </c>
      <c r="G6883" s="143" t="s">
        <v>730</v>
      </c>
      <c r="H6883" s="144">
        <v>5342.09</v>
      </c>
      <c r="I6883" s="143"/>
    </row>
    <row r="6884" spans="2:9" s="140" customFormat="1" ht="19.7" customHeight="1" x14ac:dyDescent="0.2">
      <c r="B6884" s="142">
        <v>54116</v>
      </c>
      <c r="C6884" s="143" t="s">
        <v>219</v>
      </c>
      <c r="D6884" s="142">
        <v>13741696</v>
      </c>
      <c r="E6884" s="143" t="s">
        <v>5507</v>
      </c>
      <c r="F6884" s="143" t="s">
        <v>700</v>
      </c>
      <c r="G6884" s="143" t="s">
        <v>701</v>
      </c>
      <c r="H6884" s="144">
        <v>768</v>
      </c>
      <c r="I6884" s="143"/>
    </row>
    <row r="6885" spans="2:9" s="140" customFormat="1" ht="19.7" customHeight="1" x14ac:dyDescent="0.2">
      <c r="B6885" s="142">
        <v>54116</v>
      </c>
      <c r="C6885" s="143" t="s">
        <v>219</v>
      </c>
      <c r="D6885" s="142">
        <v>13748415</v>
      </c>
      <c r="E6885" s="143" t="s">
        <v>5508</v>
      </c>
      <c r="F6885" s="143" t="s">
        <v>700</v>
      </c>
      <c r="G6885" s="143" t="s">
        <v>701</v>
      </c>
      <c r="H6885" s="144">
        <v>120</v>
      </c>
      <c r="I6885" s="143"/>
    </row>
    <row r="6886" spans="2:9" s="140" customFormat="1" ht="19.7" customHeight="1" x14ac:dyDescent="0.2">
      <c r="B6886" s="142">
        <v>54116</v>
      </c>
      <c r="C6886" s="143" t="s">
        <v>219</v>
      </c>
      <c r="D6886" s="142">
        <v>13862735</v>
      </c>
      <c r="E6886" s="143" t="s">
        <v>5509</v>
      </c>
      <c r="F6886" s="143" t="s">
        <v>713</v>
      </c>
      <c r="G6886" s="143" t="s">
        <v>714</v>
      </c>
      <c r="H6886" s="144">
        <v>190000</v>
      </c>
      <c r="I6886" s="143"/>
    </row>
    <row r="6887" spans="2:9" s="140" customFormat="1" ht="19.7" customHeight="1" x14ac:dyDescent="0.2">
      <c r="B6887" s="142">
        <v>54161</v>
      </c>
      <c r="C6887" s="143" t="s">
        <v>220</v>
      </c>
      <c r="D6887" s="142">
        <v>13242113</v>
      </c>
      <c r="E6887" s="143" t="s">
        <v>5510</v>
      </c>
      <c r="F6887" s="143" t="s">
        <v>700</v>
      </c>
      <c r="G6887" s="143" t="s">
        <v>701</v>
      </c>
      <c r="H6887" s="144">
        <v>40000</v>
      </c>
      <c r="I6887" s="143"/>
    </row>
    <row r="6888" spans="2:9" s="140" customFormat="1" ht="19.7" customHeight="1" x14ac:dyDescent="0.2">
      <c r="B6888" s="142">
        <v>54161</v>
      </c>
      <c r="C6888" s="143" t="s">
        <v>220</v>
      </c>
      <c r="D6888" s="142">
        <v>13355020</v>
      </c>
      <c r="E6888" s="143" t="s">
        <v>5511</v>
      </c>
      <c r="F6888" s="143" t="s">
        <v>706</v>
      </c>
      <c r="G6888" s="143" t="s">
        <v>707</v>
      </c>
      <c r="H6888" s="144">
        <v>128.06</v>
      </c>
      <c r="I6888" s="143"/>
    </row>
    <row r="6889" spans="2:9" s="140" customFormat="1" ht="19.7" customHeight="1" x14ac:dyDescent="0.2">
      <c r="B6889" s="142">
        <v>54161</v>
      </c>
      <c r="C6889" s="143" t="s">
        <v>220</v>
      </c>
      <c r="D6889" s="142">
        <v>13355020</v>
      </c>
      <c r="E6889" s="143" t="s">
        <v>5512</v>
      </c>
      <c r="F6889" s="143" t="s">
        <v>729</v>
      </c>
      <c r="G6889" s="143" t="s">
        <v>730</v>
      </c>
      <c r="H6889" s="144">
        <v>1200</v>
      </c>
      <c r="I6889" s="143"/>
    </row>
    <row r="6890" spans="2:9" s="140" customFormat="1" ht="19.7" customHeight="1" x14ac:dyDescent="0.2">
      <c r="B6890" s="142">
        <v>54161</v>
      </c>
      <c r="C6890" s="143" t="s">
        <v>220</v>
      </c>
      <c r="D6890" s="142">
        <v>13355020</v>
      </c>
      <c r="E6890" s="143" t="s">
        <v>5513</v>
      </c>
      <c r="F6890" s="143" t="s">
        <v>729</v>
      </c>
      <c r="G6890" s="143" t="s">
        <v>730</v>
      </c>
      <c r="H6890" s="144">
        <v>624.24</v>
      </c>
      <c r="I6890" s="143"/>
    </row>
    <row r="6891" spans="2:9" s="140" customFormat="1" ht="19.7" customHeight="1" x14ac:dyDescent="0.2">
      <c r="B6891" s="142">
        <v>54161</v>
      </c>
      <c r="C6891" s="143" t="s">
        <v>220</v>
      </c>
      <c r="D6891" s="142">
        <v>13355020</v>
      </c>
      <c r="E6891" s="143" t="s">
        <v>5514</v>
      </c>
      <c r="F6891" s="143" t="s">
        <v>700</v>
      </c>
      <c r="G6891" s="143" t="s">
        <v>701</v>
      </c>
      <c r="H6891" s="144">
        <v>41163.17</v>
      </c>
      <c r="I6891" s="143"/>
    </row>
    <row r="6892" spans="2:9" s="140" customFormat="1" ht="19.7" customHeight="1" x14ac:dyDescent="0.2">
      <c r="B6892" s="142">
        <v>54161</v>
      </c>
      <c r="C6892" s="143" t="s">
        <v>220</v>
      </c>
      <c r="D6892" s="142">
        <v>13360563</v>
      </c>
      <c r="E6892" s="143" t="s">
        <v>5515</v>
      </c>
      <c r="F6892" s="143" t="s">
        <v>706</v>
      </c>
      <c r="G6892" s="143" t="s">
        <v>707</v>
      </c>
      <c r="H6892" s="144">
        <v>528.22</v>
      </c>
      <c r="I6892" s="143"/>
    </row>
    <row r="6893" spans="2:9" s="140" customFormat="1" ht="19.7" customHeight="1" x14ac:dyDescent="0.2">
      <c r="B6893" s="142">
        <v>54161</v>
      </c>
      <c r="C6893" s="143" t="s">
        <v>220</v>
      </c>
      <c r="D6893" s="142">
        <v>13419049</v>
      </c>
      <c r="E6893" s="143" t="s">
        <v>5516</v>
      </c>
      <c r="F6893" s="143" t="s">
        <v>697</v>
      </c>
      <c r="G6893" s="143" t="s">
        <v>698</v>
      </c>
      <c r="H6893" s="144">
        <v>30000</v>
      </c>
      <c r="I6893" s="143"/>
    </row>
    <row r="6894" spans="2:9" s="140" customFormat="1" ht="19.7" customHeight="1" x14ac:dyDescent="0.2">
      <c r="B6894" s="142">
        <v>54161</v>
      </c>
      <c r="C6894" s="143" t="s">
        <v>220</v>
      </c>
      <c r="D6894" s="142">
        <v>13506850</v>
      </c>
      <c r="E6894" s="143" t="s">
        <v>5517</v>
      </c>
      <c r="F6894" s="143" t="s">
        <v>723</v>
      </c>
      <c r="G6894" s="143" t="s">
        <v>724</v>
      </c>
      <c r="H6894" s="144">
        <v>220000</v>
      </c>
      <c r="I6894" s="143"/>
    </row>
    <row r="6895" spans="2:9" s="140" customFormat="1" ht="19.7" customHeight="1" x14ac:dyDescent="0.2">
      <c r="B6895" s="142">
        <v>54161</v>
      </c>
      <c r="C6895" s="143" t="s">
        <v>220</v>
      </c>
      <c r="D6895" s="142">
        <v>14057781</v>
      </c>
      <c r="E6895" s="143" t="s">
        <v>5518</v>
      </c>
      <c r="F6895" s="143" t="s">
        <v>737</v>
      </c>
      <c r="G6895" s="143" t="s">
        <v>738</v>
      </c>
      <c r="H6895" s="144">
        <v>3600</v>
      </c>
      <c r="I6895" s="143"/>
    </row>
    <row r="6896" spans="2:9" s="140" customFormat="1" ht="19.7" customHeight="1" x14ac:dyDescent="0.2">
      <c r="B6896" s="142">
        <v>54161</v>
      </c>
      <c r="C6896" s="143" t="s">
        <v>220</v>
      </c>
      <c r="D6896" s="142">
        <v>14057781</v>
      </c>
      <c r="E6896" s="143" t="s">
        <v>5518</v>
      </c>
      <c r="F6896" s="143" t="s">
        <v>737</v>
      </c>
      <c r="G6896" s="143" t="s">
        <v>738</v>
      </c>
      <c r="H6896" s="144">
        <v>1200</v>
      </c>
      <c r="I6896" s="143"/>
    </row>
    <row r="6897" spans="2:9" s="140" customFormat="1" ht="19.7" customHeight="1" x14ac:dyDescent="0.2">
      <c r="B6897" s="142">
        <v>54161</v>
      </c>
      <c r="C6897" s="143" t="s">
        <v>220</v>
      </c>
      <c r="D6897" s="142">
        <v>14057781</v>
      </c>
      <c r="E6897" s="143" t="s">
        <v>5519</v>
      </c>
      <c r="F6897" s="143" t="s">
        <v>700</v>
      </c>
      <c r="G6897" s="143" t="s">
        <v>701</v>
      </c>
      <c r="H6897" s="144">
        <v>900</v>
      </c>
      <c r="I6897" s="143"/>
    </row>
    <row r="6898" spans="2:9" s="140" customFormat="1" ht="19.7" customHeight="1" x14ac:dyDescent="0.2">
      <c r="B6898" s="142">
        <v>54161</v>
      </c>
      <c r="C6898" s="143" t="s">
        <v>220</v>
      </c>
      <c r="D6898" s="142">
        <v>14057781</v>
      </c>
      <c r="E6898" s="143" t="s">
        <v>5519</v>
      </c>
      <c r="F6898" s="143" t="s">
        <v>700</v>
      </c>
      <c r="G6898" s="143" t="s">
        <v>701</v>
      </c>
      <c r="H6898" s="144">
        <v>300</v>
      </c>
      <c r="I6898" s="143"/>
    </row>
    <row r="6899" spans="2:9" s="140" customFormat="1" ht="19.7" customHeight="1" x14ac:dyDescent="0.2">
      <c r="B6899" s="142">
        <v>54161</v>
      </c>
      <c r="C6899" s="143" t="s">
        <v>220</v>
      </c>
      <c r="D6899" s="142">
        <v>14057958</v>
      </c>
      <c r="E6899" s="143" t="s">
        <v>5520</v>
      </c>
      <c r="F6899" s="143" t="s">
        <v>700</v>
      </c>
      <c r="G6899" s="143" t="s">
        <v>701</v>
      </c>
      <c r="H6899" s="144">
        <v>900</v>
      </c>
      <c r="I6899" s="143"/>
    </row>
    <row r="6900" spans="2:9" s="140" customFormat="1" ht="19.7" customHeight="1" x14ac:dyDescent="0.2">
      <c r="B6900" s="142">
        <v>54161</v>
      </c>
      <c r="C6900" s="143" t="s">
        <v>220</v>
      </c>
      <c r="D6900" s="142">
        <v>14057958</v>
      </c>
      <c r="E6900" s="143" t="s">
        <v>5520</v>
      </c>
      <c r="F6900" s="143" t="s">
        <v>700</v>
      </c>
      <c r="G6900" s="143" t="s">
        <v>701</v>
      </c>
      <c r="H6900" s="144">
        <v>300</v>
      </c>
      <c r="I6900" s="143"/>
    </row>
    <row r="6901" spans="2:9" s="140" customFormat="1" ht="19.7" customHeight="1" x14ac:dyDescent="0.2">
      <c r="B6901" s="142">
        <v>54166</v>
      </c>
      <c r="C6901" s="143" t="s">
        <v>221</v>
      </c>
      <c r="D6901" s="142">
        <v>13025272</v>
      </c>
      <c r="E6901" s="143" t="s">
        <v>5521</v>
      </c>
      <c r="F6901" s="143" t="s">
        <v>700</v>
      </c>
      <c r="G6901" s="143" t="s">
        <v>701</v>
      </c>
      <c r="H6901" s="144">
        <v>90</v>
      </c>
      <c r="I6901" s="143"/>
    </row>
    <row r="6902" spans="2:9" s="140" customFormat="1" ht="19.7" customHeight="1" x14ac:dyDescent="0.2">
      <c r="B6902" s="142">
        <v>54166</v>
      </c>
      <c r="C6902" s="143" t="s">
        <v>221</v>
      </c>
      <c r="D6902" s="142">
        <v>13025272</v>
      </c>
      <c r="E6902" s="143" t="s">
        <v>5521</v>
      </c>
      <c r="F6902" s="143" t="s">
        <v>700</v>
      </c>
      <c r="G6902" s="143" t="s">
        <v>701</v>
      </c>
      <c r="H6902" s="144">
        <v>270</v>
      </c>
      <c r="I6902" s="143"/>
    </row>
    <row r="6903" spans="2:9" s="140" customFormat="1" ht="19.7" customHeight="1" x14ac:dyDescent="0.2">
      <c r="B6903" s="142">
        <v>54166</v>
      </c>
      <c r="C6903" s="143" t="s">
        <v>221</v>
      </c>
      <c r="D6903" s="142">
        <v>13025272</v>
      </c>
      <c r="E6903" s="143" t="s">
        <v>8811</v>
      </c>
      <c r="F6903" s="143" t="s">
        <v>899</v>
      </c>
      <c r="G6903" s="143" t="s">
        <v>900</v>
      </c>
      <c r="H6903" s="144">
        <v>762.25</v>
      </c>
      <c r="I6903" s="143"/>
    </row>
    <row r="6904" spans="2:9" s="140" customFormat="1" ht="19.7" customHeight="1" x14ac:dyDescent="0.2">
      <c r="B6904" s="142">
        <v>54166</v>
      </c>
      <c r="C6904" s="143" t="s">
        <v>221</v>
      </c>
      <c r="D6904" s="142">
        <v>13184293</v>
      </c>
      <c r="E6904" s="143" t="s">
        <v>5522</v>
      </c>
      <c r="F6904" s="143" t="s">
        <v>700</v>
      </c>
      <c r="G6904" s="143" t="s">
        <v>701</v>
      </c>
      <c r="H6904" s="144">
        <v>300</v>
      </c>
      <c r="I6904" s="143"/>
    </row>
    <row r="6905" spans="2:9" s="140" customFormat="1" ht="19.7" customHeight="1" x14ac:dyDescent="0.2">
      <c r="B6905" s="142">
        <v>54166</v>
      </c>
      <c r="C6905" s="143" t="s">
        <v>221</v>
      </c>
      <c r="D6905" s="142">
        <v>13184293</v>
      </c>
      <c r="E6905" s="143" t="s">
        <v>5522</v>
      </c>
      <c r="F6905" s="143" t="s">
        <v>700</v>
      </c>
      <c r="G6905" s="143" t="s">
        <v>701</v>
      </c>
      <c r="H6905" s="144">
        <v>900</v>
      </c>
      <c r="I6905" s="143"/>
    </row>
    <row r="6906" spans="2:9" s="140" customFormat="1" ht="19.7" customHeight="1" x14ac:dyDescent="0.2">
      <c r="B6906" s="142">
        <v>54166</v>
      </c>
      <c r="C6906" s="143" t="s">
        <v>221</v>
      </c>
      <c r="D6906" s="142">
        <v>13286869</v>
      </c>
      <c r="E6906" s="143" t="s">
        <v>5523</v>
      </c>
      <c r="F6906" s="143" t="s">
        <v>700</v>
      </c>
      <c r="G6906" s="143" t="s">
        <v>701</v>
      </c>
      <c r="H6906" s="144">
        <v>14000</v>
      </c>
      <c r="I6906" s="143"/>
    </row>
    <row r="6907" spans="2:9" s="140" customFormat="1" ht="19.7" customHeight="1" x14ac:dyDescent="0.2">
      <c r="B6907" s="142">
        <v>54166</v>
      </c>
      <c r="C6907" s="143" t="s">
        <v>221</v>
      </c>
      <c r="D6907" s="142">
        <v>13294680</v>
      </c>
      <c r="E6907" s="143" t="s">
        <v>5524</v>
      </c>
      <c r="F6907" s="143" t="s">
        <v>1245</v>
      </c>
      <c r="G6907" s="143" t="s">
        <v>1246</v>
      </c>
      <c r="H6907" s="144">
        <v>28500</v>
      </c>
      <c r="I6907" s="143"/>
    </row>
    <row r="6908" spans="2:9" s="140" customFormat="1" ht="19.7" customHeight="1" x14ac:dyDescent="0.2">
      <c r="B6908" s="142">
        <v>54166</v>
      </c>
      <c r="C6908" s="143" t="s">
        <v>221</v>
      </c>
      <c r="D6908" s="142">
        <v>13294680</v>
      </c>
      <c r="E6908" s="143" t="s">
        <v>5525</v>
      </c>
      <c r="F6908" s="143" t="s">
        <v>1245</v>
      </c>
      <c r="G6908" s="143" t="s">
        <v>1246</v>
      </c>
      <c r="H6908" s="144">
        <v>28500</v>
      </c>
      <c r="I6908" s="143"/>
    </row>
    <row r="6909" spans="2:9" s="140" customFormat="1" ht="19.7" customHeight="1" x14ac:dyDescent="0.2">
      <c r="B6909" s="142">
        <v>54166</v>
      </c>
      <c r="C6909" s="143" t="s">
        <v>221</v>
      </c>
      <c r="D6909" s="142">
        <v>13357579</v>
      </c>
      <c r="E6909" s="143" t="s">
        <v>5526</v>
      </c>
      <c r="F6909" s="143" t="s">
        <v>769</v>
      </c>
      <c r="G6909" s="143" t="s">
        <v>770</v>
      </c>
      <c r="H6909" s="144">
        <v>100</v>
      </c>
      <c r="I6909" s="143"/>
    </row>
    <row r="6910" spans="2:9" s="140" customFormat="1" ht="19.7" customHeight="1" x14ac:dyDescent="0.2">
      <c r="B6910" s="142">
        <v>54166</v>
      </c>
      <c r="C6910" s="143" t="s">
        <v>221</v>
      </c>
      <c r="D6910" s="142">
        <v>13357579</v>
      </c>
      <c r="E6910" s="143" t="s">
        <v>5526</v>
      </c>
      <c r="F6910" s="143" t="s">
        <v>769</v>
      </c>
      <c r="G6910" s="143" t="s">
        <v>770</v>
      </c>
      <c r="H6910" s="144">
        <v>450</v>
      </c>
      <c r="I6910" s="143"/>
    </row>
    <row r="6911" spans="2:9" s="140" customFormat="1" ht="19.7" customHeight="1" x14ac:dyDescent="0.2">
      <c r="B6911" s="142">
        <v>54166</v>
      </c>
      <c r="C6911" s="143" t="s">
        <v>221</v>
      </c>
      <c r="D6911" s="142">
        <v>13448393</v>
      </c>
      <c r="E6911" s="143" t="s">
        <v>5527</v>
      </c>
      <c r="F6911" s="143" t="s">
        <v>697</v>
      </c>
      <c r="G6911" s="143" t="s">
        <v>698</v>
      </c>
      <c r="H6911" s="144">
        <v>15000</v>
      </c>
      <c r="I6911" s="143"/>
    </row>
    <row r="6912" spans="2:9" s="140" customFormat="1" ht="19.7" customHeight="1" x14ac:dyDescent="0.2">
      <c r="B6912" s="142">
        <v>54166</v>
      </c>
      <c r="C6912" s="143" t="s">
        <v>221</v>
      </c>
      <c r="D6912" s="142">
        <v>65254940</v>
      </c>
      <c r="E6912" s="143" t="s">
        <v>5528</v>
      </c>
      <c r="F6912" s="143" t="s">
        <v>700</v>
      </c>
      <c r="G6912" s="143" t="s">
        <v>701</v>
      </c>
      <c r="H6912" s="144">
        <v>52900</v>
      </c>
      <c r="I6912" s="143"/>
    </row>
    <row r="6913" spans="2:9" s="140" customFormat="1" ht="19.7" customHeight="1" x14ac:dyDescent="0.2">
      <c r="B6913" s="142">
        <v>54166</v>
      </c>
      <c r="C6913" s="143" t="s">
        <v>221</v>
      </c>
      <c r="D6913" s="142">
        <v>65254940</v>
      </c>
      <c r="E6913" s="143" t="s">
        <v>5529</v>
      </c>
      <c r="F6913" s="143" t="s">
        <v>1226</v>
      </c>
      <c r="G6913" s="143" t="s">
        <v>1227</v>
      </c>
      <c r="H6913" s="144">
        <v>-1000</v>
      </c>
      <c r="I6913" s="143"/>
    </row>
    <row r="6914" spans="2:9" s="140" customFormat="1" ht="19.7" customHeight="1" x14ac:dyDescent="0.2">
      <c r="B6914" s="142">
        <v>54166</v>
      </c>
      <c r="C6914" s="143" t="s">
        <v>221</v>
      </c>
      <c r="D6914" s="142">
        <v>65254940</v>
      </c>
      <c r="E6914" s="143" t="s">
        <v>5529</v>
      </c>
      <c r="F6914" s="143" t="s">
        <v>1226</v>
      </c>
      <c r="G6914" s="143" t="s">
        <v>1227</v>
      </c>
      <c r="H6914" s="144">
        <v>-5000</v>
      </c>
      <c r="I6914" s="143"/>
    </row>
    <row r="6915" spans="2:9" s="140" customFormat="1" ht="19.7" customHeight="1" x14ac:dyDescent="0.2">
      <c r="B6915" s="142">
        <v>54171</v>
      </c>
      <c r="C6915" s="143" t="s">
        <v>222</v>
      </c>
      <c r="D6915" s="142">
        <v>13253534</v>
      </c>
      <c r="E6915" s="143" t="s">
        <v>9249</v>
      </c>
      <c r="F6915" s="143" t="s">
        <v>700</v>
      </c>
      <c r="G6915" s="143" t="s">
        <v>701</v>
      </c>
      <c r="H6915" s="144">
        <v>7075</v>
      </c>
      <c r="I6915" s="143"/>
    </row>
    <row r="6916" spans="2:9" s="140" customFormat="1" ht="19.7" customHeight="1" x14ac:dyDescent="0.2">
      <c r="B6916" s="142">
        <v>54171</v>
      </c>
      <c r="C6916" s="143" t="s">
        <v>222</v>
      </c>
      <c r="D6916" s="142">
        <v>13253534</v>
      </c>
      <c r="E6916" s="143" t="s">
        <v>9250</v>
      </c>
      <c r="F6916" s="143" t="s">
        <v>769</v>
      </c>
      <c r="G6916" s="143" t="s">
        <v>770</v>
      </c>
      <c r="H6916" s="144">
        <v>-15616.12</v>
      </c>
      <c r="I6916" s="143"/>
    </row>
    <row r="6917" spans="2:9" s="140" customFormat="1" ht="19.7" customHeight="1" x14ac:dyDescent="0.2">
      <c r="B6917" s="142">
        <v>54171</v>
      </c>
      <c r="C6917" s="143" t="s">
        <v>222</v>
      </c>
      <c r="D6917" s="142">
        <v>13253534</v>
      </c>
      <c r="E6917" s="143" t="s">
        <v>9251</v>
      </c>
      <c r="F6917" s="143" t="s">
        <v>700</v>
      </c>
      <c r="G6917" s="143" t="s">
        <v>701</v>
      </c>
      <c r="H6917" s="144">
        <v>90616.12</v>
      </c>
      <c r="I6917" s="143"/>
    </row>
    <row r="6918" spans="2:9" s="140" customFormat="1" ht="19.7" customHeight="1" x14ac:dyDescent="0.2">
      <c r="B6918" s="142">
        <v>54171</v>
      </c>
      <c r="C6918" s="143" t="s">
        <v>222</v>
      </c>
      <c r="D6918" s="142">
        <v>13270826</v>
      </c>
      <c r="E6918" s="143" t="s">
        <v>5530</v>
      </c>
      <c r="F6918" s="143" t="s">
        <v>899</v>
      </c>
      <c r="G6918" s="143" t="s">
        <v>900</v>
      </c>
      <c r="H6918" s="144">
        <v>426.86</v>
      </c>
      <c r="I6918" s="143"/>
    </row>
    <row r="6919" spans="2:9" s="140" customFormat="1" ht="19.7" customHeight="1" x14ac:dyDescent="0.2">
      <c r="B6919" s="142">
        <v>54171</v>
      </c>
      <c r="C6919" s="143" t="s">
        <v>222</v>
      </c>
      <c r="D6919" s="142">
        <v>13270826</v>
      </c>
      <c r="E6919" s="143" t="s">
        <v>5530</v>
      </c>
      <c r="F6919" s="143" t="s">
        <v>899</v>
      </c>
      <c r="G6919" s="143" t="s">
        <v>900</v>
      </c>
      <c r="H6919" s="144">
        <v>243.92</v>
      </c>
      <c r="I6919" s="143"/>
    </row>
    <row r="6920" spans="2:9" s="140" customFormat="1" ht="19.7" customHeight="1" x14ac:dyDescent="0.2">
      <c r="B6920" s="142">
        <v>54171</v>
      </c>
      <c r="C6920" s="143" t="s">
        <v>222</v>
      </c>
      <c r="D6920" s="142">
        <v>65218495</v>
      </c>
      <c r="E6920" s="143" t="s">
        <v>5531</v>
      </c>
      <c r="F6920" s="143" t="s">
        <v>700</v>
      </c>
      <c r="G6920" s="143" t="s">
        <v>701</v>
      </c>
      <c r="H6920" s="144">
        <v>-29820.89</v>
      </c>
      <c r="I6920" s="143"/>
    </row>
    <row r="6921" spans="2:9" s="140" customFormat="1" ht="19.7" customHeight="1" x14ac:dyDescent="0.2">
      <c r="B6921" s="142">
        <v>54171</v>
      </c>
      <c r="C6921" s="143" t="s">
        <v>222</v>
      </c>
      <c r="D6921" s="142">
        <v>65218495</v>
      </c>
      <c r="E6921" s="143" t="s">
        <v>5532</v>
      </c>
      <c r="F6921" s="143" t="s">
        <v>899</v>
      </c>
      <c r="G6921" s="143" t="s">
        <v>900</v>
      </c>
      <c r="H6921" s="144">
        <v>-1000</v>
      </c>
      <c r="I6921" s="143"/>
    </row>
    <row r="6922" spans="2:9" s="140" customFormat="1" ht="19.7" customHeight="1" x14ac:dyDescent="0.2">
      <c r="B6922" s="142">
        <v>54184</v>
      </c>
      <c r="C6922" s="143" t="s">
        <v>448</v>
      </c>
      <c r="D6922" s="142">
        <v>13788618</v>
      </c>
      <c r="E6922" s="143" t="s">
        <v>5533</v>
      </c>
      <c r="F6922" s="143" t="s">
        <v>713</v>
      </c>
      <c r="G6922" s="143" t="s">
        <v>714</v>
      </c>
      <c r="H6922" s="144">
        <v>100000</v>
      </c>
      <c r="I6922" s="143"/>
    </row>
    <row r="6923" spans="2:9" s="140" customFormat="1" ht="19.7" customHeight="1" x14ac:dyDescent="0.2">
      <c r="B6923" s="142">
        <v>54184</v>
      </c>
      <c r="C6923" s="143" t="s">
        <v>448</v>
      </c>
      <c r="D6923" s="142">
        <v>13793161</v>
      </c>
      <c r="E6923" s="143" t="s">
        <v>9252</v>
      </c>
      <c r="F6923" s="143" t="s">
        <v>769</v>
      </c>
      <c r="G6923" s="143" t="s">
        <v>770</v>
      </c>
      <c r="H6923" s="144">
        <v>-18102.04</v>
      </c>
      <c r="I6923" s="143"/>
    </row>
    <row r="6924" spans="2:9" s="140" customFormat="1" ht="19.7" customHeight="1" x14ac:dyDescent="0.2">
      <c r="B6924" s="142">
        <v>54184</v>
      </c>
      <c r="C6924" s="143" t="s">
        <v>448</v>
      </c>
      <c r="D6924" s="142">
        <v>13793161</v>
      </c>
      <c r="E6924" s="143" t="s">
        <v>9253</v>
      </c>
      <c r="F6924" s="143" t="s">
        <v>723</v>
      </c>
      <c r="G6924" s="143" t="s">
        <v>724</v>
      </c>
      <c r="H6924" s="144">
        <v>-2854.53</v>
      </c>
      <c r="I6924" s="143"/>
    </row>
    <row r="6925" spans="2:9" s="140" customFormat="1" ht="19.7" customHeight="1" x14ac:dyDescent="0.2">
      <c r="B6925" s="142">
        <v>54184</v>
      </c>
      <c r="C6925" s="143" t="s">
        <v>448</v>
      </c>
      <c r="D6925" s="142">
        <v>13793161</v>
      </c>
      <c r="E6925" s="143" t="s">
        <v>9254</v>
      </c>
      <c r="F6925" s="143" t="s">
        <v>713</v>
      </c>
      <c r="G6925" s="143" t="s">
        <v>714</v>
      </c>
      <c r="H6925" s="144">
        <v>100000</v>
      </c>
      <c r="I6925" s="143"/>
    </row>
    <row r="6926" spans="2:9" s="140" customFormat="1" ht="19.7" customHeight="1" x14ac:dyDescent="0.2">
      <c r="B6926" s="142">
        <v>54184</v>
      </c>
      <c r="C6926" s="143" t="s">
        <v>448</v>
      </c>
      <c r="D6926" s="142">
        <v>13809313</v>
      </c>
      <c r="E6926" s="143" t="s">
        <v>5534</v>
      </c>
      <c r="F6926" s="143" t="s">
        <v>713</v>
      </c>
      <c r="G6926" s="143" t="s">
        <v>714</v>
      </c>
      <c r="H6926" s="144">
        <v>186950</v>
      </c>
      <c r="I6926" s="143"/>
    </row>
    <row r="6927" spans="2:9" s="140" customFormat="1" ht="19.7" customHeight="1" x14ac:dyDescent="0.2">
      <c r="B6927" s="142">
        <v>54184</v>
      </c>
      <c r="C6927" s="143" t="s">
        <v>448</v>
      </c>
      <c r="D6927" s="142">
        <v>13892181</v>
      </c>
      <c r="E6927" s="143" t="s">
        <v>9915</v>
      </c>
      <c r="F6927" s="143" t="s">
        <v>700</v>
      </c>
      <c r="G6927" s="143" t="s">
        <v>701</v>
      </c>
      <c r="H6927" s="144">
        <v>-30671.59</v>
      </c>
      <c r="I6927" s="143"/>
    </row>
    <row r="6928" spans="2:9" s="140" customFormat="1" ht="19.7" customHeight="1" x14ac:dyDescent="0.2">
      <c r="B6928" s="142">
        <v>54184</v>
      </c>
      <c r="C6928" s="143" t="s">
        <v>448</v>
      </c>
      <c r="D6928" s="142">
        <v>14106598</v>
      </c>
      <c r="E6928" s="143" t="s">
        <v>5535</v>
      </c>
      <c r="F6928" s="143" t="s">
        <v>700</v>
      </c>
      <c r="G6928" s="143" t="s">
        <v>701</v>
      </c>
      <c r="H6928" s="144">
        <v>-1200</v>
      </c>
      <c r="I6928" s="143"/>
    </row>
    <row r="6929" spans="2:9" s="140" customFormat="1" ht="19.7" customHeight="1" x14ac:dyDescent="0.2">
      <c r="B6929" s="142">
        <v>54184</v>
      </c>
      <c r="C6929" s="143" t="s">
        <v>448</v>
      </c>
      <c r="D6929" s="142">
        <v>14161377</v>
      </c>
      <c r="E6929" s="143" t="s">
        <v>9255</v>
      </c>
      <c r="F6929" s="143" t="s">
        <v>713</v>
      </c>
      <c r="G6929" s="143" t="s">
        <v>714</v>
      </c>
      <c r="H6929" s="144">
        <v>100000</v>
      </c>
      <c r="I6929" s="143"/>
    </row>
    <row r="6930" spans="2:9" s="140" customFormat="1" ht="19.7" customHeight="1" x14ac:dyDescent="0.2">
      <c r="B6930" s="142">
        <v>54184</v>
      </c>
      <c r="C6930" s="143" t="s">
        <v>448</v>
      </c>
      <c r="D6930" s="142">
        <v>14161626</v>
      </c>
      <c r="E6930" s="143" t="s">
        <v>9256</v>
      </c>
      <c r="F6930" s="143" t="s">
        <v>713</v>
      </c>
      <c r="G6930" s="143" t="s">
        <v>714</v>
      </c>
      <c r="H6930" s="144">
        <v>0</v>
      </c>
      <c r="I6930" s="143"/>
    </row>
    <row r="6931" spans="2:9" s="140" customFormat="1" ht="19.7" customHeight="1" x14ac:dyDescent="0.2">
      <c r="B6931" s="142">
        <v>54184</v>
      </c>
      <c r="C6931" s="143" t="s">
        <v>448</v>
      </c>
      <c r="D6931" s="142">
        <v>14161626</v>
      </c>
      <c r="E6931" s="143" t="s">
        <v>9257</v>
      </c>
      <c r="F6931" s="143" t="s">
        <v>713</v>
      </c>
      <c r="G6931" s="143" t="s">
        <v>714</v>
      </c>
      <c r="H6931" s="144">
        <v>243200</v>
      </c>
      <c r="I6931" s="143"/>
    </row>
    <row r="6932" spans="2:9" s="140" customFormat="1" ht="19.7" customHeight="1" x14ac:dyDescent="0.2">
      <c r="B6932" s="142">
        <v>54184</v>
      </c>
      <c r="C6932" s="143" t="s">
        <v>448</v>
      </c>
      <c r="D6932" s="142">
        <v>14161626</v>
      </c>
      <c r="E6932" s="143" t="s">
        <v>9258</v>
      </c>
      <c r="F6932" s="143" t="s">
        <v>700</v>
      </c>
      <c r="G6932" s="143" t="s">
        <v>701</v>
      </c>
      <c r="H6932" s="144">
        <v>600</v>
      </c>
      <c r="I6932" s="143"/>
    </row>
    <row r="6933" spans="2:9" s="140" customFormat="1" ht="19.7" customHeight="1" x14ac:dyDescent="0.2">
      <c r="B6933" s="142">
        <v>54184</v>
      </c>
      <c r="C6933" s="143" t="s">
        <v>448</v>
      </c>
      <c r="D6933" s="142">
        <v>14166019</v>
      </c>
      <c r="E6933" s="143" t="s">
        <v>5536</v>
      </c>
      <c r="F6933" s="143" t="s">
        <v>697</v>
      </c>
      <c r="G6933" s="143" t="s">
        <v>698</v>
      </c>
      <c r="H6933" s="144">
        <v>130000</v>
      </c>
      <c r="I6933" s="143"/>
    </row>
    <row r="6934" spans="2:9" s="140" customFormat="1" ht="19.7" customHeight="1" x14ac:dyDescent="0.2">
      <c r="B6934" s="142">
        <v>54184</v>
      </c>
      <c r="C6934" s="143" t="s">
        <v>448</v>
      </c>
      <c r="D6934" s="142">
        <v>14167866</v>
      </c>
      <c r="E6934" s="143" t="s">
        <v>5537</v>
      </c>
      <c r="F6934" s="143" t="s">
        <v>899</v>
      </c>
      <c r="G6934" s="143" t="s">
        <v>900</v>
      </c>
      <c r="H6934" s="144">
        <v>712.69</v>
      </c>
      <c r="I6934" s="143"/>
    </row>
    <row r="6935" spans="2:9" s="140" customFormat="1" ht="19.7" customHeight="1" x14ac:dyDescent="0.2">
      <c r="B6935" s="142">
        <v>54184</v>
      </c>
      <c r="C6935" s="143" t="s">
        <v>448</v>
      </c>
      <c r="D6935" s="142">
        <v>14168122</v>
      </c>
      <c r="E6935" s="143" t="s">
        <v>9259</v>
      </c>
      <c r="F6935" s="143" t="s">
        <v>723</v>
      </c>
      <c r="G6935" s="143" t="s">
        <v>724</v>
      </c>
      <c r="H6935" s="144">
        <v>-36211.019999999997</v>
      </c>
      <c r="I6935" s="143"/>
    </row>
    <row r="6936" spans="2:9" s="140" customFormat="1" ht="19.7" customHeight="1" x14ac:dyDescent="0.2">
      <c r="B6936" s="142">
        <v>54184</v>
      </c>
      <c r="C6936" s="143" t="s">
        <v>448</v>
      </c>
      <c r="D6936" s="142">
        <v>14168122</v>
      </c>
      <c r="E6936" s="143" t="s">
        <v>9260</v>
      </c>
      <c r="F6936" s="143" t="s">
        <v>713</v>
      </c>
      <c r="G6936" s="143" t="s">
        <v>714</v>
      </c>
      <c r="H6936" s="144">
        <v>0</v>
      </c>
      <c r="I6936" s="143"/>
    </row>
    <row r="6937" spans="2:9" s="140" customFormat="1" ht="19.7" customHeight="1" x14ac:dyDescent="0.2">
      <c r="B6937" s="142">
        <v>54184</v>
      </c>
      <c r="C6937" s="143" t="s">
        <v>448</v>
      </c>
      <c r="D6937" s="142">
        <v>14168122</v>
      </c>
      <c r="E6937" s="143" t="s">
        <v>9261</v>
      </c>
      <c r="F6937" s="143" t="s">
        <v>769</v>
      </c>
      <c r="G6937" s="143" t="s">
        <v>770</v>
      </c>
      <c r="H6937" s="144">
        <v>-18102.04</v>
      </c>
      <c r="I6937" s="143"/>
    </row>
    <row r="6938" spans="2:9" s="140" customFormat="1" ht="19.7" customHeight="1" x14ac:dyDescent="0.2">
      <c r="B6938" s="142">
        <v>54184</v>
      </c>
      <c r="C6938" s="143" t="s">
        <v>448</v>
      </c>
      <c r="D6938" s="142">
        <v>14168398</v>
      </c>
      <c r="E6938" s="143" t="s">
        <v>5538</v>
      </c>
      <c r="F6938" s="143" t="s">
        <v>737</v>
      </c>
      <c r="G6938" s="143" t="s">
        <v>738</v>
      </c>
      <c r="H6938" s="144">
        <v>2400</v>
      </c>
      <c r="I6938" s="143"/>
    </row>
    <row r="6939" spans="2:9" s="140" customFormat="1" ht="19.7" customHeight="1" x14ac:dyDescent="0.2">
      <c r="B6939" s="142">
        <v>54184</v>
      </c>
      <c r="C6939" s="143" t="s">
        <v>448</v>
      </c>
      <c r="D6939" s="142">
        <v>14168807</v>
      </c>
      <c r="E6939" s="143" t="s">
        <v>5539</v>
      </c>
      <c r="F6939" s="143" t="s">
        <v>700</v>
      </c>
      <c r="G6939" s="143" t="s">
        <v>701</v>
      </c>
      <c r="H6939" s="144">
        <v>360</v>
      </c>
      <c r="I6939" s="143"/>
    </row>
    <row r="6940" spans="2:9" s="140" customFormat="1" ht="19.7" customHeight="1" x14ac:dyDescent="0.2">
      <c r="B6940" s="142">
        <v>54184</v>
      </c>
      <c r="C6940" s="143" t="s">
        <v>448</v>
      </c>
      <c r="D6940" s="142">
        <v>14168807</v>
      </c>
      <c r="E6940" s="143" t="s">
        <v>5540</v>
      </c>
      <c r="F6940" s="143" t="s">
        <v>1646</v>
      </c>
      <c r="G6940" s="143" t="s">
        <v>1647</v>
      </c>
      <c r="H6940" s="144">
        <v>666</v>
      </c>
      <c r="I6940" s="143"/>
    </row>
    <row r="6941" spans="2:9" s="140" customFormat="1" ht="19.7" customHeight="1" x14ac:dyDescent="0.2">
      <c r="B6941" s="142">
        <v>54184</v>
      </c>
      <c r="C6941" s="143" t="s">
        <v>448</v>
      </c>
      <c r="D6941" s="142">
        <v>14169672</v>
      </c>
      <c r="E6941" s="143" t="s">
        <v>5541</v>
      </c>
      <c r="F6941" s="143" t="s">
        <v>700</v>
      </c>
      <c r="G6941" s="143" t="s">
        <v>701</v>
      </c>
      <c r="H6941" s="144">
        <v>600</v>
      </c>
      <c r="I6941" s="143"/>
    </row>
    <row r="6942" spans="2:9" s="140" customFormat="1" ht="19.7" customHeight="1" x14ac:dyDescent="0.2">
      <c r="B6942" s="142">
        <v>54184</v>
      </c>
      <c r="C6942" s="143" t="s">
        <v>448</v>
      </c>
      <c r="D6942" s="142">
        <v>14175837</v>
      </c>
      <c r="E6942" s="143" t="s">
        <v>5542</v>
      </c>
      <c r="F6942" s="143" t="s">
        <v>706</v>
      </c>
      <c r="G6942" s="143" t="s">
        <v>707</v>
      </c>
      <c r="H6942" s="144">
        <v>960.12</v>
      </c>
      <c r="I6942" s="143"/>
    </row>
    <row r="6943" spans="2:9" s="140" customFormat="1" ht="19.7" customHeight="1" x14ac:dyDescent="0.2">
      <c r="B6943" s="142">
        <v>54184</v>
      </c>
      <c r="C6943" s="143" t="s">
        <v>448</v>
      </c>
      <c r="D6943" s="142">
        <v>14175837</v>
      </c>
      <c r="E6943" s="143" t="s">
        <v>5543</v>
      </c>
      <c r="F6943" s="143" t="s">
        <v>700</v>
      </c>
      <c r="G6943" s="143" t="s">
        <v>701</v>
      </c>
      <c r="H6943" s="144">
        <v>-8588.8799999999992</v>
      </c>
      <c r="I6943" s="143"/>
    </row>
    <row r="6944" spans="2:9" s="140" customFormat="1" ht="19.7" customHeight="1" x14ac:dyDescent="0.2">
      <c r="B6944" s="142">
        <v>54184</v>
      </c>
      <c r="C6944" s="143" t="s">
        <v>448</v>
      </c>
      <c r="D6944" s="142">
        <v>14177078</v>
      </c>
      <c r="E6944" s="143" t="s">
        <v>9262</v>
      </c>
      <c r="F6944" s="143" t="s">
        <v>713</v>
      </c>
      <c r="G6944" s="143" t="s">
        <v>714</v>
      </c>
      <c r="H6944" s="144">
        <v>380000</v>
      </c>
      <c r="I6944" s="143"/>
    </row>
    <row r="6945" spans="2:9" s="140" customFormat="1" ht="19.7" customHeight="1" x14ac:dyDescent="0.2">
      <c r="B6945" s="142">
        <v>54184</v>
      </c>
      <c r="C6945" s="143" t="s">
        <v>448</v>
      </c>
      <c r="D6945" s="142">
        <v>14193525</v>
      </c>
      <c r="E6945" s="143" t="s">
        <v>5544</v>
      </c>
      <c r="F6945" s="143" t="s">
        <v>700</v>
      </c>
      <c r="G6945" s="143" t="s">
        <v>701</v>
      </c>
      <c r="H6945" s="144">
        <v>360</v>
      </c>
      <c r="I6945" s="143"/>
    </row>
    <row r="6946" spans="2:9" s="140" customFormat="1" ht="19.7" customHeight="1" x14ac:dyDescent="0.2">
      <c r="B6946" s="142">
        <v>54184</v>
      </c>
      <c r="C6946" s="143" t="s">
        <v>448</v>
      </c>
      <c r="D6946" s="142">
        <v>14199753</v>
      </c>
      <c r="E6946" s="143" t="s">
        <v>5545</v>
      </c>
      <c r="F6946" s="143" t="s">
        <v>700</v>
      </c>
      <c r="G6946" s="143" t="s">
        <v>701</v>
      </c>
      <c r="H6946" s="144">
        <v>600</v>
      </c>
      <c r="I6946" s="143"/>
    </row>
    <row r="6947" spans="2:9" s="140" customFormat="1" ht="19.7" customHeight="1" x14ac:dyDescent="0.2">
      <c r="B6947" s="142">
        <v>54184</v>
      </c>
      <c r="C6947" s="143" t="s">
        <v>448</v>
      </c>
      <c r="D6947" s="142">
        <v>14199753</v>
      </c>
      <c r="E6947" s="143" t="s">
        <v>5546</v>
      </c>
      <c r="F6947" s="143" t="s">
        <v>700</v>
      </c>
      <c r="G6947" s="143" t="s">
        <v>701</v>
      </c>
      <c r="H6947" s="144">
        <v>600</v>
      </c>
      <c r="I6947" s="143"/>
    </row>
    <row r="6948" spans="2:9" s="140" customFormat="1" ht="19.7" customHeight="1" x14ac:dyDescent="0.2">
      <c r="B6948" s="142">
        <v>54184</v>
      </c>
      <c r="C6948" s="143" t="s">
        <v>448</v>
      </c>
      <c r="D6948" s="142">
        <v>14223849</v>
      </c>
      <c r="E6948" s="143" t="s">
        <v>5547</v>
      </c>
      <c r="F6948" s="143" t="s">
        <v>713</v>
      </c>
      <c r="G6948" s="143" t="s">
        <v>714</v>
      </c>
      <c r="H6948" s="144">
        <v>190000</v>
      </c>
      <c r="I6948" s="143"/>
    </row>
    <row r="6949" spans="2:9" s="140" customFormat="1" ht="19.7" customHeight="1" x14ac:dyDescent="0.2">
      <c r="B6949" s="142">
        <v>54184</v>
      </c>
      <c r="C6949" s="143" t="s">
        <v>448</v>
      </c>
      <c r="D6949" s="142">
        <v>65181310</v>
      </c>
      <c r="E6949" s="143" t="s">
        <v>5548</v>
      </c>
      <c r="F6949" s="143" t="s">
        <v>723</v>
      </c>
      <c r="G6949" s="143" t="s">
        <v>724</v>
      </c>
      <c r="H6949" s="144">
        <v>-24000</v>
      </c>
      <c r="I6949" s="143"/>
    </row>
    <row r="6950" spans="2:9" s="140" customFormat="1" ht="19.7" customHeight="1" x14ac:dyDescent="0.2">
      <c r="B6950" s="142">
        <v>54196</v>
      </c>
      <c r="C6950" s="143" t="s">
        <v>240</v>
      </c>
      <c r="D6950" s="142">
        <v>13189027</v>
      </c>
      <c r="E6950" s="143" t="s">
        <v>5549</v>
      </c>
      <c r="F6950" s="143" t="s">
        <v>737</v>
      </c>
      <c r="G6950" s="143" t="s">
        <v>738</v>
      </c>
      <c r="H6950" s="144">
        <v>1120</v>
      </c>
      <c r="I6950" s="143"/>
    </row>
    <row r="6951" spans="2:9" s="140" customFormat="1" ht="19.7" customHeight="1" x14ac:dyDescent="0.2">
      <c r="B6951" s="142">
        <v>54196</v>
      </c>
      <c r="C6951" s="143" t="s">
        <v>240</v>
      </c>
      <c r="D6951" s="142">
        <v>13189027</v>
      </c>
      <c r="E6951" s="143" t="s">
        <v>5549</v>
      </c>
      <c r="F6951" s="143" t="s">
        <v>737</v>
      </c>
      <c r="G6951" s="143" t="s">
        <v>738</v>
      </c>
      <c r="H6951" s="144">
        <v>800</v>
      </c>
      <c r="I6951" s="143"/>
    </row>
    <row r="6952" spans="2:9" s="140" customFormat="1" ht="19.7" customHeight="1" x14ac:dyDescent="0.2">
      <c r="B6952" s="142">
        <v>54196</v>
      </c>
      <c r="C6952" s="143" t="s">
        <v>240</v>
      </c>
      <c r="D6952" s="142">
        <v>13189027</v>
      </c>
      <c r="E6952" s="143" t="s">
        <v>5550</v>
      </c>
      <c r="F6952" s="143" t="s">
        <v>899</v>
      </c>
      <c r="G6952" s="143" t="s">
        <v>900</v>
      </c>
      <c r="H6952" s="144">
        <v>910</v>
      </c>
      <c r="I6952" s="143"/>
    </row>
    <row r="6953" spans="2:9" s="140" customFormat="1" ht="19.7" customHeight="1" x14ac:dyDescent="0.2">
      <c r="B6953" s="142">
        <v>54196</v>
      </c>
      <c r="C6953" s="143" t="s">
        <v>240</v>
      </c>
      <c r="D6953" s="142">
        <v>13189027</v>
      </c>
      <c r="E6953" s="143" t="s">
        <v>5550</v>
      </c>
      <c r="F6953" s="143" t="s">
        <v>899</v>
      </c>
      <c r="G6953" s="143" t="s">
        <v>900</v>
      </c>
      <c r="H6953" s="144">
        <v>520</v>
      </c>
      <c r="I6953" s="143"/>
    </row>
    <row r="6954" spans="2:9" s="140" customFormat="1" ht="19.7" customHeight="1" x14ac:dyDescent="0.2">
      <c r="B6954" s="142">
        <v>54196</v>
      </c>
      <c r="C6954" s="143" t="s">
        <v>240</v>
      </c>
      <c r="D6954" s="142">
        <v>13258899</v>
      </c>
      <c r="E6954" s="143" t="s">
        <v>5551</v>
      </c>
      <c r="F6954" s="143" t="s">
        <v>697</v>
      </c>
      <c r="G6954" s="143" t="s">
        <v>698</v>
      </c>
      <c r="H6954" s="144">
        <v>10400</v>
      </c>
      <c r="I6954" s="143"/>
    </row>
    <row r="6955" spans="2:9" s="140" customFormat="1" ht="19.7" customHeight="1" x14ac:dyDescent="0.2">
      <c r="B6955" s="142">
        <v>54196</v>
      </c>
      <c r="C6955" s="143" t="s">
        <v>240</v>
      </c>
      <c r="D6955" s="142">
        <v>13529481</v>
      </c>
      <c r="E6955" s="143" t="s">
        <v>5552</v>
      </c>
      <c r="F6955" s="143" t="s">
        <v>713</v>
      </c>
      <c r="G6955" s="143" t="s">
        <v>714</v>
      </c>
      <c r="H6955" s="144">
        <v>100000</v>
      </c>
      <c r="I6955" s="143"/>
    </row>
    <row r="6956" spans="2:9" s="140" customFormat="1" ht="19.7" customHeight="1" x14ac:dyDescent="0.2">
      <c r="B6956" s="142">
        <v>54196</v>
      </c>
      <c r="C6956" s="143" t="s">
        <v>240</v>
      </c>
      <c r="D6956" s="142">
        <v>13638627</v>
      </c>
      <c r="E6956" s="143" t="s">
        <v>5553</v>
      </c>
      <c r="F6956" s="143" t="s">
        <v>792</v>
      </c>
      <c r="G6956" s="143" t="s">
        <v>793</v>
      </c>
      <c r="H6956" s="144">
        <v>0</v>
      </c>
      <c r="I6956" s="143"/>
    </row>
    <row r="6957" spans="2:9" s="140" customFormat="1" ht="19.7" customHeight="1" x14ac:dyDescent="0.2">
      <c r="B6957" s="142">
        <v>54196</v>
      </c>
      <c r="C6957" s="143" t="s">
        <v>240</v>
      </c>
      <c r="D6957" s="142">
        <v>14083376</v>
      </c>
      <c r="E6957" s="143" t="s">
        <v>5554</v>
      </c>
      <c r="F6957" s="143" t="s">
        <v>792</v>
      </c>
      <c r="G6957" s="143" t="s">
        <v>793</v>
      </c>
      <c r="H6957" s="144">
        <v>0</v>
      </c>
      <c r="I6957" s="143"/>
    </row>
    <row r="6958" spans="2:9" s="140" customFormat="1" ht="19.7" customHeight="1" x14ac:dyDescent="0.2">
      <c r="B6958" s="142">
        <v>54196</v>
      </c>
      <c r="C6958" s="143" t="s">
        <v>240</v>
      </c>
      <c r="D6958" s="142">
        <v>14083376</v>
      </c>
      <c r="E6958" s="143" t="s">
        <v>5555</v>
      </c>
      <c r="F6958" s="143" t="s">
        <v>697</v>
      </c>
      <c r="G6958" s="143" t="s">
        <v>698</v>
      </c>
      <c r="H6958" s="144">
        <v>214.2</v>
      </c>
      <c r="I6958" s="143"/>
    </row>
    <row r="6959" spans="2:9" s="140" customFormat="1" ht="19.7" customHeight="1" x14ac:dyDescent="0.2">
      <c r="B6959" s="142">
        <v>54196</v>
      </c>
      <c r="C6959" s="143" t="s">
        <v>240</v>
      </c>
      <c r="D6959" s="142">
        <v>14083376</v>
      </c>
      <c r="E6959" s="143" t="s">
        <v>5555</v>
      </c>
      <c r="F6959" s="143" t="s">
        <v>697</v>
      </c>
      <c r="G6959" s="143" t="s">
        <v>698</v>
      </c>
      <c r="H6959" s="144">
        <v>865.36</v>
      </c>
      <c r="I6959" s="143"/>
    </row>
    <row r="6960" spans="2:9" s="140" customFormat="1" ht="19.7" customHeight="1" x14ac:dyDescent="0.2">
      <c r="B6960" s="142">
        <v>54196</v>
      </c>
      <c r="C6960" s="143" t="s">
        <v>240</v>
      </c>
      <c r="D6960" s="142">
        <v>14083376</v>
      </c>
      <c r="E6960" s="143" t="s">
        <v>5555</v>
      </c>
      <c r="F6960" s="143" t="s">
        <v>697</v>
      </c>
      <c r="G6960" s="143" t="s">
        <v>698</v>
      </c>
      <c r="H6960" s="144">
        <v>1310.88</v>
      </c>
      <c r="I6960" s="143"/>
    </row>
    <row r="6961" spans="2:9" s="140" customFormat="1" ht="19.7" customHeight="1" x14ac:dyDescent="0.2">
      <c r="B6961" s="142">
        <v>54196</v>
      </c>
      <c r="C6961" s="143" t="s">
        <v>240</v>
      </c>
      <c r="D6961" s="142">
        <v>14083376</v>
      </c>
      <c r="E6961" s="143" t="s">
        <v>5556</v>
      </c>
      <c r="F6961" s="143" t="s">
        <v>706</v>
      </c>
      <c r="G6961" s="143" t="s">
        <v>707</v>
      </c>
      <c r="H6961" s="144">
        <v>240.1</v>
      </c>
      <c r="I6961" s="143"/>
    </row>
    <row r="6962" spans="2:9" s="140" customFormat="1" ht="19.7" customHeight="1" x14ac:dyDescent="0.2">
      <c r="B6962" s="142">
        <v>54196</v>
      </c>
      <c r="C6962" s="143" t="s">
        <v>240</v>
      </c>
      <c r="D6962" s="142">
        <v>14083376</v>
      </c>
      <c r="E6962" s="143" t="s">
        <v>5556</v>
      </c>
      <c r="F6962" s="143" t="s">
        <v>706</v>
      </c>
      <c r="G6962" s="143" t="s">
        <v>707</v>
      </c>
      <c r="H6962" s="144">
        <v>288.12</v>
      </c>
      <c r="I6962" s="143"/>
    </row>
    <row r="6963" spans="2:9" s="140" customFormat="1" ht="19.7" customHeight="1" x14ac:dyDescent="0.2">
      <c r="B6963" s="142">
        <v>54257</v>
      </c>
      <c r="C6963" s="143" t="s">
        <v>241</v>
      </c>
      <c r="D6963" s="142">
        <v>13384310</v>
      </c>
      <c r="E6963" s="143" t="s">
        <v>8812</v>
      </c>
      <c r="F6963" s="143" t="s">
        <v>899</v>
      </c>
      <c r="G6963" s="143" t="s">
        <v>900</v>
      </c>
      <c r="H6963" s="144">
        <v>960.43</v>
      </c>
      <c r="I6963" s="143"/>
    </row>
    <row r="6964" spans="2:9" s="140" customFormat="1" ht="19.7" customHeight="1" x14ac:dyDescent="0.2">
      <c r="B6964" s="142">
        <v>54257</v>
      </c>
      <c r="C6964" s="143" t="s">
        <v>241</v>
      </c>
      <c r="D6964" s="142">
        <v>14133633</v>
      </c>
      <c r="E6964" s="143" t="s">
        <v>5557</v>
      </c>
      <c r="F6964" s="143" t="s">
        <v>700</v>
      </c>
      <c r="G6964" s="143" t="s">
        <v>701</v>
      </c>
      <c r="H6964" s="144">
        <v>80000</v>
      </c>
      <c r="I6964" s="143"/>
    </row>
    <row r="6965" spans="2:9" s="140" customFormat="1" ht="19.7" customHeight="1" x14ac:dyDescent="0.2">
      <c r="B6965" s="142">
        <v>54257</v>
      </c>
      <c r="C6965" s="143" t="s">
        <v>241</v>
      </c>
      <c r="D6965" s="142">
        <v>14178265</v>
      </c>
      <c r="E6965" s="143" t="s">
        <v>9263</v>
      </c>
      <c r="F6965" s="143" t="s">
        <v>899</v>
      </c>
      <c r="G6965" s="143" t="s">
        <v>900</v>
      </c>
      <c r="H6965" s="144">
        <v>762.25</v>
      </c>
      <c r="I6965" s="143"/>
    </row>
    <row r="6966" spans="2:9" s="140" customFormat="1" ht="19.7" customHeight="1" x14ac:dyDescent="0.2">
      <c r="B6966" s="142">
        <v>54257</v>
      </c>
      <c r="C6966" s="143" t="s">
        <v>241</v>
      </c>
      <c r="D6966" s="142">
        <v>14178301</v>
      </c>
      <c r="E6966" s="143" t="s">
        <v>9916</v>
      </c>
      <c r="F6966" s="143" t="s">
        <v>1675</v>
      </c>
      <c r="G6966" s="143" t="s">
        <v>1676</v>
      </c>
      <c r="H6966" s="144">
        <v>1172</v>
      </c>
      <c r="I6966" s="143"/>
    </row>
    <row r="6967" spans="2:9" s="140" customFormat="1" ht="19.7" customHeight="1" x14ac:dyDescent="0.2">
      <c r="B6967" s="142">
        <v>54257</v>
      </c>
      <c r="C6967" s="143" t="s">
        <v>241</v>
      </c>
      <c r="D6967" s="142">
        <v>14178301</v>
      </c>
      <c r="E6967" s="143" t="s">
        <v>5558</v>
      </c>
      <c r="F6967" s="143" t="s">
        <v>700</v>
      </c>
      <c r="G6967" s="143" t="s">
        <v>701</v>
      </c>
      <c r="H6967" s="144">
        <v>50</v>
      </c>
      <c r="I6967" s="143"/>
    </row>
    <row r="6968" spans="2:9" s="140" customFormat="1" ht="19.7" customHeight="1" x14ac:dyDescent="0.2">
      <c r="B6968" s="142">
        <v>54257</v>
      </c>
      <c r="C6968" s="143" t="s">
        <v>241</v>
      </c>
      <c r="D6968" s="142">
        <v>14178301</v>
      </c>
      <c r="E6968" s="143" t="s">
        <v>5558</v>
      </c>
      <c r="F6968" s="143" t="s">
        <v>700</v>
      </c>
      <c r="G6968" s="143" t="s">
        <v>701</v>
      </c>
      <c r="H6968" s="144">
        <v>550</v>
      </c>
      <c r="I6968" s="143"/>
    </row>
    <row r="6969" spans="2:9" s="140" customFormat="1" ht="19.7" customHeight="1" x14ac:dyDescent="0.2">
      <c r="B6969" s="142">
        <v>54257</v>
      </c>
      <c r="C6969" s="143" t="s">
        <v>241</v>
      </c>
      <c r="D6969" s="142">
        <v>14178635</v>
      </c>
      <c r="E6969" s="143" t="s">
        <v>5559</v>
      </c>
      <c r="F6969" s="143" t="s">
        <v>787</v>
      </c>
      <c r="G6969" s="143" t="s">
        <v>788</v>
      </c>
      <c r="H6969" s="144">
        <v>495</v>
      </c>
      <c r="I6969" s="143"/>
    </row>
    <row r="6970" spans="2:9" s="140" customFormat="1" ht="19.7" customHeight="1" x14ac:dyDescent="0.2">
      <c r="B6970" s="142">
        <v>54257</v>
      </c>
      <c r="C6970" s="143" t="s">
        <v>241</v>
      </c>
      <c r="D6970" s="142">
        <v>14179476</v>
      </c>
      <c r="E6970" s="143" t="s">
        <v>5560</v>
      </c>
      <c r="F6970" s="143" t="s">
        <v>899</v>
      </c>
      <c r="G6970" s="143" t="s">
        <v>900</v>
      </c>
      <c r="H6970" s="144">
        <v>922.35</v>
      </c>
      <c r="I6970" s="143"/>
    </row>
    <row r="6971" spans="2:9" s="140" customFormat="1" ht="19.7" customHeight="1" x14ac:dyDescent="0.2">
      <c r="B6971" s="142">
        <v>54257</v>
      </c>
      <c r="C6971" s="143" t="s">
        <v>241</v>
      </c>
      <c r="D6971" s="142">
        <v>14204934</v>
      </c>
      <c r="E6971" s="143" t="s">
        <v>5561</v>
      </c>
      <c r="F6971" s="143" t="s">
        <v>700</v>
      </c>
      <c r="G6971" s="143" t="s">
        <v>701</v>
      </c>
      <c r="H6971" s="144">
        <v>-184930.7</v>
      </c>
      <c r="I6971" s="143"/>
    </row>
    <row r="6972" spans="2:9" s="140" customFormat="1" ht="19.7" customHeight="1" x14ac:dyDescent="0.2">
      <c r="B6972" s="142">
        <v>54257</v>
      </c>
      <c r="C6972" s="143" t="s">
        <v>241</v>
      </c>
      <c r="D6972" s="142">
        <v>14207525</v>
      </c>
      <c r="E6972" s="143" t="s">
        <v>5562</v>
      </c>
      <c r="F6972" s="143" t="s">
        <v>700</v>
      </c>
      <c r="G6972" s="143" t="s">
        <v>701</v>
      </c>
      <c r="H6972" s="144">
        <v>690000</v>
      </c>
      <c r="I6972" s="143"/>
    </row>
    <row r="6973" spans="2:9" s="140" customFormat="1" ht="19.7" customHeight="1" x14ac:dyDescent="0.2">
      <c r="B6973" s="142">
        <v>54257</v>
      </c>
      <c r="C6973" s="143" t="s">
        <v>241</v>
      </c>
      <c r="D6973" s="142">
        <v>14207525</v>
      </c>
      <c r="E6973" s="143" t="s">
        <v>5563</v>
      </c>
      <c r="F6973" s="143" t="s">
        <v>899</v>
      </c>
      <c r="G6973" s="143" t="s">
        <v>900</v>
      </c>
      <c r="H6973" s="144">
        <v>762.25</v>
      </c>
      <c r="I6973" s="143"/>
    </row>
    <row r="6974" spans="2:9" s="140" customFormat="1" ht="19.7" customHeight="1" x14ac:dyDescent="0.2">
      <c r="B6974" s="142">
        <v>54266</v>
      </c>
      <c r="C6974" s="143" t="s">
        <v>223</v>
      </c>
      <c r="D6974" s="142">
        <v>13018941</v>
      </c>
      <c r="E6974" s="143" t="s">
        <v>5564</v>
      </c>
      <c r="F6974" s="143" t="s">
        <v>700</v>
      </c>
      <c r="G6974" s="143" t="s">
        <v>701</v>
      </c>
      <c r="H6974" s="144">
        <v>-1400</v>
      </c>
      <c r="I6974" s="143"/>
    </row>
    <row r="6975" spans="2:9" s="140" customFormat="1" ht="19.7" customHeight="1" x14ac:dyDescent="0.2">
      <c r="B6975" s="142">
        <v>54266</v>
      </c>
      <c r="C6975" s="143" t="s">
        <v>223</v>
      </c>
      <c r="D6975" s="142">
        <v>13102452</v>
      </c>
      <c r="E6975" s="143" t="s">
        <v>5565</v>
      </c>
      <c r="F6975" s="143" t="s">
        <v>737</v>
      </c>
      <c r="G6975" s="143" t="s">
        <v>738</v>
      </c>
      <c r="H6975" s="144">
        <v>1200</v>
      </c>
      <c r="I6975" s="143"/>
    </row>
    <row r="6976" spans="2:9" s="140" customFormat="1" ht="19.7" customHeight="1" x14ac:dyDescent="0.2">
      <c r="B6976" s="142">
        <v>54266</v>
      </c>
      <c r="C6976" s="143" t="s">
        <v>223</v>
      </c>
      <c r="D6976" s="142">
        <v>13149784</v>
      </c>
      <c r="E6976" s="143" t="s">
        <v>5566</v>
      </c>
      <c r="F6976" s="143" t="s">
        <v>729</v>
      </c>
      <c r="G6976" s="143" t="s">
        <v>730</v>
      </c>
      <c r="H6976" s="144">
        <v>60</v>
      </c>
      <c r="I6976" s="143"/>
    </row>
    <row r="6977" spans="2:9" s="140" customFormat="1" ht="19.7" customHeight="1" x14ac:dyDescent="0.2">
      <c r="B6977" s="142">
        <v>54266</v>
      </c>
      <c r="C6977" s="143" t="s">
        <v>223</v>
      </c>
      <c r="D6977" s="142">
        <v>13149784</v>
      </c>
      <c r="E6977" s="143" t="s">
        <v>5566</v>
      </c>
      <c r="F6977" s="143" t="s">
        <v>729</v>
      </c>
      <c r="G6977" s="143" t="s">
        <v>730</v>
      </c>
      <c r="H6977" s="144">
        <v>300</v>
      </c>
      <c r="I6977" s="143"/>
    </row>
    <row r="6978" spans="2:9" s="140" customFormat="1" ht="19.7" customHeight="1" x14ac:dyDescent="0.2">
      <c r="B6978" s="142">
        <v>54266</v>
      </c>
      <c r="C6978" s="143" t="s">
        <v>223</v>
      </c>
      <c r="D6978" s="142">
        <v>13163495</v>
      </c>
      <c r="E6978" s="143" t="s">
        <v>5567</v>
      </c>
      <c r="F6978" s="143" t="s">
        <v>700</v>
      </c>
      <c r="G6978" s="143" t="s">
        <v>701</v>
      </c>
      <c r="H6978" s="144">
        <v>3012</v>
      </c>
      <c r="I6978" s="143"/>
    </row>
    <row r="6979" spans="2:9" s="140" customFormat="1" ht="19.7" customHeight="1" x14ac:dyDescent="0.2">
      <c r="B6979" s="142">
        <v>54266</v>
      </c>
      <c r="C6979" s="143" t="s">
        <v>223</v>
      </c>
      <c r="D6979" s="142">
        <v>13194163</v>
      </c>
      <c r="E6979" s="143" t="s">
        <v>5568</v>
      </c>
      <c r="F6979" s="143" t="s">
        <v>700</v>
      </c>
      <c r="G6979" s="143" t="s">
        <v>701</v>
      </c>
      <c r="H6979" s="144">
        <v>3120</v>
      </c>
      <c r="I6979" s="143"/>
    </row>
    <row r="6980" spans="2:9" s="140" customFormat="1" ht="19.7" customHeight="1" x14ac:dyDescent="0.2">
      <c r="B6980" s="142">
        <v>54266</v>
      </c>
      <c r="C6980" s="143" t="s">
        <v>223</v>
      </c>
      <c r="D6980" s="142">
        <v>13194163</v>
      </c>
      <c r="E6980" s="143" t="s">
        <v>5569</v>
      </c>
      <c r="F6980" s="143" t="s">
        <v>700</v>
      </c>
      <c r="G6980" s="143" t="s">
        <v>701</v>
      </c>
      <c r="H6980" s="144">
        <v>960</v>
      </c>
      <c r="I6980" s="143"/>
    </row>
    <row r="6981" spans="2:9" s="140" customFormat="1" ht="19.7" customHeight="1" x14ac:dyDescent="0.2">
      <c r="B6981" s="142">
        <v>54266</v>
      </c>
      <c r="C6981" s="143" t="s">
        <v>223</v>
      </c>
      <c r="D6981" s="142">
        <v>13221023</v>
      </c>
      <c r="E6981" s="143" t="s">
        <v>5570</v>
      </c>
      <c r="F6981" s="143" t="s">
        <v>700</v>
      </c>
      <c r="G6981" s="143" t="s">
        <v>701</v>
      </c>
      <c r="H6981" s="144">
        <v>-29000</v>
      </c>
      <c r="I6981" s="143"/>
    </row>
    <row r="6982" spans="2:9" s="140" customFormat="1" ht="19.7" customHeight="1" x14ac:dyDescent="0.2">
      <c r="B6982" s="142">
        <v>54266</v>
      </c>
      <c r="C6982" s="143" t="s">
        <v>223</v>
      </c>
      <c r="D6982" s="142">
        <v>13221023</v>
      </c>
      <c r="E6982" s="143" t="s">
        <v>5571</v>
      </c>
      <c r="F6982" s="143" t="s">
        <v>700</v>
      </c>
      <c r="G6982" s="143" t="s">
        <v>701</v>
      </c>
      <c r="H6982" s="144">
        <v>-12491.91</v>
      </c>
      <c r="I6982" s="143"/>
    </row>
    <row r="6983" spans="2:9" s="140" customFormat="1" ht="19.7" customHeight="1" x14ac:dyDescent="0.2">
      <c r="B6983" s="142">
        <v>54266</v>
      </c>
      <c r="C6983" s="143" t="s">
        <v>223</v>
      </c>
      <c r="D6983" s="142">
        <v>13229548</v>
      </c>
      <c r="E6983" s="143" t="s">
        <v>5572</v>
      </c>
      <c r="F6983" s="143" t="s">
        <v>713</v>
      </c>
      <c r="G6983" s="143" t="s">
        <v>714</v>
      </c>
      <c r="H6983" s="144">
        <v>210000</v>
      </c>
      <c r="I6983" s="143"/>
    </row>
    <row r="6984" spans="2:9" s="140" customFormat="1" ht="19.7" customHeight="1" x14ac:dyDescent="0.2">
      <c r="B6984" s="142">
        <v>54266</v>
      </c>
      <c r="C6984" s="143" t="s">
        <v>223</v>
      </c>
      <c r="D6984" s="142">
        <v>13248566</v>
      </c>
      <c r="E6984" s="143" t="s">
        <v>9264</v>
      </c>
      <c r="F6984" s="143" t="s">
        <v>700</v>
      </c>
      <c r="G6984" s="143" t="s">
        <v>701</v>
      </c>
      <c r="H6984" s="144">
        <v>-42529.81</v>
      </c>
      <c r="I6984" s="143"/>
    </row>
    <row r="6985" spans="2:9" s="140" customFormat="1" ht="19.7" customHeight="1" x14ac:dyDescent="0.2">
      <c r="B6985" s="142">
        <v>54266</v>
      </c>
      <c r="C6985" s="143" t="s">
        <v>223</v>
      </c>
      <c r="D6985" s="142">
        <v>13254401</v>
      </c>
      <c r="E6985" s="143" t="s">
        <v>5573</v>
      </c>
      <c r="F6985" s="143" t="s">
        <v>1675</v>
      </c>
      <c r="G6985" s="143" t="s">
        <v>1676</v>
      </c>
      <c r="H6985" s="144">
        <v>100000</v>
      </c>
      <c r="I6985" s="143"/>
    </row>
    <row r="6986" spans="2:9" s="140" customFormat="1" ht="19.7" customHeight="1" x14ac:dyDescent="0.2">
      <c r="B6986" s="142">
        <v>54266</v>
      </c>
      <c r="C6986" s="143" t="s">
        <v>223</v>
      </c>
      <c r="D6986" s="142">
        <v>13313359</v>
      </c>
      <c r="E6986" s="143" t="s">
        <v>5574</v>
      </c>
      <c r="F6986" s="143" t="s">
        <v>700</v>
      </c>
      <c r="G6986" s="143" t="s">
        <v>701</v>
      </c>
      <c r="H6986" s="144">
        <v>100000</v>
      </c>
      <c r="I6986" s="143"/>
    </row>
    <row r="6987" spans="2:9" s="140" customFormat="1" ht="19.7" customHeight="1" x14ac:dyDescent="0.2">
      <c r="B6987" s="142">
        <v>54266</v>
      </c>
      <c r="C6987" s="143" t="s">
        <v>223</v>
      </c>
      <c r="D6987" s="142">
        <v>13318295</v>
      </c>
      <c r="E6987" s="143" t="s">
        <v>9265</v>
      </c>
      <c r="F6987" s="143" t="s">
        <v>700</v>
      </c>
      <c r="G6987" s="143" t="s">
        <v>701</v>
      </c>
      <c r="H6987" s="144">
        <v>-44867.54</v>
      </c>
      <c r="I6987" s="143"/>
    </row>
    <row r="6988" spans="2:9" s="140" customFormat="1" ht="19.7" customHeight="1" x14ac:dyDescent="0.2">
      <c r="B6988" s="142">
        <v>54266</v>
      </c>
      <c r="C6988" s="143" t="s">
        <v>223</v>
      </c>
      <c r="D6988" s="142">
        <v>13318295</v>
      </c>
      <c r="E6988" s="143" t="s">
        <v>9266</v>
      </c>
      <c r="F6988" s="143" t="s">
        <v>700</v>
      </c>
      <c r="G6988" s="143" t="s">
        <v>701</v>
      </c>
      <c r="H6988" s="144">
        <v>-32476.91</v>
      </c>
      <c r="I6988" s="143"/>
    </row>
    <row r="6989" spans="2:9" s="140" customFormat="1" ht="19.7" customHeight="1" x14ac:dyDescent="0.2">
      <c r="B6989" s="142">
        <v>54266</v>
      </c>
      <c r="C6989" s="143" t="s">
        <v>223</v>
      </c>
      <c r="D6989" s="142">
        <v>13318295</v>
      </c>
      <c r="E6989" s="143" t="s">
        <v>9267</v>
      </c>
      <c r="F6989" s="143" t="s">
        <v>700</v>
      </c>
      <c r="G6989" s="143" t="s">
        <v>701</v>
      </c>
      <c r="H6989" s="144">
        <v>-470088.74</v>
      </c>
      <c r="I6989" s="143"/>
    </row>
    <row r="6990" spans="2:9" s="140" customFormat="1" ht="19.7" customHeight="1" x14ac:dyDescent="0.2">
      <c r="B6990" s="142">
        <v>54266</v>
      </c>
      <c r="C6990" s="143" t="s">
        <v>223</v>
      </c>
      <c r="D6990" s="142">
        <v>13318295</v>
      </c>
      <c r="E6990" s="143" t="s">
        <v>9268</v>
      </c>
      <c r="F6990" s="143" t="s">
        <v>700</v>
      </c>
      <c r="G6990" s="143" t="s">
        <v>701</v>
      </c>
      <c r="H6990" s="144">
        <v>-18121.23</v>
      </c>
      <c r="I6990" s="143"/>
    </row>
    <row r="6991" spans="2:9" s="140" customFormat="1" ht="19.7" customHeight="1" x14ac:dyDescent="0.2">
      <c r="B6991" s="142">
        <v>54266</v>
      </c>
      <c r="C6991" s="143" t="s">
        <v>223</v>
      </c>
      <c r="D6991" s="142">
        <v>13319121</v>
      </c>
      <c r="E6991" s="143" t="s">
        <v>5575</v>
      </c>
      <c r="F6991" s="143" t="s">
        <v>700</v>
      </c>
      <c r="G6991" s="143" t="s">
        <v>701</v>
      </c>
      <c r="H6991" s="144">
        <v>24000</v>
      </c>
      <c r="I6991" s="143"/>
    </row>
    <row r="6992" spans="2:9" s="140" customFormat="1" ht="19.7" customHeight="1" x14ac:dyDescent="0.2">
      <c r="B6992" s="142">
        <v>54266</v>
      </c>
      <c r="C6992" s="143" t="s">
        <v>223</v>
      </c>
      <c r="D6992" s="142">
        <v>13426792</v>
      </c>
      <c r="E6992" s="143" t="s">
        <v>5576</v>
      </c>
      <c r="F6992" s="143" t="s">
        <v>899</v>
      </c>
      <c r="G6992" s="143" t="s">
        <v>900</v>
      </c>
      <c r="H6992" s="144">
        <v>540</v>
      </c>
      <c r="I6992" s="143"/>
    </row>
    <row r="6993" spans="2:9" s="140" customFormat="1" ht="19.7" customHeight="1" x14ac:dyDescent="0.2">
      <c r="B6993" s="142">
        <v>54266</v>
      </c>
      <c r="C6993" s="143" t="s">
        <v>223</v>
      </c>
      <c r="D6993" s="142">
        <v>13426792</v>
      </c>
      <c r="E6993" s="143" t="s">
        <v>5577</v>
      </c>
      <c r="F6993" s="143" t="s">
        <v>700</v>
      </c>
      <c r="G6993" s="143" t="s">
        <v>701</v>
      </c>
      <c r="H6993" s="144">
        <v>1200</v>
      </c>
      <c r="I6993" s="143"/>
    </row>
    <row r="6994" spans="2:9" s="140" customFormat="1" ht="19.7" customHeight="1" x14ac:dyDescent="0.2">
      <c r="B6994" s="142">
        <v>54266</v>
      </c>
      <c r="C6994" s="143" t="s">
        <v>223</v>
      </c>
      <c r="D6994" s="142">
        <v>13440294</v>
      </c>
      <c r="E6994" s="143" t="s">
        <v>5578</v>
      </c>
      <c r="F6994" s="143" t="s">
        <v>700</v>
      </c>
      <c r="G6994" s="143" t="s">
        <v>701</v>
      </c>
      <c r="H6994" s="144">
        <v>960</v>
      </c>
      <c r="I6994" s="143"/>
    </row>
    <row r="6995" spans="2:9" s="140" customFormat="1" ht="19.7" customHeight="1" x14ac:dyDescent="0.2">
      <c r="B6995" s="142">
        <v>54266</v>
      </c>
      <c r="C6995" s="143" t="s">
        <v>223</v>
      </c>
      <c r="D6995" s="142">
        <v>13446267</v>
      </c>
      <c r="E6995" s="143" t="s">
        <v>5579</v>
      </c>
      <c r="F6995" s="143" t="s">
        <v>697</v>
      </c>
      <c r="G6995" s="143" t="s">
        <v>698</v>
      </c>
      <c r="H6995" s="144">
        <v>100000</v>
      </c>
      <c r="I6995" s="143"/>
    </row>
    <row r="6996" spans="2:9" s="140" customFormat="1" ht="19.7" customHeight="1" x14ac:dyDescent="0.2">
      <c r="B6996" s="142">
        <v>54266</v>
      </c>
      <c r="C6996" s="143" t="s">
        <v>223</v>
      </c>
      <c r="D6996" s="142">
        <v>13451692</v>
      </c>
      <c r="E6996" s="143" t="s">
        <v>5580</v>
      </c>
      <c r="F6996" s="143" t="s">
        <v>700</v>
      </c>
      <c r="G6996" s="143" t="s">
        <v>701</v>
      </c>
      <c r="H6996" s="144">
        <v>150000</v>
      </c>
      <c r="I6996" s="143"/>
    </row>
    <row r="6997" spans="2:9" s="140" customFormat="1" ht="19.7" customHeight="1" x14ac:dyDescent="0.2">
      <c r="B6997" s="142">
        <v>54266</v>
      </c>
      <c r="C6997" s="143" t="s">
        <v>223</v>
      </c>
      <c r="D6997" s="142">
        <v>13499356</v>
      </c>
      <c r="E6997" s="143" t="s">
        <v>5581</v>
      </c>
      <c r="F6997" s="143" t="s">
        <v>713</v>
      </c>
      <c r="G6997" s="143" t="s">
        <v>714</v>
      </c>
      <c r="H6997" s="144">
        <v>120000</v>
      </c>
      <c r="I6997" s="143"/>
    </row>
    <row r="6998" spans="2:9" s="140" customFormat="1" ht="19.7" customHeight="1" x14ac:dyDescent="0.2">
      <c r="B6998" s="142">
        <v>54266</v>
      </c>
      <c r="C6998" s="143" t="s">
        <v>223</v>
      </c>
      <c r="D6998" s="142">
        <v>13499491</v>
      </c>
      <c r="E6998" s="143" t="s">
        <v>5582</v>
      </c>
      <c r="F6998" s="143" t="s">
        <v>716</v>
      </c>
      <c r="G6998" s="143" t="s">
        <v>717</v>
      </c>
      <c r="H6998" s="144">
        <v>-4498.9799999999996</v>
      </c>
      <c r="I6998" s="143"/>
    </row>
    <row r="6999" spans="2:9" s="140" customFormat="1" ht="19.7" customHeight="1" x14ac:dyDescent="0.2">
      <c r="B6999" s="142">
        <v>54266</v>
      </c>
      <c r="C6999" s="143" t="s">
        <v>223</v>
      </c>
      <c r="D6999" s="142">
        <v>13499491</v>
      </c>
      <c r="E6999" s="143" t="s">
        <v>5583</v>
      </c>
      <c r="F6999" s="143" t="s">
        <v>700</v>
      </c>
      <c r="G6999" s="143" t="s">
        <v>701</v>
      </c>
      <c r="H6999" s="144">
        <v>-4571.7700000000004</v>
      </c>
      <c r="I6999" s="143"/>
    </row>
    <row r="7000" spans="2:9" s="140" customFormat="1" ht="19.7" customHeight="1" x14ac:dyDescent="0.2">
      <c r="B7000" s="142">
        <v>54266</v>
      </c>
      <c r="C7000" s="143" t="s">
        <v>223</v>
      </c>
      <c r="D7000" s="142">
        <v>13600363</v>
      </c>
      <c r="E7000" s="143" t="s">
        <v>9269</v>
      </c>
      <c r="F7000" s="143" t="s">
        <v>700</v>
      </c>
      <c r="G7000" s="143" t="s">
        <v>701</v>
      </c>
      <c r="H7000" s="144">
        <v>1000</v>
      </c>
      <c r="I7000" s="143"/>
    </row>
    <row r="7001" spans="2:9" s="140" customFormat="1" ht="19.7" customHeight="1" x14ac:dyDescent="0.2">
      <c r="B7001" s="142">
        <v>54266</v>
      </c>
      <c r="C7001" s="143" t="s">
        <v>223</v>
      </c>
      <c r="D7001" s="142">
        <v>13647535</v>
      </c>
      <c r="E7001" s="143" t="s">
        <v>5584</v>
      </c>
      <c r="F7001" s="143" t="s">
        <v>700</v>
      </c>
      <c r="G7001" s="143" t="s">
        <v>701</v>
      </c>
      <c r="H7001" s="144">
        <v>4200</v>
      </c>
      <c r="I7001" s="143"/>
    </row>
    <row r="7002" spans="2:9" s="140" customFormat="1" ht="19.7" customHeight="1" x14ac:dyDescent="0.2">
      <c r="B7002" s="142">
        <v>54266</v>
      </c>
      <c r="C7002" s="143" t="s">
        <v>223</v>
      </c>
      <c r="D7002" s="142">
        <v>65177430</v>
      </c>
      <c r="E7002" s="143" t="s">
        <v>5585</v>
      </c>
      <c r="F7002" s="143" t="s">
        <v>700</v>
      </c>
      <c r="G7002" s="143" t="s">
        <v>701</v>
      </c>
      <c r="H7002" s="144">
        <v>-3000</v>
      </c>
      <c r="I7002" s="143"/>
    </row>
    <row r="7003" spans="2:9" s="140" customFormat="1" ht="19.7" customHeight="1" x14ac:dyDescent="0.2">
      <c r="B7003" s="142">
        <v>54266</v>
      </c>
      <c r="C7003" s="143" t="s">
        <v>223</v>
      </c>
      <c r="D7003" s="142">
        <v>100696956</v>
      </c>
      <c r="E7003" s="143" t="s">
        <v>5586</v>
      </c>
      <c r="F7003" s="143" t="s">
        <v>713</v>
      </c>
      <c r="G7003" s="143" t="s">
        <v>714</v>
      </c>
      <c r="H7003" s="144">
        <v>-980</v>
      </c>
      <c r="I7003" s="143"/>
    </row>
    <row r="7004" spans="2:9" s="140" customFormat="1" ht="19.7" customHeight="1" x14ac:dyDescent="0.2">
      <c r="B7004" s="142">
        <v>54266</v>
      </c>
      <c r="C7004" s="143" t="s">
        <v>223</v>
      </c>
      <c r="D7004" s="142">
        <v>100696956</v>
      </c>
      <c r="E7004" s="143" t="s">
        <v>5587</v>
      </c>
      <c r="F7004" s="143" t="s">
        <v>697</v>
      </c>
      <c r="G7004" s="143" t="s">
        <v>698</v>
      </c>
      <c r="H7004" s="144">
        <v>-7000</v>
      </c>
      <c r="I7004" s="143"/>
    </row>
    <row r="7005" spans="2:9" s="140" customFormat="1" ht="19.7" customHeight="1" x14ac:dyDescent="0.2">
      <c r="B7005" s="142">
        <v>54296</v>
      </c>
      <c r="C7005" s="143" t="s">
        <v>224</v>
      </c>
      <c r="D7005" s="142">
        <v>13046787</v>
      </c>
      <c r="E7005" s="143" t="s">
        <v>8813</v>
      </c>
      <c r="F7005" s="143" t="s">
        <v>700</v>
      </c>
      <c r="G7005" s="143" t="s">
        <v>701</v>
      </c>
      <c r="H7005" s="144">
        <v>40000</v>
      </c>
      <c r="I7005" s="143"/>
    </row>
    <row r="7006" spans="2:9" s="140" customFormat="1" ht="19.7" customHeight="1" x14ac:dyDescent="0.2">
      <c r="B7006" s="142">
        <v>54296</v>
      </c>
      <c r="C7006" s="143" t="s">
        <v>224</v>
      </c>
      <c r="D7006" s="142">
        <v>13120422</v>
      </c>
      <c r="E7006" s="143" t="s">
        <v>5588</v>
      </c>
      <c r="F7006" s="143" t="s">
        <v>700</v>
      </c>
      <c r="G7006" s="143" t="s">
        <v>701</v>
      </c>
      <c r="H7006" s="144">
        <v>35000</v>
      </c>
      <c r="I7006" s="143"/>
    </row>
    <row r="7007" spans="2:9" s="140" customFormat="1" ht="19.7" customHeight="1" x14ac:dyDescent="0.2">
      <c r="B7007" s="142">
        <v>54296</v>
      </c>
      <c r="C7007" s="143" t="s">
        <v>224</v>
      </c>
      <c r="D7007" s="142">
        <v>13225645</v>
      </c>
      <c r="E7007" s="143" t="s">
        <v>5589</v>
      </c>
      <c r="F7007" s="143" t="s">
        <v>700</v>
      </c>
      <c r="G7007" s="143" t="s">
        <v>701</v>
      </c>
      <c r="H7007" s="144">
        <v>-25015.94</v>
      </c>
      <c r="I7007" s="143"/>
    </row>
    <row r="7008" spans="2:9" s="140" customFormat="1" ht="19.7" customHeight="1" x14ac:dyDescent="0.2">
      <c r="B7008" s="142">
        <v>54296</v>
      </c>
      <c r="C7008" s="143" t="s">
        <v>224</v>
      </c>
      <c r="D7008" s="142">
        <v>13248429</v>
      </c>
      <c r="E7008" s="143" t="s">
        <v>5590</v>
      </c>
      <c r="F7008" s="143" t="s">
        <v>899</v>
      </c>
      <c r="G7008" s="143" t="s">
        <v>900</v>
      </c>
      <c r="H7008" s="144">
        <v>762.24</v>
      </c>
      <c r="I7008" s="143"/>
    </row>
    <row r="7009" spans="2:9" s="140" customFormat="1" ht="19.7" customHeight="1" x14ac:dyDescent="0.2">
      <c r="B7009" s="142">
        <v>54296</v>
      </c>
      <c r="C7009" s="143" t="s">
        <v>224</v>
      </c>
      <c r="D7009" s="142">
        <v>13288318</v>
      </c>
      <c r="E7009" s="143" t="s">
        <v>5591</v>
      </c>
      <c r="F7009" s="143" t="s">
        <v>700</v>
      </c>
      <c r="G7009" s="143" t="s">
        <v>701</v>
      </c>
      <c r="H7009" s="144">
        <v>61000</v>
      </c>
      <c r="I7009" s="143"/>
    </row>
    <row r="7010" spans="2:9" s="140" customFormat="1" ht="19.7" customHeight="1" x14ac:dyDescent="0.2">
      <c r="B7010" s="142">
        <v>54296</v>
      </c>
      <c r="C7010" s="143" t="s">
        <v>224</v>
      </c>
      <c r="D7010" s="142">
        <v>13332119</v>
      </c>
      <c r="E7010" s="143" t="s">
        <v>8814</v>
      </c>
      <c r="F7010" s="143" t="s">
        <v>697</v>
      </c>
      <c r="G7010" s="143" t="s">
        <v>698</v>
      </c>
      <c r="H7010" s="144">
        <v>50000</v>
      </c>
      <c r="I7010" s="143"/>
    </row>
    <row r="7011" spans="2:9" s="140" customFormat="1" ht="19.7" customHeight="1" x14ac:dyDescent="0.2">
      <c r="B7011" s="142">
        <v>54296</v>
      </c>
      <c r="C7011" s="143" t="s">
        <v>224</v>
      </c>
      <c r="D7011" s="142">
        <v>13375746</v>
      </c>
      <c r="E7011" s="143" t="s">
        <v>8815</v>
      </c>
      <c r="F7011" s="143" t="s">
        <v>700</v>
      </c>
      <c r="G7011" s="143" t="s">
        <v>701</v>
      </c>
      <c r="H7011" s="144">
        <v>60000</v>
      </c>
      <c r="I7011" s="143"/>
    </row>
    <row r="7012" spans="2:9" s="140" customFormat="1" ht="19.7" customHeight="1" x14ac:dyDescent="0.2">
      <c r="B7012" s="142">
        <v>54296</v>
      </c>
      <c r="C7012" s="143" t="s">
        <v>224</v>
      </c>
      <c r="D7012" s="142">
        <v>13440351</v>
      </c>
      <c r="E7012" s="143" t="s">
        <v>5592</v>
      </c>
      <c r="F7012" s="143" t="s">
        <v>700</v>
      </c>
      <c r="G7012" s="143" t="s">
        <v>701</v>
      </c>
      <c r="H7012" s="144">
        <v>-612.04</v>
      </c>
      <c r="I7012" s="143"/>
    </row>
    <row r="7013" spans="2:9" s="140" customFormat="1" ht="19.7" customHeight="1" x14ac:dyDescent="0.2">
      <c r="B7013" s="142">
        <v>54296</v>
      </c>
      <c r="C7013" s="143" t="s">
        <v>224</v>
      </c>
      <c r="D7013" s="142">
        <v>13459042</v>
      </c>
      <c r="E7013" s="143" t="s">
        <v>9917</v>
      </c>
      <c r="F7013" s="143" t="s">
        <v>700</v>
      </c>
      <c r="G7013" s="143" t="s">
        <v>701</v>
      </c>
      <c r="H7013" s="144">
        <v>-24723.45</v>
      </c>
      <c r="I7013" s="143"/>
    </row>
    <row r="7014" spans="2:9" s="140" customFormat="1" ht="19.7" customHeight="1" x14ac:dyDescent="0.2">
      <c r="B7014" s="142">
        <v>54296</v>
      </c>
      <c r="C7014" s="143" t="s">
        <v>224</v>
      </c>
      <c r="D7014" s="142">
        <v>13500468</v>
      </c>
      <c r="E7014" s="143" t="s">
        <v>8816</v>
      </c>
      <c r="F7014" s="143" t="s">
        <v>697</v>
      </c>
      <c r="G7014" s="143" t="s">
        <v>698</v>
      </c>
      <c r="H7014" s="144">
        <v>50000</v>
      </c>
      <c r="I7014" s="143"/>
    </row>
    <row r="7015" spans="2:9" s="140" customFormat="1" ht="19.7" customHeight="1" x14ac:dyDescent="0.2">
      <c r="B7015" s="142">
        <v>54296</v>
      </c>
      <c r="C7015" s="143" t="s">
        <v>224</v>
      </c>
      <c r="D7015" s="142">
        <v>13536941</v>
      </c>
      <c r="E7015" s="143" t="s">
        <v>5593</v>
      </c>
      <c r="F7015" s="143" t="s">
        <v>700</v>
      </c>
      <c r="G7015" s="143" t="s">
        <v>701</v>
      </c>
      <c r="H7015" s="144">
        <v>-17499.55</v>
      </c>
      <c r="I7015" s="143"/>
    </row>
    <row r="7016" spans="2:9" s="140" customFormat="1" ht="19.7" customHeight="1" x14ac:dyDescent="0.2">
      <c r="B7016" s="142">
        <v>54296</v>
      </c>
      <c r="C7016" s="143" t="s">
        <v>224</v>
      </c>
      <c r="D7016" s="142">
        <v>13538971</v>
      </c>
      <c r="E7016" s="143" t="s">
        <v>5594</v>
      </c>
      <c r="F7016" s="143" t="s">
        <v>700</v>
      </c>
      <c r="G7016" s="143" t="s">
        <v>701</v>
      </c>
      <c r="H7016" s="144">
        <v>156400</v>
      </c>
      <c r="I7016" s="143"/>
    </row>
    <row r="7017" spans="2:9" s="140" customFormat="1" ht="19.7" customHeight="1" x14ac:dyDescent="0.2">
      <c r="B7017" s="142">
        <v>54296</v>
      </c>
      <c r="C7017" s="143" t="s">
        <v>224</v>
      </c>
      <c r="D7017" s="142">
        <v>13647561</v>
      </c>
      <c r="E7017" s="143" t="s">
        <v>5595</v>
      </c>
      <c r="F7017" s="143" t="s">
        <v>700</v>
      </c>
      <c r="G7017" s="143" t="s">
        <v>701</v>
      </c>
      <c r="H7017" s="144">
        <v>540</v>
      </c>
      <c r="I7017" s="143"/>
    </row>
    <row r="7018" spans="2:9" s="140" customFormat="1" ht="19.7" customHeight="1" x14ac:dyDescent="0.2">
      <c r="B7018" s="142">
        <v>54296</v>
      </c>
      <c r="C7018" s="143" t="s">
        <v>224</v>
      </c>
      <c r="D7018" s="142">
        <v>13678862</v>
      </c>
      <c r="E7018" s="143" t="s">
        <v>5596</v>
      </c>
      <c r="F7018" s="143" t="s">
        <v>700</v>
      </c>
      <c r="G7018" s="143" t="s">
        <v>701</v>
      </c>
      <c r="H7018" s="144">
        <v>360</v>
      </c>
      <c r="I7018" s="143"/>
    </row>
    <row r="7019" spans="2:9" s="140" customFormat="1" ht="19.7" customHeight="1" x14ac:dyDescent="0.2">
      <c r="B7019" s="142">
        <v>54296</v>
      </c>
      <c r="C7019" s="143" t="s">
        <v>224</v>
      </c>
      <c r="D7019" s="142">
        <v>13723196</v>
      </c>
      <c r="E7019" s="143" t="s">
        <v>5597</v>
      </c>
      <c r="F7019" s="143" t="s">
        <v>700</v>
      </c>
      <c r="G7019" s="143" t="s">
        <v>701</v>
      </c>
      <c r="H7019" s="144">
        <v>-37910.68</v>
      </c>
      <c r="I7019" s="143"/>
    </row>
    <row r="7020" spans="2:9" s="140" customFormat="1" ht="19.7" customHeight="1" x14ac:dyDescent="0.2">
      <c r="B7020" s="142">
        <v>54296</v>
      </c>
      <c r="C7020" s="143" t="s">
        <v>224</v>
      </c>
      <c r="D7020" s="142">
        <v>65132577</v>
      </c>
      <c r="E7020" s="143" t="s">
        <v>5598</v>
      </c>
      <c r="F7020" s="143" t="s">
        <v>700</v>
      </c>
      <c r="G7020" s="143" t="s">
        <v>701</v>
      </c>
      <c r="H7020" s="144">
        <v>360</v>
      </c>
      <c r="I7020" s="143"/>
    </row>
    <row r="7021" spans="2:9" s="140" customFormat="1" ht="19.7" customHeight="1" x14ac:dyDescent="0.2">
      <c r="B7021" s="142">
        <v>54296</v>
      </c>
      <c r="C7021" s="143" t="s">
        <v>224</v>
      </c>
      <c r="D7021" s="142">
        <v>65132578</v>
      </c>
      <c r="E7021" s="143" t="s">
        <v>5599</v>
      </c>
      <c r="F7021" s="143" t="s">
        <v>700</v>
      </c>
      <c r="G7021" s="143" t="s">
        <v>701</v>
      </c>
      <c r="H7021" s="144">
        <v>360</v>
      </c>
      <c r="I7021" s="143"/>
    </row>
    <row r="7022" spans="2:9" s="140" customFormat="1" ht="19.7" customHeight="1" x14ac:dyDescent="0.2">
      <c r="B7022" s="142">
        <v>54296</v>
      </c>
      <c r="C7022" s="143" t="s">
        <v>224</v>
      </c>
      <c r="D7022" s="142">
        <v>65251657</v>
      </c>
      <c r="E7022" s="143" t="s">
        <v>5600</v>
      </c>
      <c r="F7022" s="143" t="s">
        <v>729</v>
      </c>
      <c r="G7022" s="143" t="s">
        <v>730</v>
      </c>
      <c r="H7022" s="144">
        <v>611</v>
      </c>
      <c r="I7022" s="143"/>
    </row>
    <row r="7023" spans="2:9" s="140" customFormat="1" ht="19.7" customHeight="1" x14ac:dyDescent="0.2">
      <c r="B7023" s="142">
        <v>54296</v>
      </c>
      <c r="C7023" s="143" t="s">
        <v>224</v>
      </c>
      <c r="D7023" s="142">
        <v>90014291</v>
      </c>
      <c r="E7023" s="143" t="s">
        <v>5601</v>
      </c>
      <c r="F7023" s="143" t="s">
        <v>729</v>
      </c>
      <c r="G7023" s="143" t="s">
        <v>730</v>
      </c>
      <c r="H7023" s="144">
        <v>600</v>
      </c>
      <c r="I7023" s="143"/>
    </row>
    <row r="7024" spans="2:9" s="140" customFormat="1" ht="19.7" customHeight="1" x14ac:dyDescent="0.2">
      <c r="B7024" s="142">
        <v>54296</v>
      </c>
      <c r="C7024" s="143" t="s">
        <v>224</v>
      </c>
      <c r="D7024" s="142">
        <v>98501588</v>
      </c>
      <c r="E7024" s="143" t="s">
        <v>5602</v>
      </c>
      <c r="F7024" s="143" t="s">
        <v>700</v>
      </c>
      <c r="G7024" s="143" t="s">
        <v>701</v>
      </c>
      <c r="H7024" s="144">
        <v>-25000</v>
      </c>
      <c r="I7024" s="143"/>
    </row>
    <row r="7025" spans="2:9" s="140" customFormat="1" ht="19.7" customHeight="1" x14ac:dyDescent="0.2">
      <c r="B7025" s="142">
        <v>54321</v>
      </c>
      <c r="C7025" s="143" t="s">
        <v>242</v>
      </c>
      <c r="D7025" s="142">
        <v>13215496</v>
      </c>
      <c r="E7025" s="143" t="s">
        <v>5603</v>
      </c>
      <c r="F7025" s="143" t="s">
        <v>700</v>
      </c>
      <c r="G7025" s="143" t="s">
        <v>701</v>
      </c>
      <c r="H7025" s="144">
        <v>10000</v>
      </c>
      <c r="I7025" s="143"/>
    </row>
    <row r="7026" spans="2:9" s="140" customFormat="1" ht="19.7" customHeight="1" x14ac:dyDescent="0.2">
      <c r="B7026" s="142">
        <v>54321</v>
      </c>
      <c r="C7026" s="143" t="s">
        <v>242</v>
      </c>
      <c r="D7026" s="142">
        <v>13319295</v>
      </c>
      <c r="E7026" s="143" t="s">
        <v>9270</v>
      </c>
      <c r="F7026" s="143" t="s">
        <v>700</v>
      </c>
      <c r="G7026" s="143" t="s">
        <v>701</v>
      </c>
      <c r="H7026" s="144">
        <v>45000</v>
      </c>
      <c r="I7026" s="143"/>
    </row>
    <row r="7027" spans="2:9" s="140" customFormat="1" ht="19.7" customHeight="1" x14ac:dyDescent="0.2">
      <c r="B7027" s="142">
        <v>54321</v>
      </c>
      <c r="C7027" s="143" t="s">
        <v>242</v>
      </c>
      <c r="D7027" s="142">
        <v>13319295</v>
      </c>
      <c r="E7027" s="143" t="s">
        <v>9271</v>
      </c>
      <c r="F7027" s="143" t="s">
        <v>700</v>
      </c>
      <c r="G7027" s="143" t="s">
        <v>701</v>
      </c>
      <c r="H7027" s="144">
        <v>624</v>
      </c>
      <c r="I7027" s="143"/>
    </row>
    <row r="7028" spans="2:9" s="140" customFormat="1" ht="19.7" customHeight="1" x14ac:dyDescent="0.2">
      <c r="B7028" s="142">
        <v>54321</v>
      </c>
      <c r="C7028" s="143" t="s">
        <v>242</v>
      </c>
      <c r="D7028" s="142">
        <v>13329601</v>
      </c>
      <c r="E7028" s="143" t="s">
        <v>5604</v>
      </c>
      <c r="F7028" s="143" t="s">
        <v>706</v>
      </c>
      <c r="G7028" s="143" t="s">
        <v>707</v>
      </c>
      <c r="H7028" s="144">
        <v>1584.22</v>
      </c>
      <c r="I7028" s="143"/>
    </row>
    <row r="7029" spans="2:9" s="140" customFormat="1" ht="19.7" customHeight="1" x14ac:dyDescent="0.2">
      <c r="B7029" s="142">
        <v>54321</v>
      </c>
      <c r="C7029" s="143" t="s">
        <v>242</v>
      </c>
      <c r="D7029" s="142">
        <v>13329601</v>
      </c>
      <c r="E7029" s="143" t="s">
        <v>5605</v>
      </c>
      <c r="F7029" s="143" t="s">
        <v>737</v>
      </c>
      <c r="G7029" s="143" t="s">
        <v>738</v>
      </c>
      <c r="H7029" s="144">
        <v>1536</v>
      </c>
      <c r="I7029" s="143"/>
    </row>
    <row r="7030" spans="2:9" s="140" customFormat="1" ht="19.7" customHeight="1" x14ac:dyDescent="0.2">
      <c r="B7030" s="142">
        <v>54321</v>
      </c>
      <c r="C7030" s="143" t="s">
        <v>242</v>
      </c>
      <c r="D7030" s="142">
        <v>13358895</v>
      </c>
      <c r="E7030" s="143" t="s">
        <v>5606</v>
      </c>
      <c r="F7030" s="143" t="s">
        <v>700</v>
      </c>
      <c r="G7030" s="143" t="s">
        <v>701</v>
      </c>
      <c r="H7030" s="144">
        <v>360</v>
      </c>
      <c r="I7030" s="143"/>
    </row>
    <row r="7031" spans="2:9" s="140" customFormat="1" ht="19.7" customHeight="1" x14ac:dyDescent="0.2">
      <c r="B7031" s="142">
        <v>54321</v>
      </c>
      <c r="C7031" s="143" t="s">
        <v>242</v>
      </c>
      <c r="D7031" s="142">
        <v>13428807</v>
      </c>
      <c r="E7031" s="143" t="s">
        <v>5607</v>
      </c>
      <c r="F7031" s="143" t="s">
        <v>899</v>
      </c>
      <c r="G7031" s="143" t="s">
        <v>900</v>
      </c>
      <c r="H7031" s="144">
        <v>960.43</v>
      </c>
      <c r="I7031" s="143"/>
    </row>
    <row r="7032" spans="2:9" s="140" customFormat="1" ht="19.7" customHeight="1" x14ac:dyDescent="0.2">
      <c r="B7032" s="142">
        <v>54321</v>
      </c>
      <c r="C7032" s="143" t="s">
        <v>242</v>
      </c>
      <c r="D7032" s="142">
        <v>13491201</v>
      </c>
      <c r="E7032" s="143" t="s">
        <v>5608</v>
      </c>
      <c r="F7032" s="143" t="s">
        <v>700</v>
      </c>
      <c r="G7032" s="143" t="s">
        <v>701</v>
      </c>
      <c r="H7032" s="144">
        <v>914.64</v>
      </c>
      <c r="I7032" s="143"/>
    </row>
    <row r="7033" spans="2:9" s="140" customFormat="1" ht="19.7" customHeight="1" x14ac:dyDescent="0.2">
      <c r="B7033" s="142">
        <v>54321</v>
      </c>
      <c r="C7033" s="143" t="s">
        <v>242</v>
      </c>
      <c r="D7033" s="142">
        <v>13491201</v>
      </c>
      <c r="E7033" s="143" t="s">
        <v>5609</v>
      </c>
      <c r="F7033" s="143" t="s">
        <v>787</v>
      </c>
      <c r="G7033" s="143" t="s">
        <v>788</v>
      </c>
      <c r="H7033" s="144">
        <v>360</v>
      </c>
      <c r="I7033" s="143"/>
    </row>
    <row r="7034" spans="2:9" s="140" customFormat="1" ht="19.7" customHeight="1" x14ac:dyDescent="0.2">
      <c r="B7034" s="142">
        <v>54321</v>
      </c>
      <c r="C7034" s="143" t="s">
        <v>242</v>
      </c>
      <c r="D7034" s="142">
        <v>13494853</v>
      </c>
      <c r="E7034" s="143" t="s">
        <v>9272</v>
      </c>
      <c r="F7034" s="143" t="s">
        <v>700</v>
      </c>
      <c r="G7034" s="143" t="s">
        <v>701</v>
      </c>
      <c r="H7034" s="144">
        <v>624</v>
      </c>
      <c r="I7034" s="143"/>
    </row>
    <row r="7035" spans="2:9" s="140" customFormat="1" ht="19.7" customHeight="1" x14ac:dyDescent="0.2">
      <c r="B7035" s="142">
        <v>54321</v>
      </c>
      <c r="C7035" s="143" t="s">
        <v>242</v>
      </c>
      <c r="D7035" s="142">
        <v>13620146</v>
      </c>
      <c r="E7035" s="143" t="s">
        <v>5610</v>
      </c>
      <c r="F7035" s="143" t="s">
        <v>697</v>
      </c>
      <c r="G7035" s="143" t="s">
        <v>698</v>
      </c>
      <c r="H7035" s="144">
        <v>90000</v>
      </c>
      <c r="I7035" s="143"/>
    </row>
    <row r="7036" spans="2:9" s="140" customFormat="1" ht="19.7" customHeight="1" x14ac:dyDescent="0.2">
      <c r="B7036" s="142">
        <v>54321</v>
      </c>
      <c r="C7036" s="143" t="s">
        <v>242</v>
      </c>
      <c r="D7036" s="142">
        <v>13631466</v>
      </c>
      <c r="E7036" s="143" t="s">
        <v>5611</v>
      </c>
      <c r="F7036" s="143" t="s">
        <v>700</v>
      </c>
      <c r="G7036" s="143" t="s">
        <v>701</v>
      </c>
      <c r="H7036" s="144">
        <v>912</v>
      </c>
      <c r="I7036" s="143"/>
    </row>
    <row r="7037" spans="2:9" s="140" customFormat="1" ht="19.7" customHeight="1" x14ac:dyDescent="0.2">
      <c r="B7037" s="142">
        <v>54321</v>
      </c>
      <c r="C7037" s="143" t="s">
        <v>242</v>
      </c>
      <c r="D7037" s="142">
        <v>98269137</v>
      </c>
      <c r="E7037" s="143" t="s">
        <v>5612</v>
      </c>
      <c r="F7037" s="143" t="s">
        <v>697</v>
      </c>
      <c r="G7037" s="143" t="s">
        <v>698</v>
      </c>
      <c r="H7037" s="144">
        <v>50000</v>
      </c>
      <c r="I7037" s="143"/>
    </row>
    <row r="7038" spans="2:9" s="140" customFormat="1" ht="19.7" customHeight="1" x14ac:dyDescent="0.2">
      <c r="B7038" s="142">
        <v>54355</v>
      </c>
      <c r="C7038" s="143" t="s">
        <v>243</v>
      </c>
      <c r="D7038" s="142">
        <v>13861348</v>
      </c>
      <c r="E7038" s="143" t="s">
        <v>5613</v>
      </c>
      <c r="F7038" s="143" t="s">
        <v>716</v>
      </c>
      <c r="G7038" s="143" t="s">
        <v>717</v>
      </c>
      <c r="H7038" s="144">
        <v>-4580.42</v>
      </c>
      <c r="I7038" s="143"/>
    </row>
    <row r="7039" spans="2:9" s="140" customFormat="1" ht="19.7" customHeight="1" x14ac:dyDescent="0.2">
      <c r="B7039" s="142">
        <v>54355</v>
      </c>
      <c r="C7039" s="143" t="s">
        <v>243</v>
      </c>
      <c r="D7039" s="142">
        <v>13861348</v>
      </c>
      <c r="E7039" s="143" t="s">
        <v>5614</v>
      </c>
      <c r="F7039" s="143" t="s">
        <v>700</v>
      </c>
      <c r="G7039" s="143" t="s">
        <v>701</v>
      </c>
      <c r="H7039" s="144">
        <v>-400</v>
      </c>
      <c r="I7039" s="143"/>
    </row>
    <row r="7040" spans="2:9" s="140" customFormat="1" ht="19.7" customHeight="1" x14ac:dyDescent="0.2">
      <c r="B7040" s="142">
        <v>54355</v>
      </c>
      <c r="C7040" s="143" t="s">
        <v>243</v>
      </c>
      <c r="D7040" s="142">
        <v>13861349</v>
      </c>
      <c r="E7040" s="143" t="s">
        <v>5615</v>
      </c>
      <c r="F7040" s="143" t="s">
        <v>700</v>
      </c>
      <c r="G7040" s="143" t="s">
        <v>701</v>
      </c>
      <c r="H7040" s="144">
        <v>-600</v>
      </c>
      <c r="I7040" s="143"/>
    </row>
    <row r="7041" spans="2:9" s="140" customFormat="1" ht="19.7" customHeight="1" x14ac:dyDescent="0.2">
      <c r="B7041" s="142">
        <v>54355</v>
      </c>
      <c r="C7041" s="143" t="s">
        <v>243</v>
      </c>
      <c r="D7041" s="142">
        <v>14059045</v>
      </c>
      <c r="E7041" s="143" t="s">
        <v>5616</v>
      </c>
      <c r="F7041" s="143" t="s">
        <v>700</v>
      </c>
      <c r="G7041" s="143" t="s">
        <v>701</v>
      </c>
      <c r="H7041" s="144">
        <v>10000</v>
      </c>
      <c r="I7041" s="143"/>
    </row>
    <row r="7042" spans="2:9" s="140" customFormat="1" ht="19.7" customHeight="1" x14ac:dyDescent="0.2">
      <c r="B7042" s="142">
        <v>54355</v>
      </c>
      <c r="C7042" s="143" t="s">
        <v>243</v>
      </c>
      <c r="D7042" s="142">
        <v>14066879</v>
      </c>
      <c r="E7042" s="143" t="s">
        <v>5617</v>
      </c>
      <c r="F7042" s="143" t="s">
        <v>700</v>
      </c>
      <c r="G7042" s="143" t="s">
        <v>701</v>
      </c>
      <c r="H7042" s="144">
        <v>-2800</v>
      </c>
      <c r="I7042" s="143"/>
    </row>
    <row r="7043" spans="2:9" s="140" customFormat="1" ht="19.7" customHeight="1" x14ac:dyDescent="0.2">
      <c r="B7043" s="142">
        <v>54355</v>
      </c>
      <c r="C7043" s="143" t="s">
        <v>243</v>
      </c>
      <c r="D7043" s="142">
        <v>14102184</v>
      </c>
      <c r="E7043" s="143" t="s">
        <v>5618</v>
      </c>
      <c r="F7043" s="143" t="s">
        <v>700</v>
      </c>
      <c r="G7043" s="143" t="s">
        <v>701</v>
      </c>
      <c r="H7043" s="144">
        <v>360</v>
      </c>
      <c r="I7043" s="143"/>
    </row>
    <row r="7044" spans="2:9" s="140" customFormat="1" ht="19.7" customHeight="1" x14ac:dyDescent="0.2">
      <c r="B7044" s="142">
        <v>54355</v>
      </c>
      <c r="C7044" s="143" t="s">
        <v>243</v>
      </c>
      <c r="D7044" s="142">
        <v>14102323</v>
      </c>
      <c r="E7044" s="143" t="s">
        <v>5623</v>
      </c>
      <c r="F7044" s="143" t="s">
        <v>700</v>
      </c>
      <c r="G7044" s="143" t="s">
        <v>701</v>
      </c>
      <c r="H7044" s="144">
        <v>-2800</v>
      </c>
      <c r="I7044" s="143"/>
    </row>
    <row r="7045" spans="2:9" s="140" customFormat="1" ht="19.7" customHeight="1" x14ac:dyDescent="0.2">
      <c r="B7045" s="142">
        <v>54355</v>
      </c>
      <c r="C7045" s="143" t="s">
        <v>243</v>
      </c>
      <c r="D7045" s="142">
        <v>14104091</v>
      </c>
      <c r="E7045" s="143" t="s">
        <v>5620</v>
      </c>
      <c r="F7045" s="143" t="s">
        <v>713</v>
      </c>
      <c r="G7045" s="143" t="s">
        <v>714</v>
      </c>
      <c r="H7045" s="144">
        <v>250000</v>
      </c>
      <c r="I7045" s="143"/>
    </row>
    <row r="7046" spans="2:9" s="140" customFormat="1" ht="19.7" customHeight="1" x14ac:dyDescent="0.2">
      <c r="B7046" s="142">
        <v>54355</v>
      </c>
      <c r="C7046" s="143" t="s">
        <v>243</v>
      </c>
      <c r="D7046" s="142">
        <v>14104244</v>
      </c>
      <c r="E7046" s="143" t="s">
        <v>9273</v>
      </c>
      <c r="F7046" s="143" t="s">
        <v>713</v>
      </c>
      <c r="G7046" s="143" t="s">
        <v>714</v>
      </c>
      <c r="H7046" s="144">
        <v>105000</v>
      </c>
      <c r="I7046" s="143"/>
    </row>
    <row r="7047" spans="2:9" s="140" customFormat="1" ht="19.7" customHeight="1" x14ac:dyDescent="0.2">
      <c r="B7047" s="142">
        <v>54355</v>
      </c>
      <c r="C7047" s="143" t="s">
        <v>243</v>
      </c>
      <c r="D7047" s="142">
        <v>14104244</v>
      </c>
      <c r="E7047" s="143" t="s">
        <v>9274</v>
      </c>
      <c r="F7047" s="143" t="s">
        <v>899</v>
      </c>
      <c r="G7047" s="143" t="s">
        <v>900</v>
      </c>
      <c r="H7047" s="144">
        <v>571.67999999999995</v>
      </c>
      <c r="I7047" s="143"/>
    </row>
    <row r="7048" spans="2:9" s="140" customFormat="1" ht="19.7" customHeight="1" x14ac:dyDescent="0.2">
      <c r="B7048" s="142">
        <v>54355</v>
      </c>
      <c r="C7048" s="143" t="s">
        <v>243</v>
      </c>
      <c r="D7048" s="142">
        <v>14104244</v>
      </c>
      <c r="E7048" s="143" t="s">
        <v>9275</v>
      </c>
      <c r="F7048" s="143" t="s">
        <v>723</v>
      </c>
      <c r="G7048" s="143" t="s">
        <v>724</v>
      </c>
      <c r="H7048" s="144">
        <v>-49933.440000000002</v>
      </c>
      <c r="I7048" s="143"/>
    </row>
    <row r="7049" spans="2:9" s="140" customFormat="1" ht="19.7" customHeight="1" x14ac:dyDescent="0.2">
      <c r="B7049" s="142">
        <v>54355</v>
      </c>
      <c r="C7049" s="143" t="s">
        <v>243</v>
      </c>
      <c r="D7049" s="142">
        <v>14104244</v>
      </c>
      <c r="E7049" s="143" t="s">
        <v>9276</v>
      </c>
      <c r="F7049" s="143" t="s">
        <v>700</v>
      </c>
      <c r="G7049" s="143" t="s">
        <v>701</v>
      </c>
      <c r="H7049" s="144">
        <v>49933.440000000002</v>
      </c>
      <c r="I7049" s="143"/>
    </row>
    <row r="7050" spans="2:9" s="140" customFormat="1" ht="19.7" customHeight="1" x14ac:dyDescent="0.2">
      <c r="B7050" s="142">
        <v>54355</v>
      </c>
      <c r="C7050" s="143" t="s">
        <v>243</v>
      </c>
      <c r="D7050" s="142">
        <v>14163423</v>
      </c>
      <c r="E7050" s="143" t="s">
        <v>5621</v>
      </c>
      <c r="F7050" s="143" t="s">
        <v>778</v>
      </c>
      <c r="G7050" s="143" t="s">
        <v>779</v>
      </c>
      <c r="H7050" s="144">
        <v>383.4</v>
      </c>
      <c r="I7050" s="143"/>
    </row>
    <row r="7051" spans="2:9" s="140" customFormat="1" ht="19.7" customHeight="1" x14ac:dyDescent="0.2">
      <c r="B7051" s="142">
        <v>54355</v>
      </c>
      <c r="C7051" s="143" t="s">
        <v>243</v>
      </c>
      <c r="D7051" s="142">
        <v>14163904</v>
      </c>
      <c r="E7051" s="143" t="s">
        <v>5622</v>
      </c>
      <c r="F7051" s="143" t="s">
        <v>700</v>
      </c>
      <c r="G7051" s="143" t="s">
        <v>701</v>
      </c>
      <c r="H7051" s="144">
        <v>1200</v>
      </c>
      <c r="I7051" s="143"/>
    </row>
    <row r="7052" spans="2:9" s="140" customFormat="1" ht="19.7" customHeight="1" x14ac:dyDescent="0.2">
      <c r="B7052" s="142">
        <v>54355</v>
      </c>
      <c r="C7052" s="143" t="s">
        <v>243</v>
      </c>
      <c r="D7052" s="142">
        <v>14176700</v>
      </c>
      <c r="E7052" s="143" t="s">
        <v>5624</v>
      </c>
      <c r="F7052" s="143" t="s">
        <v>700</v>
      </c>
      <c r="G7052" s="143" t="s">
        <v>701</v>
      </c>
      <c r="H7052" s="144">
        <v>503.03</v>
      </c>
      <c r="I7052" s="143"/>
    </row>
    <row r="7053" spans="2:9" s="140" customFormat="1" ht="19.7" customHeight="1" x14ac:dyDescent="0.2">
      <c r="B7053" s="142">
        <v>54355</v>
      </c>
      <c r="C7053" s="143" t="s">
        <v>243</v>
      </c>
      <c r="D7053" s="142">
        <v>14193458</v>
      </c>
      <c r="E7053" s="143" t="s">
        <v>5625</v>
      </c>
      <c r="F7053" s="143" t="s">
        <v>737</v>
      </c>
      <c r="G7053" s="143" t="s">
        <v>738</v>
      </c>
      <c r="H7053" s="144">
        <v>330</v>
      </c>
      <c r="I7053" s="143"/>
    </row>
    <row r="7054" spans="2:9" s="140" customFormat="1" ht="19.7" customHeight="1" x14ac:dyDescent="0.2">
      <c r="B7054" s="142">
        <v>54355</v>
      </c>
      <c r="C7054" s="143" t="s">
        <v>243</v>
      </c>
      <c r="D7054" s="142">
        <v>14193458</v>
      </c>
      <c r="E7054" s="143" t="s">
        <v>5625</v>
      </c>
      <c r="F7054" s="143" t="s">
        <v>737</v>
      </c>
      <c r="G7054" s="143" t="s">
        <v>738</v>
      </c>
      <c r="H7054" s="144">
        <v>30</v>
      </c>
      <c r="I7054" s="143"/>
    </row>
    <row r="7055" spans="2:9" s="140" customFormat="1" ht="19.7" customHeight="1" x14ac:dyDescent="0.2">
      <c r="B7055" s="142">
        <v>54355</v>
      </c>
      <c r="C7055" s="143" t="s">
        <v>243</v>
      </c>
      <c r="D7055" s="142">
        <v>14193458</v>
      </c>
      <c r="E7055" s="143" t="s">
        <v>5626</v>
      </c>
      <c r="F7055" s="143" t="s">
        <v>700</v>
      </c>
      <c r="G7055" s="143" t="s">
        <v>701</v>
      </c>
      <c r="H7055" s="144">
        <v>330</v>
      </c>
      <c r="I7055" s="143"/>
    </row>
    <row r="7056" spans="2:9" s="140" customFormat="1" ht="19.7" customHeight="1" x14ac:dyDescent="0.2">
      <c r="B7056" s="142">
        <v>54355</v>
      </c>
      <c r="C7056" s="143" t="s">
        <v>243</v>
      </c>
      <c r="D7056" s="142">
        <v>14193458</v>
      </c>
      <c r="E7056" s="143" t="s">
        <v>5626</v>
      </c>
      <c r="F7056" s="143" t="s">
        <v>700</v>
      </c>
      <c r="G7056" s="143" t="s">
        <v>701</v>
      </c>
      <c r="H7056" s="144">
        <v>30</v>
      </c>
      <c r="I7056" s="143"/>
    </row>
    <row r="7057" spans="2:9" s="140" customFormat="1" ht="19.7" customHeight="1" x14ac:dyDescent="0.2">
      <c r="B7057" s="142">
        <v>54355</v>
      </c>
      <c r="C7057" s="143" t="s">
        <v>243</v>
      </c>
      <c r="D7057" s="142">
        <v>14193570</v>
      </c>
      <c r="E7057" s="143" t="s">
        <v>5627</v>
      </c>
      <c r="F7057" s="143" t="s">
        <v>713</v>
      </c>
      <c r="G7057" s="143" t="s">
        <v>714</v>
      </c>
      <c r="H7057" s="144">
        <v>42000</v>
      </c>
      <c r="I7057" s="143"/>
    </row>
    <row r="7058" spans="2:9" s="140" customFormat="1" ht="19.7" customHeight="1" x14ac:dyDescent="0.2">
      <c r="B7058" s="142">
        <v>54355</v>
      </c>
      <c r="C7058" s="143" t="s">
        <v>243</v>
      </c>
      <c r="D7058" s="142">
        <v>14216477</v>
      </c>
      <c r="E7058" s="143" t="s">
        <v>5628</v>
      </c>
      <c r="F7058" s="143" t="s">
        <v>778</v>
      </c>
      <c r="G7058" s="143" t="s">
        <v>779</v>
      </c>
      <c r="H7058" s="144">
        <v>442.8</v>
      </c>
      <c r="I7058" s="143"/>
    </row>
    <row r="7059" spans="2:9" s="140" customFormat="1" ht="19.7" customHeight="1" x14ac:dyDescent="0.2">
      <c r="B7059" s="142">
        <v>54355</v>
      </c>
      <c r="C7059" s="143" t="s">
        <v>243</v>
      </c>
      <c r="D7059" s="142">
        <v>14217498</v>
      </c>
      <c r="E7059" s="143" t="s">
        <v>9918</v>
      </c>
      <c r="F7059" s="143" t="s">
        <v>1675</v>
      </c>
      <c r="G7059" s="143" t="s">
        <v>1676</v>
      </c>
      <c r="H7059" s="144">
        <v>1083</v>
      </c>
      <c r="I7059" s="143"/>
    </row>
    <row r="7060" spans="2:9" s="140" customFormat="1" ht="19.7" customHeight="1" x14ac:dyDescent="0.2">
      <c r="B7060" s="142">
        <v>54355</v>
      </c>
      <c r="C7060" s="143" t="s">
        <v>243</v>
      </c>
      <c r="D7060" s="142">
        <v>14217498</v>
      </c>
      <c r="E7060" s="143" t="s">
        <v>5629</v>
      </c>
      <c r="F7060" s="143" t="s">
        <v>737</v>
      </c>
      <c r="G7060" s="143" t="s">
        <v>738</v>
      </c>
      <c r="H7060" s="144">
        <v>360</v>
      </c>
      <c r="I7060" s="143"/>
    </row>
    <row r="7061" spans="2:9" s="140" customFormat="1" ht="19.7" customHeight="1" x14ac:dyDescent="0.2">
      <c r="B7061" s="142">
        <v>54355</v>
      </c>
      <c r="C7061" s="143" t="s">
        <v>243</v>
      </c>
      <c r="D7061" s="142">
        <v>14217498</v>
      </c>
      <c r="E7061" s="143" t="s">
        <v>9919</v>
      </c>
      <c r="F7061" s="143" t="s">
        <v>697</v>
      </c>
      <c r="G7061" s="143" t="s">
        <v>698</v>
      </c>
      <c r="H7061" s="144">
        <v>15000</v>
      </c>
      <c r="I7061" s="143"/>
    </row>
    <row r="7062" spans="2:9" s="140" customFormat="1" ht="19.7" customHeight="1" x14ac:dyDescent="0.2">
      <c r="B7062" s="142">
        <v>54355</v>
      </c>
      <c r="C7062" s="143" t="s">
        <v>243</v>
      </c>
      <c r="D7062" s="142">
        <v>14217838</v>
      </c>
      <c r="E7062" s="143" t="s">
        <v>5630</v>
      </c>
      <c r="F7062" s="143" t="s">
        <v>899</v>
      </c>
      <c r="G7062" s="143" t="s">
        <v>900</v>
      </c>
      <c r="H7062" s="144">
        <v>-2366.75</v>
      </c>
      <c r="I7062" s="143"/>
    </row>
    <row r="7063" spans="2:9" s="140" customFormat="1" ht="19.7" customHeight="1" x14ac:dyDescent="0.2">
      <c r="B7063" s="142">
        <v>54355</v>
      </c>
      <c r="C7063" s="143" t="s">
        <v>243</v>
      </c>
      <c r="D7063" s="142">
        <v>14217838</v>
      </c>
      <c r="E7063" s="143" t="s">
        <v>5631</v>
      </c>
      <c r="F7063" s="143" t="s">
        <v>700</v>
      </c>
      <c r="G7063" s="143" t="s">
        <v>701</v>
      </c>
      <c r="H7063" s="144">
        <v>503.03</v>
      </c>
      <c r="I7063" s="143"/>
    </row>
    <row r="7064" spans="2:9" s="140" customFormat="1" ht="19.7" customHeight="1" x14ac:dyDescent="0.2">
      <c r="B7064" s="142">
        <v>54355</v>
      </c>
      <c r="C7064" s="143" t="s">
        <v>243</v>
      </c>
      <c r="D7064" s="142">
        <v>14217912</v>
      </c>
      <c r="E7064" s="143" t="s">
        <v>5632</v>
      </c>
      <c r="F7064" s="143" t="s">
        <v>737</v>
      </c>
      <c r="G7064" s="143" t="s">
        <v>738</v>
      </c>
      <c r="H7064" s="144">
        <v>1440</v>
      </c>
      <c r="I7064" s="143"/>
    </row>
    <row r="7065" spans="2:9" s="140" customFormat="1" ht="19.7" customHeight="1" x14ac:dyDescent="0.2">
      <c r="B7065" s="142">
        <v>54355</v>
      </c>
      <c r="C7065" s="143" t="s">
        <v>243</v>
      </c>
      <c r="D7065" s="142">
        <v>14218624</v>
      </c>
      <c r="E7065" s="143" t="s">
        <v>9920</v>
      </c>
      <c r="F7065" s="143" t="s">
        <v>1675</v>
      </c>
      <c r="G7065" s="143" t="s">
        <v>1676</v>
      </c>
      <c r="H7065" s="144">
        <v>1407</v>
      </c>
      <c r="I7065" s="143"/>
    </row>
    <row r="7066" spans="2:9" s="140" customFormat="1" ht="19.7" customHeight="1" x14ac:dyDescent="0.2">
      <c r="B7066" s="142">
        <v>54355</v>
      </c>
      <c r="C7066" s="143" t="s">
        <v>243</v>
      </c>
      <c r="D7066" s="142">
        <v>14218624</v>
      </c>
      <c r="E7066" s="143" t="s">
        <v>5633</v>
      </c>
      <c r="F7066" s="143" t="s">
        <v>697</v>
      </c>
      <c r="G7066" s="143" t="s">
        <v>698</v>
      </c>
      <c r="H7066" s="144">
        <v>65000</v>
      </c>
      <c r="I7066" s="143"/>
    </row>
    <row r="7067" spans="2:9" s="140" customFormat="1" ht="19.7" customHeight="1" x14ac:dyDescent="0.2">
      <c r="B7067" s="142">
        <v>54355</v>
      </c>
      <c r="C7067" s="143" t="s">
        <v>243</v>
      </c>
      <c r="D7067" s="142">
        <v>14218624</v>
      </c>
      <c r="E7067" s="143" t="s">
        <v>8817</v>
      </c>
      <c r="F7067" s="143" t="s">
        <v>899</v>
      </c>
      <c r="G7067" s="143" t="s">
        <v>900</v>
      </c>
      <c r="H7067" s="144">
        <v>762.25</v>
      </c>
      <c r="I7067" s="143"/>
    </row>
    <row r="7068" spans="2:9" s="140" customFormat="1" ht="19.7" customHeight="1" x14ac:dyDescent="0.2">
      <c r="B7068" s="142">
        <v>54355</v>
      </c>
      <c r="C7068" s="143" t="s">
        <v>243</v>
      </c>
      <c r="D7068" s="142">
        <v>14219726</v>
      </c>
      <c r="E7068" s="143" t="s">
        <v>9277</v>
      </c>
      <c r="F7068" s="143" t="s">
        <v>713</v>
      </c>
      <c r="G7068" s="143" t="s">
        <v>714</v>
      </c>
      <c r="H7068" s="144">
        <v>150000</v>
      </c>
      <c r="I7068" s="143"/>
    </row>
    <row r="7069" spans="2:9" s="140" customFormat="1" ht="19.7" customHeight="1" x14ac:dyDescent="0.2">
      <c r="B7069" s="142">
        <v>54355</v>
      </c>
      <c r="C7069" s="143" t="s">
        <v>243</v>
      </c>
      <c r="D7069" s="142">
        <v>14220169</v>
      </c>
      <c r="E7069" s="143" t="s">
        <v>8818</v>
      </c>
      <c r="F7069" s="143" t="s">
        <v>700</v>
      </c>
      <c r="G7069" s="143" t="s">
        <v>701</v>
      </c>
      <c r="H7069" s="144">
        <v>5700</v>
      </c>
      <c r="I7069" s="143"/>
    </row>
    <row r="7070" spans="2:9" s="140" customFormat="1" ht="19.7" customHeight="1" x14ac:dyDescent="0.2">
      <c r="B7070" s="142">
        <v>54355</v>
      </c>
      <c r="C7070" s="143" t="s">
        <v>243</v>
      </c>
      <c r="D7070" s="142">
        <v>14220169</v>
      </c>
      <c r="E7070" s="143" t="s">
        <v>5634</v>
      </c>
      <c r="F7070" s="143" t="s">
        <v>700</v>
      </c>
      <c r="G7070" s="143" t="s">
        <v>701</v>
      </c>
      <c r="H7070" s="144">
        <v>2000</v>
      </c>
      <c r="I7070" s="143"/>
    </row>
    <row r="7071" spans="2:9" s="140" customFormat="1" ht="19.7" customHeight="1" x14ac:dyDescent="0.2">
      <c r="B7071" s="142">
        <v>54355</v>
      </c>
      <c r="C7071" s="143" t="s">
        <v>243</v>
      </c>
      <c r="D7071" s="142">
        <v>14221881</v>
      </c>
      <c r="E7071" s="143" t="s">
        <v>5635</v>
      </c>
      <c r="F7071" s="143" t="s">
        <v>700</v>
      </c>
      <c r="G7071" s="143" t="s">
        <v>701</v>
      </c>
      <c r="H7071" s="144">
        <v>150</v>
      </c>
      <c r="I7071" s="143"/>
    </row>
    <row r="7072" spans="2:9" s="140" customFormat="1" ht="19.7" customHeight="1" x14ac:dyDescent="0.2">
      <c r="B7072" s="142">
        <v>54355</v>
      </c>
      <c r="C7072" s="143" t="s">
        <v>243</v>
      </c>
      <c r="D7072" s="142">
        <v>14221881</v>
      </c>
      <c r="E7072" s="143" t="s">
        <v>5635</v>
      </c>
      <c r="F7072" s="143" t="s">
        <v>700</v>
      </c>
      <c r="G7072" s="143" t="s">
        <v>701</v>
      </c>
      <c r="H7072" s="144">
        <v>1650</v>
      </c>
      <c r="I7072" s="143"/>
    </row>
    <row r="7073" spans="2:9" s="140" customFormat="1" ht="19.7" customHeight="1" x14ac:dyDescent="0.2">
      <c r="B7073" s="142">
        <v>54355</v>
      </c>
      <c r="C7073" s="143" t="s">
        <v>243</v>
      </c>
      <c r="D7073" s="142">
        <v>14221999</v>
      </c>
      <c r="E7073" s="143" t="s">
        <v>5636</v>
      </c>
      <c r="F7073" s="143" t="s">
        <v>700</v>
      </c>
      <c r="G7073" s="143" t="s">
        <v>701</v>
      </c>
      <c r="H7073" s="144">
        <v>254150.7</v>
      </c>
      <c r="I7073" s="143"/>
    </row>
    <row r="7074" spans="2:9" s="140" customFormat="1" ht="19.7" customHeight="1" x14ac:dyDescent="0.2">
      <c r="B7074" s="142">
        <v>54355</v>
      </c>
      <c r="C7074" s="143" t="s">
        <v>243</v>
      </c>
      <c r="D7074" s="142">
        <v>14235994</v>
      </c>
      <c r="E7074" s="143" t="s">
        <v>5637</v>
      </c>
      <c r="F7074" s="143" t="s">
        <v>737</v>
      </c>
      <c r="G7074" s="143" t="s">
        <v>738</v>
      </c>
      <c r="H7074" s="144">
        <v>360</v>
      </c>
      <c r="I7074" s="143"/>
    </row>
    <row r="7075" spans="2:9" s="140" customFormat="1" ht="19.7" customHeight="1" x14ac:dyDescent="0.2">
      <c r="B7075" s="142">
        <v>54355</v>
      </c>
      <c r="C7075" s="143" t="s">
        <v>243</v>
      </c>
      <c r="D7075" s="142">
        <v>65218737</v>
      </c>
      <c r="E7075" s="143" t="s">
        <v>5638</v>
      </c>
      <c r="F7075" s="143" t="s">
        <v>700</v>
      </c>
      <c r="G7075" s="143" t="s">
        <v>701</v>
      </c>
      <c r="H7075" s="144">
        <v>-83035.570000000007</v>
      </c>
      <c r="I7075" s="143"/>
    </row>
    <row r="7076" spans="2:9" s="140" customFormat="1" ht="19.7" customHeight="1" x14ac:dyDescent="0.2">
      <c r="B7076" s="142">
        <v>54355</v>
      </c>
      <c r="C7076" s="143" t="s">
        <v>243</v>
      </c>
      <c r="D7076" s="142">
        <v>65218737</v>
      </c>
      <c r="E7076" s="143" t="s">
        <v>5639</v>
      </c>
      <c r="F7076" s="143" t="s">
        <v>700</v>
      </c>
      <c r="G7076" s="143" t="s">
        <v>701</v>
      </c>
      <c r="H7076" s="144">
        <v>-99832.67</v>
      </c>
      <c r="I7076" s="143"/>
    </row>
    <row r="7077" spans="2:9" s="140" customFormat="1" ht="19.7" customHeight="1" x14ac:dyDescent="0.2">
      <c r="B7077" s="142">
        <v>54355</v>
      </c>
      <c r="C7077" s="143" t="s">
        <v>243</v>
      </c>
      <c r="D7077" s="142">
        <v>65218746</v>
      </c>
      <c r="E7077" s="143" t="s">
        <v>5640</v>
      </c>
      <c r="F7077" s="143" t="s">
        <v>700</v>
      </c>
      <c r="G7077" s="143" t="s">
        <v>701</v>
      </c>
      <c r="H7077" s="144">
        <v>123011.61</v>
      </c>
      <c r="I7077" s="143"/>
    </row>
    <row r="7078" spans="2:9" s="140" customFormat="1" ht="19.7" customHeight="1" x14ac:dyDescent="0.2">
      <c r="B7078" s="142">
        <v>54355</v>
      </c>
      <c r="C7078" s="143" t="s">
        <v>243</v>
      </c>
      <c r="D7078" s="142">
        <v>100308919</v>
      </c>
      <c r="E7078" s="143" t="s">
        <v>5619</v>
      </c>
      <c r="F7078" s="143" t="s">
        <v>713</v>
      </c>
      <c r="G7078" s="143" t="s">
        <v>714</v>
      </c>
      <c r="H7078" s="144">
        <v>-95700</v>
      </c>
      <c r="I7078" s="143"/>
    </row>
    <row r="7079" spans="2:9" s="140" customFormat="1" ht="19.7" customHeight="1" x14ac:dyDescent="0.2">
      <c r="B7079" s="142">
        <v>54355</v>
      </c>
      <c r="C7079" s="143" t="s">
        <v>243</v>
      </c>
      <c r="D7079" s="142">
        <v>100707262</v>
      </c>
      <c r="E7079" s="143" t="s">
        <v>5641</v>
      </c>
      <c r="F7079" s="143" t="s">
        <v>713</v>
      </c>
      <c r="G7079" s="143" t="s">
        <v>714</v>
      </c>
      <c r="H7079" s="144">
        <v>250000</v>
      </c>
      <c r="I7079" s="143"/>
    </row>
    <row r="7080" spans="2:9" s="140" customFormat="1" ht="19.7" customHeight="1" x14ac:dyDescent="0.2">
      <c r="B7080" s="142">
        <v>54356</v>
      </c>
      <c r="C7080" s="143" t="s">
        <v>225</v>
      </c>
      <c r="D7080" s="142">
        <v>13063217</v>
      </c>
      <c r="E7080" s="143" t="s">
        <v>5642</v>
      </c>
      <c r="F7080" s="143" t="s">
        <v>700</v>
      </c>
      <c r="G7080" s="143" t="s">
        <v>701</v>
      </c>
      <c r="H7080" s="144">
        <v>2300</v>
      </c>
      <c r="I7080" s="143"/>
    </row>
    <row r="7081" spans="2:9" s="140" customFormat="1" ht="19.7" customHeight="1" x14ac:dyDescent="0.2">
      <c r="B7081" s="142">
        <v>54356</v>
      </c>
      <c r="C7081" s="143" t="s">
        <v>225</v>
      </c>
      <c r="D7081" s="142">
        <v>13066072</v>
      </c>
      <c r="E7081" s="143" t="s">
        <v>5643</v>
      </c>
      <c r="F7081" s="143" t="s">
        <v>700</v>
      </c>
      <c r="G7081" s="143" t="s">
        <v>701</v>
      </c>
      <c r="H7081" s="144">
        <v>210</v>
      </c>
      <c r="I7081" s="143"/>
    </row>
    <row r="7082" spans="2:9" s="140" customFormat="1" ht="19.7" customHeight="1" x14ac:dyDescent="0.2">
      <c r="B7082" s="142">
        <v>54356</v>
      </c>
      <c r="C7082" s="143" t="s">
        <v>225</v>
      </c>
      <c r="D7082" s="142">
        <v>13066072</v>
      </c>
      <c r="E7082" s="143" t="s">
        <v>5643</v>
      </c>
      <c r="F7082" s="143" t="s">
        <v>700</v>
      </c>
      <c r="G7082" s="143" t="s">
        <v>701</v>
      </c>
      <c r="H7082" s="144">
        <v>150</v>
      </c>
      <c r="I7082" s="143"/>
    </row>
    <row r="7083" spans="2:9" s="140" customFormat="1" ht="19.7" customHeight="1" x14ac:dyDescent="0.2">
      <c r="B7083" s="142">
        <v>54356</v>
      </c>
      <c r="C7083" s="143" t="s">
        <v>225</v>
      </c>
      <c r="D7083" s="142">
        <v>13066072</v>
      </c>
      <c r="E7083" s="143" t="s">
        <v>5644</v>
      </c>
      <c r="F7083" s="143" t="s">
        <v>697</v>
      </c>
      <c r="G7083" s="143" t="s">
        <v>698</v>
      </c>
      <c r="H7083" s="144">
        <v>153</v>
      </c>
      <c r="I7083" s="143"/>
    </row>
    <row r="7084" spans="2:9" s="140" customFormat="1" ht="19.7" customHeight="1" x14ac:dyDescent="0.2">
      <c r="B7084" s="142">
        <v>54356</v>
      </c>
      <c r="C7084" s="143" t="s">
        <v>225</v>
      </c>
      <c r="D7084" s="142">
        <v>13066072</v>
      </c>
      <c r="E7084" s="143" t="s">
        <v>5644</v>
      </c>
      <c r="F7084" s="143" t="s">
        <v>697</v>
      </c>
      <c r="G7084" s="143" t="s">
        <v>698</v>
      </c>
      <c r="H7084" s="144">
        <v>918</v>
      </c>
      <c r="I7084" s="143"/>
    </row>
    <row r="7085" spans="2:9" s="140" customFormat="1" ht="19.7" customHeight="1" x14ac:dyDescent="0.2">
      <c r="B7085" s="142">
        <v>54356</v>
      </c>
      <c r="C7085" s="143" t="s">
        <v>225</v>
      </c>
      <c r="D7085" s="142">
        <v>13066072</v>
      </c>
      <c r="E7085" s="143" t="s">
        <v>5644</v>
      </c>
      <c r="F7085" s="143" t="s">
        <v>697</v>
      </c>
      <c r="G7085" s="143" t="s">
        <v>698</v>
      </c>
      <c r="H7085" s="144">
        <v>771.12</v>
      </c>
      <c r="I7085" s="143"/>
    </row>
    <row r="7086" spans="2:9" s="140" customFormat="1" ht="19.7" customHeight="1" x14ac:dyDescent="0.2">
      <c r="B7086" s="142">
        <v>54356</v>
      </c>
      <c r="C7086" s="143" t="s">
        <v>225</v>
      </c>
      <c r="D7086" s="142">
        <v>13110051</v>
      </c>
      <c r="E7086" s="143" t="s">
        <v>5645</v>
      </c>
      <c r="F7086" s="143" t="s">
        <v>697</v>
      </c>
      <c r="G7086" s="143" t="s">
        <v>698</v>
      </c>
      <c r="H7086" s="144">
        <v>47000</v>
      </c>
      <c r="I7086" s="143"/>
    </row>
    <row r="7087" spans="2:9" s="140" customFormat="1" ht="19.7" customHeight="1" x14ac:dyDescent="0.2">
      <c r="B7087" s="142">
        <v>54356</v>
      </c>
      <c r="C7087" s="143" t="s">
        <v>225</v>
      </c>
      <c r="D7087" s="142">
        <v>13110051</v>
      </c>
      <c r="E7087" s="143" t="s">
        <v>5646</v>
      </c>
      <c r="F7087" s="143" t="s">
        <v>697</v>
      </c>
      <c r="G7087" s="143" t="s">
        <v>698</v>
      </c>
      <c r="H7087" s="144">
        <v>75000</v>
      </c>
      <c r="I7087" s="143"/>
    </row>
    <row r="7088" spans="2:9" s="140" customFormat="1" ht="19.7" customHeight="1" x14ac:dyDescent="0.2">
      <c r="B7088" s="142">
        <v>54356</v>
      </c>
      <c r="C7088" s="143" t="s">
        <v>225</v>
      </c>
      <c r="D7088" s="142">
        <v>13110051</v>
      </c>
      <c r="E7088" s="143" t="s">
        <v>5646</v>
      </c>
      <c r="F7088" s="143" t="s">
        <v>697</v>
      </c>
      <c r="G7088" s="143" t="s">
        <v>698</v>
      </c>
      <c r="H7088" s="144">
        <v>-3560</v>
      </c>
      <c r="I7088" s="143"/>
    </row>
    <row r="7089" spans="2:9" s="140" customFormat="1" ht="19.7" customHeight="1" x14ac:dyDescent="0.2">
      <c r="B7089" s="142">
        <v>54356</v>
      </c>
      <c r="C7089" s="143" t="s">
        <v>225</v>
      </c>
      <c r="D7089" s="142">
        <v>13177444</v>
      </c>
      <c r="E7089" s="143" t="s">
        <v>5647</v>
      </c>
      <c r="F7089" s="143" t="s">
        <v>700</v>
      </c>
      <c r="G7089" s="143" t="s">
        <v>701</v>
      </c>
      <c r="H7089" s="144">
        <v>-6226.68</v>
      </c>
      <c r="I7089" s="143"/>
    </row>
    <row r="7090" spans="2:9" s="140" customFormat="1" ht="19.7" customHeight="1" x14ac:dyDescent="0.2">
      <c r="B7090" s="142">
        <v>54356</v>
      </c>
      <c r="C7090" s="143" t="s">
        <v>225</v>
      </c>
      <c r="D7090" s="142">
        <v>13295468</v>
      </c>
      <c r="E7090" s="143" t="s">
        <v>5648</v>
      </c>
      <c r="F7090" s="143" t="s">
        <v>713</v>
      </c>
      <c r="G7090" s="143" t="s">
        <v>714</v>
      </c>
      <c r="H7090" s="144">
        <v>150000</v>
      </c>
      <c r="I7090" s="143"/>
    </row>
    <row r="7091" spans="2:9" s="140" customFormat="1" ht="19.7" customHeight="1" x14ac:dyDescent="0.2">
      <c r="B7091" s="142">
        <v>54356</v>
      </c>
      <c r="C7091" s="143" t="s">
        <v>225</v>
      </c>
      <c r="D7091" s="142">
        <v>13295468</v>
      </c>
      <c r="E7091" s="143" t="s">
        <v>5649</v>
      </c>
      <c r="F7091" s="143" t="s">
        <v>700</v>
      </c>
      <c r="G7091" s="143" t="s">
        <v>701</v>
      </c>
      <c r="H7091" s="144">
        <v>30000</v>
      </c>
      <c r="I7091" s="143"/>
    </row>
    <row r="7092" spans="2:9" s="140" customFormat="1" ht="19.7" customHeight="1" x14ac:dyDescent="0.2">
      <c r="B7092" s="142">
        <v>54356</v>
      </c>
      <c r="C7092" s="143" t="s">
        <v>225</v>
      </c>
      <c r="D7092" s="142">
        <v>13368500</v>
      </c>
      <c r="E7092" s="143" t="s">
        <v>5650</v>
      </c>
      <c r="F7092" s="143" t="s">
        <v>700</v>
      </c>
      <c r="G7092" s="143" t="s">
        <v>701</v>
      </c>
      <c r="H7092" s="144">
        <v>-3490.55</v>
      </c>
      <c r="I7092" s="143"/>
    </row>
    <row r="7093" spans="2:9" s="140" customFormat="1" ht="19.7" customHeight="1" x14ac:dyDescent="0.2">
      <c r="B7093" s="142">
        <v>54356</v>
      </c>
      <c r="C7093" s="143" t="s">
        <v>225</v>
      </c>
      <c r="D7093" s="142">
        <v>13488625</v>
      </c>
      <c r="E7093" s="143" t="s">
        <v>5651</v>
      </c>
      <c r="F7093" s="143" t="s">
        <v>713</v>
      </c>
      <c r="G7093" s="143" t="s">
        <v>714</v>
      </c>
      <c r="H7093" s="144">
        <v>170000</v>
      </c>
      <c r="I7093" s="143"/>
    </row>
    <row r="7094" spans="2:9" s="140" customFormat="1" ht="19.7" customHeight="1" x14ac:dyDescent="0.2">
      <c r="B7094" s="142">
        <v>54356</v>
      </c>
      <c r="C7094" s="143" t="s">
        <v>225</v>
      </c>
      <c r="D7094" s="142">
        <v>13497671</v>
      </c>
      <c r="E7094" s="143" t="s">
        <v>5652</v>
      </c>
      <c r="F7094" s="143" t="s">
        <v>700</v>
      </c>
      <c r="G7094" s="143" t="s">
        <v>701</v>
      </c>
      <c r="H7094" s="144">
        <v>140</v>
      </c>
      <c r="I7094" s="143"/>
    </row>
    <row r="7095" spans="2:9" s="140" customFormat="1" ht="19.7" customHeight="1" x14ac:dyDescent="0.2">
      <c r="B7095" s="142">
        <v>54356</v>
      </c>
      <c r="C7095" s="143" t="s">
        <v>225</v>
      </c>
      <c r="D7095" s="142">
        <v>13497671</v>
      </c>
      <c r="E7095" s="143" t="s">
        <v>5652</v>
      </c>
      <c r="F7095" s="143" t="s">
        <v>700</v>
      </c>
      <c r="G7095" s="143" t="s">
        <v>701</v>
      </c>
      <c r="H7095" s="144">
        <v>700</v>
      </c>
      <c r="I7095" s="143"/>
    </row>
    <row r="7096" spans="2:9" s="140" customFormat="1" ht="19.7" customHeight="1" x14ac:dyDescent="0.2">
      <c r="B7096" s="142">
        <v>54356</v>
      </c>
      <c r="C7096" s="143" t="s">
        <v>225</v>
      </c>
      <c r="D7096" s="142">
        <v>13517108</v>
      </c>
      <c r="E7096" s="143" t="s">
        <v>5653</v>
      </c>
      <c r="F7096" s="143" t="s">
        <v>713</v>
      </c>
      <c r="G7096" s="143" t="s">
        <v>714</v>
      </c>
      <c r="H7096" s="144">
        <v>100000</v>
      </c>
      <c r="I7096" s="143"/>
    </row>
    <row r="7097" spans="2:9" s="140" customFormat="1" ht="19.7" customHeight="1" x14ac:dyDescent="0.2">
      <c r="B7097" s="142">
        <v>54356</v>
      </c>
      <c r="C7097" s="143" t="s">
        <v>225</v>
      </c>
      <c r="D7097" s="142">
        <v>13517108</v>
      </c>
      <c r="E7097" s="143" t="s">
        <v>5654</v>
      </c>
      <c r="F7097" s="143" t="s">
        <v>700</v>
      </c>
      <c r="G7097" s="143" t="s">
        <v>701</v>
      </c>
      <c r="H7097" s="144">
        <v>360</v>
      </c>
      <c r="I7097" s="143"/>
    </row>
    <row r="7098" spans="2:9" s="140" customFormat="1" ht="19.7" customHeight="1" x14ac:dyDescent="0.2">
      <c r="B7098" s="142">
        <v>54356</v>
      </c>
      <c r="C7098" s="143" t="s">
        <v>225</v>
      </c>
      <c r="D7098" s="142">
        <v>13525153</v>
      </c>
      <c r="E7098" s="143" t="s">
        <v>5655</v>
      </c>
      <c r="F7098" s="143" t="s">
        <v>787</v>
      </c>
      <c r="G7098" s="143" t="s">
        <v>788</v>
      </c>
      <c r="H7098" s="144">
        <v>330</v>
      </c>
      <c r="I7098" s="143"/>
    </row>
    <row r="7099" spans="2:9" s="140" customFormat="1" ht="19.7" customHeight="1" x14ac:dyDescent="0.2">
      <c r="B7099" s="142">
        <v>54356</v>
      </c>
      <c r="C7099" s="143" t="s">
        <v>225</v>
      </c>
      <c r="D7099" s="142">
        <v>13525153</v>
      </c>
      <c r="E7099" s="143" t="s">
        <v>5656</v>
      </c>
      <c r="F7099" s="143" t="s">
        <v>700</v>
      </c>
      <c r="G7099" s="143" t="s">
        <v>701</v>
      </c>
      <c r="H7099" s="144">
        <v>432</v>
      </c>
      <c r="I7099" s="143"/>
    </row>
    <row r="7100" spans="2:9" s="140" customFormat="1" ht="19.7" customHeight="1" x14ac:dyDescent="0.2">
      <c r="B7100" s="142">
        <v>54356</v>
      </c>
      <c r="C7100" s="143" t="s">
        <v>225</v>
      </c>
      <c r="D7100" s="142">
        <v>13593438</v>
      </c>
      <c r="E7100" s="143" t="s">
        <v>5657</v>
      </c>
      <c r="F7100" s="143" t="s">
        <v>706</v>
      </c>
      <c r="G7100" s="143" t="s">
        <v>707</v>
      </c>
      <c r="H7100" s="144">
        <v>1155</v>
      </c>
      <c r="I7100" s="143"/>
    </row>
    <row r="7101" spans="2:9" s="140" customFormat="1" ht="19.7" customHeight="1" x14ac:dyDescent="0.2">
      <c r="B7101" s="142">
        <v>54356</v>
      </c>
      <c r="C7101" s="143" t="s">
        <v>225</v>
      </c>
      <c r="D7101" s="142">
        <v>13602867</v>
      </c>
      <c r="E7101" s="143" t="s">
        <v>9278</v>
      </c>
      <c r="F7101" s="143" t="s">
        <v>769</v>
      </c>
      <c r="G7101" s="143" t="s">
        <v>770</v>
      </c>
      <c r="H7101" s="144">
        <v>-11566.54</v>
      </c>
      <c r="I7101" s="143"/>
    </row>
    <row r="7102" spans="2:9" s="140" customFormat="1" ht="19.7" customHeight="1" x14ac:dyDescent="0.2">
      <c r="B7102" s="142">
        <v>54356</v>
      </c>
      <c r="C7102" s="143" t="s">
        <v>225</v>
      </c>
      <c r="D7102" s="142">
        <v>13602867</v>
      </c>
      <c r="E7102" s="143" t="s">
        <v>9279</v>
      </c>
      <c r="F7102" s="143" t="s">
        <v>700</v>
      </c>
      <c r="G7102" s="143" t="s">
        <v>701</v>
      </c>
      <c r="H7102" s="144">
        <v>-10359.25</v>
      </c>
      <c r="I7102" s="143"/>
    </row>
    <row r="7103" spans="2:9" s="140" customFormat="1" ht="19.7" customHeight="1" x14ac:dyDescent="0.2">
      <c r="B7103" s="142">
        <v>54356</v>
      </c>
      <c r="C7103" s="143" t="s">
        <v>225</v>
      </c>
      <c r="D7103" s="142">
        <v>13602867</v>
      </c>
      <c r="E7103" s="143" t="s">
        <v>5658</v>
      </c>
      <c r="F7103" s="143" t="s">
        <v>713</v>
      </c>
      <c r="G7103" s="143" t="s">
        <v>714</v>
      </c>
      <c r="H7103" s="144">
        <v>150000</v>
      </c>
      <c r="I7103" s="143"/>
    </row>
    <row r="7104" spans="2:9" s="140" customFormat="1" ht="19.7" customHeight="1" x14ac:dyDescent="0.2">
      <c r="B7104" s="142">
        <v>54356</v>
      </c>
      <c r="C7104" s="143" t="s">
        <v>225</v>
      </c>
      <c r="D7104" s="142">
        <v>13602867</v>
      </c>
      <c r="E7104" s="143" t="s">
        <v>5659</v>
      </c>
      <c r="F7104" s="143" t="s">
        <v>700</v>
      </c>
      <c r="G7104" s="143" t="s">
        <v>701</v>
      </c>
      <c r="H7104" s="144">
        <v>450</v>
      </c>
      <c r="I7104" s="143"/>
    </row>
    <row r="7105" spans="2:9" s="140" customFormat="1" ht="19.7" customHeight="1" x14ac:dyDescent="0.2">
      <c r="B7105" s="142">
        <v>54356</v>
      </c>
      <c r="C7105" s="143" t="s">
        <v>225</v>
      </c>
      <c r="D7105" s="142">
        <v>13602867</v>
      </c>
      <c r="E7105" s="143" t="s">
        <v>5659</v>
      </c>
      <c r="F7105" s="143" t="s">
        <v>700</v>
      </c>
      <c r="G7105" s="143" t="s">
        <v>701</v>
      </c>
      <c r="H7105" s="144">
        <v>150</v>
      </c>
      <c r="I7105" s="143"/>
    </row>
    <row r="7106" spans="2:9" s="140" customFormat="1" ht="19.7" customHeight="1" x14ac:dyDescent="0.2">
      <c r="B7106" s="142">
        <v>54356</v>
      </c>
      <c r="C7106" s="143" t="s">
        <v>225</v>
      </c>
      <c r="D7106" s="142">
        <v>13625618</v>
      </c>
      <c r="E7106" s="143" t="s">
        <v>5660</v>
      </c>
      <c r="F7106" s="143" t="s">
        <v>700</v>
      </c>
      <c r="G7106" s="143" t="s">
        <v>701</v>
      </c>
      <c r="H7106" s="144">
        <v>300</v>
      </c>
      <c r="I7106" s="143"/>
    </row>
    <row r="7107" spans="2:9" s="140" customFormat="1" ht="19.7" customHeight="1" x14ac:dyDescent="0.2">
      <c r="B7107" s="142">
        <v>54356</v>
      </c>
      <c r="C7107" s="143" t="s">
        <v>225</v>
      </c>
      <c r="D7107" s="142">
        <v>13625618</v>
      </c>
      <c r="E7107" s="143" t="s">
        <v>5660</v>
      </c>
      <c r="F7107" s="143" t="s">
        <v>700</v>
      </c>
      <c r="G7107" s="143" t="s">
        <v>701</v>
      </c>
      <c r="H7107" s="144">
        <v>900</v>
      </c>
      <c r="I7107" s="143"/>
    </row>
    <row r="7108" spans="2:9" s="140" customFormat="1" ht="19.7" customHeight="1" x14ac:dyDescent="0.2">
      <c r="B7108" s="142">
        <v>54356</v>
      </c>
      <c r="C7108" s="143" t="s">
        <v>225</v>
      </c>
      <c r="D7108" s="142">
        <v>13626108</v>
      </c>
      <c r="E7108" s="143" t="s">
        <v>5661</v>
      </c>
      <c r="F7108" s="143" t="s">
        <v>697</v>
      </c>
      <c r="G7108" s="143" t="s">
        <v>698</v>
      </c>
      <c r="H7108" s="144">
        <v>-15000</v>
      </c>
      <c r="I7108" s="143"/>
    </row>
    <row r="7109" spans="2:9" s="140" customFormat="1" ht="19.7" customHeight="1" x14ac:dyDescent="0.2">
      <c r="B7109" s="142">
        <v>54356</v>
      </c>
      <c r="C7109" s="143" t="s">
        <v>225</v>
      </c>
      <c r="D7109" s="142">
        <v>13700928</v>
      </c>
      <c r="E7109" s="143" t="s">
        <v>5662</v>
      </c>
      <c r="F7109" s="143" t="s">
        <v>700</v>
      </c>
      <c r="G7109" s="143" t="s">
        <v>701</v>
      </c>
      <c r="H7109" s="144">
        <v>3600</v>
      </c>
      <c r="I7109" s="143"/>
    </row>
    <row r="7110" spans="2:9" s="140" customFormat="1" ht="19.7" customHeight="1" x14ac:dyDescent="0.2">
      <c r="B7110" s="142">
        <v>54357</v>
      </c>
      <c r="C7110" s="143" t="s">
        <v>450</v>
      </c>
      <c r="D7110" s="142">
        <v>13793072</v>
      </c>
      <c r="E7110" s="143" t="s">
        <v>5663</v>
      </c>
      <c r="F7110" s="143" t="s">
        <v>700</v>
      </c>
      <c r="G7110" s="143" t="s">
        <v>701</v>
      </c>
      <c r="H7110" s="144">
        <v>-39002.480000000003</v>
      </c>
      <c r="I7110" s="143"/>
    </row>
    <row r="7111" spans="2:9" s="140" customFormat="1" ht="19.7" customHeight="1" x14ac:dyDescent="0.2">
      <c r="B7111" s="142">
        <v>54357</v>
      </c>
      <c r="C7111" s="143" t="s">
        <v>450</v>
      </c>
      <c r="D7111" s="142">
        <v>13796951</v>
      </c>
      <c r="E7111" s="143" t="s">
        <v>5664</v>
      </c>
      <c r="F7111" s="143" t="s">
        <v>700</v>
      </c>
      <c r="G7111" s="143" t="s">
        <v>701</v>
      </c>
      <c r="H7111" s="144">
        <v>15000</v>
      </c>
      <c r="I7111" s="143"/>
    </row>
    <row r="7112" spans="2:9" s="140" customFormat="1" ht="19.7" customHeight="1" x14ac:dyDescent="0.2">
      <c r="B7112" s="142">
        <v>54357</v>
      </c>
      <c r="C7112" s="143" t="s">
        <v>450</v>
      </c>
      <c r="D7112" s="142">
        <v>13796951</v>
      </c>
      <c r="E7112" s="143" t="s">
        <v>5665</v>
      </c>
      <c r="F7112" s="143" t="s">
        <v>700</v>
      </c>
      <c r="G7112" s="143" t="s">
        <v>701</v>
      </c>
      <c r="H7112" s="144">
        <v>270</v>
      </c>
      <c r="I7112" s="143"/>
    </row>
    <row r="7113" spans="2:9" s="140" customFormat="1" ht="19.7" customHeight="1" x14ac:dyDescent="0.2">
      <c r="B7113" s="142">
        <v>54357</v>
      </c>
      <c r="C7113" s="143" t="s">
        <v>450</v>
      </c>
      <c r="D7113" s="142">
        <v>13798570</v>
      </c>
      <c r="E7113" s="143" t="s">
        <v>5666</v>
      </c>
      <c r="F7113" s="143" t="s">
        <v>700</v>
      </c>
      <c r="G7113" s="143" t="s">
        <v>701</v>
      </c>
      <c r="H7113" s="144">
        <v>150</v>
      </c>
      <c r="I7113" s="143"/>
    </row>
    <row r="7114" spans="2:9" s="140" customFormat="1" ht="19.7" customHeight="1" x14ac:dyDescent="0.2">
      <c r="B7114" s="142">
        <v>54357</v>
      </c>
      <c r="C7114" s="143" t="s">
        <v>450</v>
      </c>
      <c r="D7114" s="142">
        <v>13798570</v>
      </c>
      <c r="E7114" s="143" t="s">
        <v>5667</v>
      </c>
      <c r="F7114" s="143" t="s">
        <v>899</v>
      </c>
      <c r="G7114" s="143" t="s">
        <v>900</v>
      </c>
      <c r="H7114" s="144">
        <v>304.88</v>
      </c>
      <c r="I7114" s="143"/>
    </row>
    <row r="7115" spans="2:9" s="140" customFormat="1" ht="19.7" customHeight="1" x14ac:dyDescent="0.2">
      <c r="B7115" s="142">
        <v>54357</v>
      </c>
      <c r="C7115" s="143" t="s">
        <v>450</v>
      </c>
      <c r="D7115" s="142">
        <v>14161493</v>
      </c>
      <c r="E7115" s="143" t="s">
        <v>5669</v>
      </c>
      <c r="F7115" s="143" t="s">
        <v>1675</v>
      </c>
      <c r="G7115" s="143" t="s">
        <v>1676</v>
      </c>
      <c r="H7115" s="144">
        <v>1103</v>
      </c>
      <c r="I7115" s="143"/>
    </row>
    <row r="7116" spans="2:9" s="140" customFormat="1" ht="19.7" customHeight="1" x14ac:dyDescent="0.2">
      <c r="B7116" s="142">
        <v>54357</v>
      </c>
      <c r="C7116" s="143" t="s">
        <v>450</v>
      </c>
      <c r="D7116" s="142">
        <v>14161576</v>
      </c>
      <c r="E7116" s="143" t="s">
        <v>5670</v>
      </c>
      <c r="F7116" s="143" t="s">
        <v>729</v>
      </c>
      <c r="G7116" s="143" t="s">
        <v>730</v>
      </c>
      <c r="H7116" s="144">
        <v>33000</v>
      </c>
      <c r="I7116" s="143"/>
    </row>
    <row r="7117" spans="2:9" s="140" customFormat="1" ht="19.7" customHeight="1" x14ac:dyDescent="0.2">
      <c r="B7117" s="142">
        <v>54357</v>
      </c>
      <c r="C7117" s="143" t="s">
        <v>450</v>
      </c>
      <c r="D7117" s="142">
        <v>14166491</v>
      </c>
      <c r="E7117" s="143" t="s">
        <v>5671</v>
      </c>
      <c r="F7117" s="143" t="s">
        <v>713</v>
      </c>
      <c r="G7117" s="143" t="s">
        <v>714</v>
      </c>
      <c r="H7117" s="144">
        <v>250533</v>
      </c>
      <c r="I7117" s="143"/>
    </row>
    <row r="7118" spans="2:9" s="140" customFormat="1" ht="19.7" customHeight="1" x14ac:dyDescent="0.2">
      <c r="B7118" s="142">
        <v>54357</v>
      </c>
      <c r="C7118" s="143" t="s">
        <v>450</v>
      </c>
      <c r="D7118" s="142">
        <v>14169681</v>
      </c>
      <c r="E7118" s="143" t="s">
        <v>5672</v>
      </c>
      <c r="F7118" s="143" t="s">
        <v>706</v>
      </c>
      <c r="G7118" s="143" t="s">
        <v>707</v>
      </c>
      <c r="H7118" s="144">
        <v>1600.72</v>
      </c>
      <c r="I7118" s="143"/>
    </row>
    <row r="7119" spans="2:9" s="140" customFormat="1" ht="19.7" customHeight="1" x14ac:dyDescent="0.2">
      <c r="B7119" s="142">
        <v>54357</v>
      </c>
      <c r="C7119" s="143" t="s">
        <v>450</v>
      </c>
      <c r="D7119" s="142">
        <v>14169777</v>
      </c>
      <c r="E7119" s="143" t="s">
        <v>5673</v>
      </c>
      <c r="F7119" s="143" t="s">
        <v>697</v>
      </c>
      <c r="G7119" s="143" t="s">
        <v>698</v>
      </c>
      <c r="H7119" s="144">
        <v>23710</v>
      </c>
      <c r="I7119" s="143"/>
    </row>
    <row r="7120" spans="2:9" s="140" customFormat="1" ht="19.7" customHeight="1" x14ac:dyDescent="0.2">
      <c r="B7120" s="142">
        <v>54357</v>
      </c>
      <c r="C7120" s="143" t="s">
        <v>450</v>
      </c>
      <c r="D7120" s="142">
        <v>14172482</v>
      </c>
      <c r="E7120" s="143" t="s">
        <v>5674</v>
      </c>
      <c r="F7120" s="143" t="s">
        <v>713</v>
      </c>
      <c r="G7120" s="143" t="s">
        <v>714</v>
      </c>
      <c r="H7120" s="144">
        <v>180000</v>
      </c>
      <c r="I7120" s="143"/>
    </row>
    <row r="7121" spans="2:9" s="140" customFormat="1" ht="19.7" customHeight="1" x14ac:dyDescent="0.2">
      <c r="B7121" s="142">
        <v>54357</v>
      </c>
      <c r="C7121" s="143" t="s">
        <v>450</v>
      </c>
      <c r="D7121" s="142">
        <v>14174144</v>
      </c>
      <c r="E7121" s="143" t="s">
        <v>5675</v>
      </c>
      <c r="F7121" s="143" t="s">
        <v>737</v>
      </c>
      <c r="G7121" s="143" t="s">
        <v>738</v>
      </c>
      <c r="H7121" s="144">
        <v>360</v>
      </c>
      <c r="I7121" s="143"/>
    </row>
    <row r="7122" spans="2:9" s="140" customFormat="1" ht="19.7" customHeight="1" x14ac:dyDescent="0.2">
      <c r="B7122" s="142">
        <v>54357</v>
      </c>
      <c r="C7122" s="143" t="s">
        <v>450</v>
      </c>
      <c r="D7122" s="142">
        <v>65154392</v>
      </c>
      <c r="E7122" s="143" t="s">
        <v>5668</v>
      </c>
      <c r="F7122" s="143" t="s">
        <v>700</v>
      </c>
      <c r="G7122" s="143" t="s">
        <v>701</v>
      </c>
      <c r="H7122" s="144">
        <v>-91810.44</v>
      </c>
      <c r="I7122" s="143"/>
    </row>
    <row r="7123" spans="2:9" s="140" customFormat="1" ht="19.7" customHeight="1" x14ac:dyDescent="0.2">
      <c r="B7123" s="142">
        <v>54376</v>
      </c>
      <c r="C7123" s="143" t="s">
        <v>461</v>
      </c>
      <c r="D7123" s="142">
        <v>13089418</v>
      </c>
      <c r="E7123" s="143" t="s">
        <v>5676</v>
      </c>
      <c r="F7123" s="143" t="s">
        <v>700</v>
      </c>
      <c r="G7123" s="143" t="s">
        <v>701</v>
      </c>
      <c r="H7123" s="144">
        <v>-48922.44</v>
      </c>
      <c r="I7123" s="143"/>
    </row>
    <row r="7124" spans="2:9" s="140" customFormat="1" ht="19.7" customHeight="1" x14ac:dyDescent="0.2">
      <c r="B7124" s="142">
        <v>54376</v>
      </c>
      <c r="C7124" s="143" t="s">
        <v>461</v>
      </c>
      <c r="D7124" s="142">
        <v>13089418</v>
      </c>
      <c r="E7124" s="143" t="s">
        <v>5676</v>
      </c>
      <c r="F7124" s="143" t="s">
        <v>700</v>
      </c>
      <c r="G7124" s="143" t="s">
        <v>701</v>
      </c>
      <c r="H7124" s="144">
        <v>360</v>
      </c>
      <c r="I7124" s="143"/>
    </row>
    <row r="7125" spans="2:9" s="140" customFormat="1" ht="19.7" customHeight="1" x14ac:dyDescent="0.2">
      <c r="B7125" s="142">
        <v>54376</v>
      </c>
      <c r="C7125" s="143" t="s">
        <v>461</v>
      </c>
      <c r="D7125" s="142">
        <v>13089418</v>
      </c>
      <c r="E7125" s="143" t="s">
        <v>5676</v>
      </c>
      <c r="F7125" s="143" t="s">
        <v>700</v>
      </c>
      <c r="G7125" s="143" t="s">
        <v>701</v>
      </c>
      <c r="H7125" s="144">
        <v>540</v>
      </c>
      <c r="I7125" s="143"/>
    </row>
    <row r="7126" spans="2:9" s="140" customFormat="1" ht="19.7" customHeight="1" x14ac:dyDescent="0.2">
      <c r="B7126" s="142">
        <v>54376</v>
      </c>
      <c r="C7126" s="143" t="s">
        <v>461</v>
      </c>
      <c r="D7126" s="142">
        <v>13089418</v>
      </c>
      <c r="E7126" s="143" t="s">
        <v>5677</v>
      </c>
      <c r="F7126" s="143" t="s">
        <v>697</v>
      </c>
      <c r="G7126" s="143" t="s">
        <v>698</v>
      </c>
      <c r="H7126" s="144">
        <v>1591.2</v>
      </c>
      <c r="I7126" s="143"/>
    </row>
    <row r="7127" spans="2:9" s="140" customFormat="1" ht="19.7" customHeight="1" x14ac:dyDescent="0.2">
      <c r="B7127" s="142">
        <v>54376</v>
      </c>
      <c r="C7127" s="143" t="s">
        <v>461</v>
      </c>
      <c r="D7127" s="142">
        <v>13089418</v>
      </c>
      <c r="E7127" s="143" t="s">
        <v>5677</v>
      </c>
      <c r="F7127" s="143" t="s">
        <v>697</v>
      </c>
      <c r="G7127" s="143" t="s">
        <v>698</v>
      </c>
      <c r="H7127" s="144">
        <v>530.4</v>
      </c>
      <c r="I7127" s="143"/>
    </row>
    <row r="7128" spans="2:9" s="140" customFormat="1" ht="19.7" customHeight="1" x14ac:dyDescent="0.2">
      <c r="B7128" s="142">
        <v>54376</v>
      </c>
      <c r="C7128" s="143" t="s">
        <v>461</v>
      </c>
      <c r="D7128" s="142">
        <v>13089418</v>
      </c>
      <c r="E7128" s="143" t="s">
        <v>5677</v>
      </c>
      <c r="F7128" s="143" t="s">
        <v>697</v>
      </c>
      <c r="G7128" s="143" t="s">
        <v>698</v>
      </c>
      <c r="H7128" s="144">
        <v>530.4</v>
      </c>
      <c r="I7128" s="143"/>
    </row>
    <row r="7129" spans="2:9" s="140" customFormat="1" ht="19.7" customHeight="1" x14ac:dyDescent="0.2">
      <c r="B7129" s="142">
        <v>54376</v>
      </c>
      <c r="C7129" s="143" t="s">
        <v>461</v>
      </c>
      <c r="D7129" s="142">
        <v>13195775</v>
      </c>
      <c r="E7129" s="143" t="s">
        <v>5678</v>
      </c>
      <c r="F7129" s="143" t="s">
        <v>706</v>
      </c>
      <c r="G7129" s="143" t="s">
        <v>707</v>
      </c>
      <c r="H7129" s="144">
        <v>653.09</v>
      </c>
      <c r="I7129" s="143"/>
    </row>
    <row r="7130" spans="2:9" s="140" customFormat="1" ht="19.7" customHeight="1" x14ac:dyDescent="0.2">
      <c r="B7130" s="142">
        <v>54376</v>
      </c>
      <c r="C7130" s="143" t="s">
        <v>461</v>
      </c>
      <c r="D7130" s="142">
        <v>13214384</v>
      </c>
      <c r="E7130" s="143" t="s">
        <v>5679</v>
      </c>
      <c r="F7130" s="143" t="s">
        <v>899</v>
      </c>
      <c r="G7130" s="143" t="s">
        <v>900</v>
      </c>
      <c r="H7130" s="144">
        <v>100</v>
      </c>
      <c r="I7130" s="143"/>
    </row>
    <row r="7131" spans="2:9" s="140" customFormat="1" ht="19.7" customHeight="1" x14ac:dyDescent="0.2">
      <c r="B7131" s="142">
        <v>54376</v>
      </c>
      <c r="C7131" s="143" t="s">
        <v>461</v>
      </c>
      <c r="D7131" s="142">
        <v>13214384</v>
      </c>
      <c r="E7131" s="143" t="s">
        <v>5679</v>
      </c>
      <c r="F7131" s="143" t="s">
        <v>899</v>
      </c>
      <c r="G7131" s="143" t="s">
        <v>900</v>
      </c>
      <c r="H7131" s="144">
        <v>50</v>
      </c>
      <c r="I7131" s="143"/>
    </row>
    <row r="7132" spans="2:9" s="140" customFormat="1" ht="19.7" customHeight="1" x14ac:dyDescent="0.2">
      <c r="B7132" s="142">
        <v>54376</v>
      </c>
      <c r="C7132" s="143" t="s">
        <v>461</v>
      </c>
      <c r="D7132" s="142">
        <v>13325358</v>
      </c>
      <c r="E7132" s="143" t="s">
        <v>9921</v>
      </c>
      <c r="F7132" s="143" t="s">
        <v>1675</v>
      </c>
      <c r="G7132" s="143" t="s">
        <v>1676</v>
      </c>
      <c r="H7132" s="144">
        <v>935</v>
      </c>
      <c r="I7132" s="143"/>
    </row>
    <row r="7133" spans="2:9" s="140" customFormat="1" ht="19.7" customHeight="1" x14ac:dyDescent="0.2">
      <c r="B7133" s="142">
        <v>54376</v>
      </c>
      <c r="C7133" s="143" t="s">
        <v>461</v>
      </c>
      <c r="D7133" s="142">
        <v>13339153</v>
      </c>
      <c r="E7133" s="143" t="s">
        <v>5680</v>
      </c>
      <c r="F7133" s="143" t="s">
        <v>700</v>
      </c>
      <c r="G7133" s="143" t="s">
        <v>701</v>
      </c>
      <c r="H7133" s="144">
        <v>-11017.21</v>
      </c>
      <c r="I7133" s="143"/>
    </row>
    <row r="7134" spans="2:9" s="140" customFormat="1" ht="19.7" customHeight="1" x14ac:dyDescent="0.2">
      <c r="B7134" s="142">
        <v>54376</v>
      </c>
      <c r="C7134" s="143" t="s">
        <v>461</v>
      </c>
      <c r="D7134" s="142">
        <v>13394359</v>
      </c>
      <c r="E7134" s="143" t="s">
        <v>5681</v>
      </c>
      <c r="F7134" s="143" t="s">
        <v>697</v>
      </c>
      <c r="G7134" s="143" t="s">
        <v>698</v>
      </c>
      <c r="H7134" s="144">
        <v>1591.2</v>
      </c>
      <c r="I7134" s="143"/>
    </row>
    <row r="7135" spans="2:9" s="140" customFormat="1" ht="19.7" customHeight="1" x14ac:dyDescent="0.2">
      <c r="B7135" s="142">
        <v>54376</v>
      </c>
      <c r="C7135" s="143" t="s">
        <v>461</v>
      </c>
      <c r="D7135" s="142">
        <v>13394359</v>
      </c>
      <c r="E7135" s="143" t="s">
        <v>5681</v>
      </c>
      <c r="F7135" s="143" t="s">
        <v>697</v>
      </c>
      <c r="G7135" s="143" t="s">
        <v>698</v>
      </c>
      <c r="H7135" s="144">
        <v>530.4</v>
      </c>
      <c r="I7135" s="143"/>
    </row>
    <row r="7136" spans="2:9" s="140" customFormat="1" ht="19.7" customHeight="1" x14ac:dyDescent="0.2">
      <c r="B7136" s="142">
        <v>54376</v>
      </c>
      <c r="C7136" s="143" t="s">
        <v>461</v>
      </c>
      <c r="D7136" s="142">
        <v>13394359</v>
      </c>
      <c r="E7136" s="143" t="s">
        <v>5681</v>
      </c>
      <c r="F7136" s="143" t="s">
        <v>697</v>
      </c>
      <c r="G7136" s="143" t="s">
        <v>698</v>
      </c>
      <c r="H7136" s="144">
        <v>530.4</v>
      </c>
      <c r="I7136" s="143"/>
    </row>
    <row r="7137" spans="2:9" s="140" customFormat="1" ht="19.7" customHeight="1" x14ac:dyDescent="0.2">
      <c r="B7137" s="142">
        <v>54376</v>
      </c>
      <c r="C7137" s="143" t="s">
        <v>461</v>
      </c>
      <c r="D7137" s="142">
        <v>13417733</v>
      </c>
      <c r="E7137" s="143" t="s">
        <v>5682</v>
      </c>
      <c r="F7137" s="143" t="s">
        <v>899</v>
      </c>
      <c r="G7137" s="143" t="s">
        <v>900</v>
      </c>
      <c r="H7137" s="144">
        <v>838.42</v>
      </c>
      <c r="I7137" s="143"/>
    </row>
    <row r="7138" spans="2:9" s="140" customFormat="1" ht="19.7" customHeight="1" x14ac:dyDescent="0.2">
      <c r="B7138" s="142">
        <v>54376</v>
      </c>
      <c r="C7138" s="143" t="s">
        <v>461</v>
      </c>
      <c r="D7138" s="142">
        <v>13451530</v>
      </c>
      <c r="E7138" s="143" t="s">
        <v>9922</v>
      </c>
      <c r="F7138" s="143" t="s">
        <v>697</v>
      </c>
      <c r="G7138" s="143" t="s">
        <v>698</v>
      </c>
      <c r="H7138" s="144">
        <v>23000</v>
      </c>
      <c r="I7138" s="143"/>
    </row>
    <row r="7139" spans="2:9" s="140" customFormat="1" ht="19.7" customHeight="1" x14ac:dyDescent="0.2">
      <c r="B7139" s="142">
        <v>54376</v>
      </c>
      <c r="C7139" s="143" t="s">
        <v>461</v>
      </c>
      <c r="D7139" s="142">
        <v>13456199</v>
      </c>
      <c r="E7139" s="143" t="s">
        <v>5683</v>
      </c>
      <c r="F7139" s="143" t="s">
        <v>700</v>
      </c>
      <c r="G7139" s="143" t="s">
        <v>701</v>
      </c>
      <c r="H7139" s="144">
        <v>-5832.52</v>
      </c>
      <c r="I7139" s="143"/>
    </row>
    <row r="7140" spans="2:9" s="140" customFormat="1" ht="19.7" customHeight="1" x14ac:dyDescent="0.2">
      <c r="B7140" s="142">
        <v>54376</v>
      </c>
      <c r="C7140" s="143" t="s">
        <v>461</v>
      </c>
      <c r="D7140" s="142">
        <v>13503552</v>
      </c>
      <c r="E7140" s="143" t="s">
        <v>5684</v>
      </c>
      <c r="F7140" s="143" t="s">
        <v>700</v>
      </c>
      <c r="G7140" s="143" t="s">
        <v>701</v>
      </c>
      <c r="H7140" s="144">
        <v>-11000</v>
      </c>
      <c r="I7140" s="143"/>
    </row>
    <row r="7141" spans="2:9" s="140" customFormat="1" ht="19.7" customHeight="1" x14ac:dyDescent="0.2">
      <c r="B7141" s="142">
        <v>54376</v>
      </c>
      <c r="C7141" s="143" t="s">
        <v>461</v>
      </c>
      <c r="D7141" s="142">
        <v>13573486</v>
      </c>
      <c r="E7141" s="143" t="s">
        <v>5685</v>
      </c>
      <c r="F7141" s="143" t="s">
        <v>700</v>
      </c>
      <c r="G7141" s="143" t="s">
        <v>701</v>
      </c>
      <c r="H7141" s="144">
        <v>350</v>
      </c>
      <c r="I7141" s="143"/>
    </row>
    <row r="7142" spans="2:9" s="140" customFormat="1" ht="19.7" customHeight="1" x14ac:dyDescent="0.2">
      <c r="B7142" s="142">
        <v>54376</v>
      </c>
      <c r="C7142" s="143" t="s">
        <v>461</v>
      </c>
      <c r="D7142" s="142">
        <v>13573486</v>
      </c>
      <c r="E7142" s="143" t="s">
        <v>5685</v>
      </c>
      <c r="F7142" s="143" t="s">
        <v>700</v>
      </c>
      <c r="G7142" s="143" t="s">
        <v>701</v>
      </c>
      <c r="H7142" s="144">
        <v>100</v>
      </c>
      <c r="I7142" s="143"/>
    </row>
    <row r="7143" spans="2:9" s="140" customFormat="1" ht="19.7" customHeight="1" x14ac:dyDescent="0.2">
      <c r="B7143" s="142">
        <v>54376</v>
      </c>
      <c r="C7143" s="143" t="s">
        <v>461</v>
      </c>
      <c r="D7143" s="142">
        <v>13573486</v>
      </c>
      <c r="E7143" s="143" t="s">
        <v>5685</v>
      </c>
      <c r="F7143" s="143" t="s">
        <v>700</v>
      </c>
      <c r="G7143" s="143" t="s">
        <v>701</v>
      </c>
      <c r="H7143" s="144">
        <v>150</v>
      </c>
      <c r="I7143" s="143"/>
    </row>
    <row r="7144" spans="2:9" s="140" customFormat="1" ht="19.7" customHeight="1" x14ac:dyDescent="0.2">
      <c r="B7144" s="142">
        <v>54376</v>
      </c>
      <c r="C7144" s="143" t="s">
        <v>461</v>
      </c>
      <c r="D7144" s="142">
        <v>13608788</v>
      </c>
      <c r="E7144" s="143" t="s">
        <v>5686</v>
      </c>
      <c r="F7144" s="143" t="s">
        <v>700</v>
      </c>
      <c r="G7144" s="143" t="s">
        <v>701</v>
      </c>
      <c r="H7144" s="144">
        <v>350</v>
      </c>
      <c r="I7144" s="143"/>
    </row>
    <row r="7145" spans="2:9" s="140" customFormat="1" ht="19.7" customHeight="1" x14ac:dyDescent="0.2">
      <c r="B7145" s="142">
        <v>54376</v>
      </c>
      <c r="C7145" s="143" t="s">
        <v>461</v>
      </c>
      <c r="D7145" s="142">
        <v>13608788</v>
      </c>
      <c r="E7145" s="143" t="s">
        <v>5686</v>
      </c>
      <c r="F7145" s="143" t="s">
        <v>700</v>
      </c>
      <c r="G7145" s="143" t="s">
        <v>701</v>
      </c>
      <c r="H7145" s="144">
        <v>100</v>
      </c>
      <c r="I7145" s="143"/>
    </row>
    <row r="7146" spans="2:9" s="140" customFormat="1" ht="19.7" customHeight="1" x14ac:dyDescent="0.2">
      <c r="B7146" s="142">
        <v>54376</v>
      </c>
      <c r="C7146" s="143" t="s">
        <v>461</v>
      </c>
      <c r="D7146" s="142">
        <v>13608788</v>
      </c>
      <c r="E7146" s="143" t="s">
        <v>5686</v>
      </c>
      <c r="F7146" s="143" t="s">
        <v>700</v>
      </c>
      <c r="G7146" s="143" t="s">
        <v>701</v>
      </c>
      <c r="H7146" s="144">
        <v>150</v>
      </c>
      <c r="I7146" s="143"/>
    </row>
    <row r="7147" spans="2:9" s="140" customFormat="1" ht="19.7" customHeight="1" x14ac:dyDescent="0.2">
      <c r="B7147" s="142">
        <v>54376</v>
      </c>
      <c r="C7147" s="143" t="s">
        <v>461</v>
      </c>
      <c r="D7147" s="142">
        <v>13608788</v>
      </c>
      <c r="E7147" s="143" t="s">
        <v>9280</v>
      </c>
      <c r="F7147" s="143" t="s">
        <v>697</v>
      </c>
      <c r="G7147" s="143" t="s">
        <v>698</v>
      </c>
      <c r="H7147" s="144">
        <v>15000</v>
      </c>
      <c r="I7147" s="143"/>
    </row>
    <row r="7148" spans="2:9" s="140" customFormat="1" ht="19.7" customHeight="1" x14ac:dyDescent="0.2">
      <c r="B7148" s="142">
        <v>54376</v>
      </c>
      <c r="C7148" s="143" t="s">
        <v>461</v>
      </c>
      <c r="D7148" s="142">
        <v>13727054</v>
      </c>
      <c r="E7148" s="143" t="s">
        <v>5687</v>
      </c>
      <c r="F7148" s="143" t="s">
        <v>697</v>
      </c>
      <c r="G7148" s="143" t="s">
        <v>698</v>
      </c>
      <c r="H7148" s="144">
        <v>25000</v>
      </c>
      <c r="I7148" s="143"/>
    </row>
    <row r="7149" spans="2:9" s="140" customFormat="1" ht="19.7" customHeight="1" x14ac:dyDescent="0.2">
      <c r="B7149" s="142">
        <v>54376</v>
      </c>
      <c r="C7149" s="143" t="s">
        <v>461</v>
      </c>
      <c r="D7149" s="142">
        <v>13727055</v>
      </c>
      <c r="E7149" s="143" t="s">
        <v>5689</v>
      </c>
      <c r="F7149" s="143" t="s">
        <v>697</v>
      </c>
      <c r="G7149" s="143" t="s">
        <v>698</v>
      </c>
      <c r="H7149" s="144">
        <v>35000</v>
      </c>
      <c r="I7149" s="143"/>
    </row>
    <row r="7150" spans="2:9" s="140" customFormat="1" ht="19.7" customHeight="1" x14ac:dyDescent="0.2">
      <c r="B7150" s="142">
        <v>54376</v>
      </c>
      <c r="C7150" s="143" t="s">
        <v>461</v>
      </c>
      <c r="D7150" s="142">
        <v>13727056</v>
      </c>
      <c r="E7150" s="143" t="s">
        <v>5688</v>
      </c>
      <c r="F7150" s="143" t="s">
        <v>700</v>
      </c>
      <c r="G7150" s="143" t="s">
        <v>701</v>
      </c>
      <c r="H7150" s="144">
        <v>-96825.82</v>
      </c>
      <c r="I7150" s="143"/>
    </row>
    <row r="7151" spans="2:9" s="140" customFormat="1" ht="19.7" customHeight="1" x14ac:dyDescent="0.2">
      <c r="B7151" s="142">
        <v>54376</v>
      </c>
      <c r="C7151" s="143" t="s">
        <v>461</v>
      </c>
      <c r="D7151" s="142">
        <v>13742618</v>
      </c>
      <c r="E7151" s="143" t="s">
        <v>5690</v>
      </c>
      <c r="F7151" s="143" t="s">
        <v>700</v>
      </c>
      <c r="G7151" s="143" t="s">
        <v>701</v>
      </c>
      <c r="H7151" s="144">
        <v>1050</v>
      </c>
      <c r="I7151" s="143"/>
    </row>
    <row r="7152" spans="2:9" s="140" customFormat="1" ht="19.7" customHeight="1" x14ac:dyDescent="0.2">
      <c r="B7152" s="142">
        <v>54376</v>
      </c>
      <c r="C7152" s="143" t="s">
        <v>461</v>
      </c>
      <c r="D7152" s="142">
        <v>13742618</v>
      </c>
      <c r="E7152" s="143" t="s">
        <v>5690</v>
      </c>
      <c r="F7152" s="143" t="s">
        <v>700</v>
      </c>
      <c r="G7152" s="143" t="s">
        <v>701</v>
      </c>
      <c r="H7152" s="144">
        <v>300</v>
      </c>
      <c r="I7152" s="143"/>
    </row>
    <row r="7153" spans="2:9" s="140" customFormat="1" ht="19.7" customHeight="1" x14ac:dyDescent="0.2">
      <c r="B7153" s="142">
        <v>54376</v>
      </c>
      <c r="C7153" s="143" t="s">
        <v>461</v>
      </c>
      <c r="D7153" s="142">
        <v>13742618</v>
      </c>
      <c r="E7153" s="143" t="s">
        <v>5690</v>
      </c>
      <c r="F7153" s="143" t="s">
        <v>700</v>
      </c>
      <c r="G7153" s="143" t="s">
        <v>701</v>
      </c>
      <c r="H7153" s="144">
        <v>450</v>
      </c>
      <c r="I7153" s="143"/>
    </row>
    <row r="7154" spans="2:9" s="140" customFormat="1" ht="19.7" customHeight="1" x14ac:dyDescent="0.2">
      <c r="B7154" s="142">
        <v>54376</v>
      </c>
      <c r="C7154" s="143" t="s">
        <v>461</v>
      </c>
      <c r="D7154" s="142">
        <v>13787849</v>
      </c>
      <c r="E7154" s="143" t="s">
        <v>5691</v>
      </c>
      <c r="F7154" s="143" t="s">
        <v>700</v>
      </c>
      <c r="G7154" s="143" t="s">
        <v>701</v>
      </c>
      <c r="H7154" s="144">
        <v>44150</v>
      </c>
      <c r="I7154" s="143"/>
    </row>
    <row r="7155" spans="2:9" s="140" customFormat="1" ht="19.7" customHeight="1" x14ac:dyDescent="0.2">
      <c r="B7155" s="142">
        <v>54376</v>
      </c>
      <c r="C7155" s="143" t="s">
        <v>461</v>
      </c>
      <c r="D7155" s="142">
        <v>65146747</v>
      </c>
      <c r="E7155" s="143" t="s">
        <v>5692</v>
      </c>
      <c r="F7155" s="143" t="s">
        <v>700</v>
      </c>
      <c r="G7155" s="143" t="s">
        <v>701</v>
      </c>
      <c r="H7155" s="144">
        <v>-19088.5</v>
      </c>
      <c r="I7155" s="143"/>
    </row>
    <row r="7156" spans="2:9" s="140" customFormat="1" ht="19.7" customHeight="1" x14ac:dyDescent="0.2">
      <c r="B7156" s="142">
        <v>54376</v>
      </c>
      <c r="C7156" s="143" t="s">
        <v>461</v>
      </c>
      <c r="D7156" s="142">
        <v>65158540</v>
      </c>
      <c r="E7156" s="143" t="s">
        <v>5693</v>
      </c>
      <c r="F7156" s="143" t="s">
        <v>713</v>
      </c>
      <c r="G7156" s="143" t="s">
        <v>714</v>
      </c>
      <c r="H7156" s="144">
        <v>83500</v>
      </c>
      <c r="I7156" s="143"/>
    </row>
    <row r="7157" spans="2:9" s="140" customFormat="1" ht="19.7" customHeight="1" x14ac:dyDescent="0.2">
      <c r="B7157" s="142">
        <v>54376</v>
      </c>
      <c r="C7157" s="143" t="s">
        <v>461</v>
      </c>
      <c r="D7157" s="142">
        <v>65192294</v>
      </c>
      <c r="E7157" s="143" t="s">
        <v>5694</v>
      </c>
      <c r="F7157" s="143" t="s">
        <v>697</v>
      </c>
      <c r="G7157" s="143" t="s">
        <v>698</v>
      </c>
      <c r="H7157" s="144">
        <v>4000</v>
      </c>
      <c r="I7157" s="143"/>
    </row>
    <row r="7158" spans="2:9" s="140" customFormat="1" ht="19.7" customHeight="1" x14ac:dyDescent="0.2">
      <c r="B7158" s="142">
        <v>54376</v>
      </c>
      <c r="C7158" s="143" t="s">
        <v>461</v>
      </c>
      <c r="D7158" s="142">
        <v>90072770</v>
      </c>
      <c r="E7158" s="143" t="s">
        <v>5695</v>
      </c>
      <c r="F7158" s="143" t="s">
        <v>697</v>
      </c>
      <c r="G7158" s="143" t="s">
        <v>698</v>
      </c>
      <c r="H7158" s="144">
        <v>4000</v>
      </c>
      <c r="I7158" s="143"/>
    </row>
    <row r="7159" spans="2:9" s="140" customFormat="1" ht="19.7" customHeight="1" x14ac:dyDescent="0.2">
      <c r="B7159" s="142">
        <v>54381</v>
      </c>
      <c r="C7159" s="143" t="s">
        <v>245</v>
      </c>
      <c r="D7159" s="142">
        <v>13042877</v>
      </c>
      <c r="E7159" s="143" t="s">
        <v>5696</v>
      </c>
      <c r="F7159" s="143" t="s">
        <v>700</v>
      </c>
      <c r="G7159" s="143" t="s">
        <v>701</v>
      </c>
      <c r="H7159" s="144">
        <v>30500</v>
      </c>
      <c r="I7159" s="143"/>
    </row>
    <row r="7160" spans="2:9" s="140" customFormat="1" ht="19.7" customHeight="1" x14ac:dyDescent="0.2">
      <c r="B7160" s="142">
        <v>54381</v>
      </c>
      <c r="C7160" s="143" t="s">
        <v>245</v>
      </c>
      <c r="D7160" s="142">
        <v>13042877</v>
      </c>
      <c r="E7160" s="143" t="s">
        <v>5697</v>
      </c>
      <c r="F7160" s="143" t="s">
        <v>778</v>
      </c>
      <c r="G7160" s="143" t="s">
        <v>779</v>
      </c>
      <c r="H7160" s="144">
        <v>691.2</v>
      </c>
      <c r="I7160" s="143"/>
    </row>
    <row r="7161" spans="2:9" s="140" customFormat="1" ht="19.7" customHeight="1" x14ac:dyDescent="0.2">
      <c r="B7161" s="142">
        <v>54381</v>
      </c>
      <c r="C7161" s="143" t="s">
        <v>245</v>
      </c>
      <c r="D7161" s="142">
        <v>13209555</v>
      </c>
      <c r="E7161" s="143" t="s">
        <v>5698</v>
      </c>
      <c r="F7161" s="143" t="s">
        <v>713</v>
      </c>
      <c r="G7161" s="143" t="s">
        <v>714</v>
      </c>
      <c r="H7161" s="144">
        <v>160000</v>
      </c>
      <c r="I7161" s="143"/>
    </row>
    <row r="7162" spans="2:9" s="140" customFormat="1" ht="19.7" customHeight="1" x14ac:dyDescent="0.2">
      <c r="B7162" s="142">
        <v>54381</v>
      </c>
      <c r="C7162" s="143" t="s">
        <v>245</v>
      </c>
      <c r="D7162" s="142">
        <v>13215293</v>
      </c>
      <c r="E7162" s="143" t="s">
        <v>5699</v>
      </c>
      <c r="F7162" s="143" t="s">
        <v>700</v>
      </c>
      <c r="G7162" s="143" t="s">
        <v>701</v>
      </c>
      <c r="H7162" s="144">
        <v>1200</v>
      </c>
      <c r="I7162" s="143"/>
    </row>
    <row r="7163" spans="2:9" s="140" customFormat="1" ht="19.7" customHeight="1" x14ac:dyDescent="0.2">
      <c r="B7163" s="142">
        <v>54381</v>
      </c>
      <c r="C7163" s="143" t="s">
        <v>245</v>
      </c>
      <c r="D7163" s="142">
        <v>13215293</v>
      </c>
      <c r="E7163" s="143" t="s">
        <v>5700</v>
      </c>
      <c r="F7163" s="143" t="s">
        <v>697</v>
      </c>
      <c r="G7163" s="143" t="s">
        <v>698</v>
      </c>
      <c r="H7163" s="144">
        <v>50000</v>
      </c>
      <c r="I7163" s="143"/>
    </row>
    <row r="7164" spans="2:9" s="140" customFormat="1" ht="19.7" customHeight="1" x14ac:dyDescent="0.2">
      <c r="B7164" s="142">
        <v>54381</v>
      </c>
      <c r="C7164" s="143" t="s">
        <v>245</v>
      </c>
      <c r="D7164" s="142">
        <v>13241034</v>
      </c>
      <c r="E7164" s="143" t="s">
        <v>8819</v>
      </c>
      <c r="F7164" s="143" t="s">
        <v>697</v>
      </c>
      <c r="G7164" s="143" t="s">
        <v>698</v>
      </c>
      <c r="H7164" s="144">
        <v>15000</v>
      </c>
      <c r="I7164" s="143"/>
    </row>
    <row r="7165" spans="2:9" s="140" customFormat="1" ht="19.7" customHeight="1" x14ac:dyDescent="0.2">
      <c r="B7165" s="142">
        <v>54381</v>
      </c>
      <c r="C7165" s="143" t="s">
        <v>245</v>
      </c>
      <c r="D7165" s="142">
        <v>13241034</v>
      </c>
      <c r="E7165" s="143" t="s">
        <v>5701</v>
      </c>
      <c r="F7165" s="143" t="s">
        <v>700</v>
      </c>
      <c r="G7165" s="143" t="s">
        <v>701</v>
      </c>
      <c r="H7165" s="144">
        <v>152.44</v>
      </c>
      <c r="I7165" s="143"/>
    </row>
    <row r="7166" spans="2:9" s="140" customFormat="1" ht="19.7" customHeight="1" x14ac:dyDescent="0.2">
      <c r="B7166" s="142">
        <v>54381</v>
      </c>
      <c r="C7166" s="143" t="s">
        <v>245</v>
      </c>
      <c r="D7166" s="142">
        <v>13241034</v>
      </c>
      <c r="E7166" s="143" t="s">
        <v>5701</v>
      </c>
      <c r="F7166" s="143" t="s">
        <v>700</v>
      </c>
      <c r="G7166" s="143" t="s">
        <v>701</v>
      </c>
      <c r="H7166" s="144">
        <v>685.98</v>
      </c>
      <c r="I7166" s="143"/>
    </row>
    <row r="7167" spans="2:9" s="140" customFormat="1" ht="19.7" customHeight="1" x14ac:dyDescent="0.2">
      <c r="B7167" s="142">
        <v>54381</v>
      </c>
      <c r="C7167" s="143" t="s">
        <v>245</v>
      </c>
      <c r="D7167" s="142">
        <v>13271104</v>
      </c>
      <c r="E7167" s="143" t="s">
        <v>5702</v>
      </c>
      <c r="F7167" s="143" t="s">
        <v>713</v>
      </c>
      <c r="G7167" s="143" t="s">
        <v>714</v>
      </c>
      <c r="H7167" s="144">
        <v>300000</v>
      </c>
      <c r="I7167" s="143"/>
    </row>
    <row r="7168" spans="2:9" s="140" customFormat="1" ht="19.7" customHeight="1" x14ac:dyDescent="0.2">
      <c r="B7168" s="142">
        <v>54381</v>
      </c>
      <c r="C7168" s="143" t="s">
        <v>245</v>
      </c>
      <c r="D7168" s="142">
        <v>13306946</v>
      </c>
      <c r="E7168" s="143" t="s">
        <v>5703</v>
      </c>
      <c r="F7168" s="143" t="s">
        <v>700</v>
      </c>
      <c r="G7168" s="143" t="s">
        <v>701</v>
      </c>
      <c r="H7168" s="144">
        <v>24000</v>
      </c>
      <c r="I7168" s="143"/>
    </row>
    <row r="7169" spans="2:9" s="140" customFormat="1" ht="19.7" customHeight="1" x14ac:dyDescent="0.2">
      <c r="B7169" s="142">
        <v>54381</v>
      </c>
      <c r="C7169" s="143" t="s">
        <v>245</v>
      </c>
      <c r="D7169" s="142">
        <v>13378700</v>
      </c>
      <c r="E7169" s="143" t="s">
        <v>5706</v>
      </c>
      <c r="F7169" s="143" t="s">
        <v>700</v>
      </c>
      <c r="G7169" s="143" t="s">
        <v>701</v>
      </c>
      <c r="H7169" s="144">
        <v>-22231.56</v>
      </c>
      <c r="I7169" s="143"/>
    </row>
    <row r="7170" spans="2:9" s="140" customFormat="1" ht="19.7" customHeight="1" x14ac:dyDescent="0.2">
      <c r="B7170" s="142">
        <v>54381</v>
      </c>
      <c r="C7170" s="143" t="s">
        <v>245</v>
      </c>
      <c r="D7170" s="142">
        <v>13448343</v>
      </c>
      <c r="E7170" s="143" t="s">
        <v>5707</v>
      </c>
      <c r="F7170" s="143" t="s">
        <v>700</v>
      </c>
      <c r="G7170" s="143" t="s">
        <v>701</v>
      </c>
      <c r="H7170" s="144">
        <v>1800</v>
      </c>
      <c r="I7170" s="143"/>
    </row>
    <row r="7171" spans="2:9" s="140" customFormat="1" ht="19.7" customHeight="1" x14ac:dyDescent="0.2">
      <c r="B7171" s="142">
        <v>54381</v>
      </c>
      <c r="C7171" s="143" t="s">
        <v>245</v>
      </c>
      <c r="D7171" s="142">
        <v>13460749</v>
      </c>
      <c r="E7171" s="143" t="s">
        <v>8820</v>
      </c>
      <c r="F7171" s="143" t="s">
        <v>697</v>
      </c>
      <c r="G7171" s="143" t="s">
        <v>698</v>
      </c>
      <c r="H7171" s="144">
        <v>15000</v>
      </c>
      <c r="I7171" s="143"/>
    </row>
    <row r="7172" spans="2:9" s="140" customFormat="1" ht="19.7" customHeight="1" x14ac:dyDescent="0.2">
      <c r="B7172" s="142">
        <v>54381</v>
      </c>
      <c r="C7172" s="143" t="s">
        <v>245</v>
      </c>
      <c r="D7172" s="142">
        <v>13476431</v>
      </c>
      <c r="E7172" s="143" t="s">
        <v>5708</v>
      </c>
      <c r="F7172" s="143" t="s">
        <v>713</v>
      </c>
      <c r="G7172" s="143" t="s">
        <v>714</v>
      </c>
      <c r="H7172" s="144">
        <v>100000</v>
      </c>
      <c r="I7172" s="143"/>
    </row>
    <row r="7173" spans="2:9" s="140" customFormat="1" ht="19.7" customHeight="1" x14ac:dyDescent="0.2">
      <c r="B7173" s="142">
        <v>54381</v>
      </c>
      <c r="C7173" s="143" t="s">
        <v>245</v>
      </c>
      <c r="D7173" s="142">
        <v>13501031</v>
      </c>
      <c r="E7173" s="143" t="s">
        <v>9923</v>
      </c>
      <c r="F7173" s="143" t="s">
        <v>729</v>
      </c>
      <c r="G7173" s="143" t="s">
        <v>730</v>
      </c>
      <c r="H7173" s="144">
        <v>15000</v>
      </c>
      <c r="I7173" s="143"/>
    </row>
    <row r="7174" spans="2:9" s="140" customFormat="1" ht="19.7" customHeight="1" x14ac:dyDescent="0.2">
      <c r="B7174" s="142">
        <v>54381</v>
      </c>
      <c r="C7174" s="143" t="s">
        <v>245</v>
      </c>
      <c r="D7174" s="142">
        <v>13504354</v>
      </c>
      <c r="E7174" s="143" t="s">
        <v>5710</v>
      </c>
      <c r="F7174" s="143" t="s">
        <v>700</v>
      </c>
      <c r="G7174" s="143" t="s">
        <v>701</v>
      </c>
      <c r="H7174" s="144">
        <v>20000</v>
      </c>
      <c r="I7174" s="143"/>
    </row>
    <row r="7175" spans="2:9" s="140" customFormat="1" ht="19.7" customHeight="1" x14ac:dyDescent="0.2">
      <c r="B7175" s="142">
        <v>54381</v>
      </c>
      <c r="C7175" s="143" t="s">
        <v>245</v>
      </c>
      <c r="D7175" s="142">
        <v>13505484</v>
      </c>
      <c r="E7175" s="143" t="s">
        <v>5711</v>
      </c>
      <c r="F7175" s="143" t="s">
        <v>700</v>
      </c>
      <c r="G7175" s="143" t="s">
        <v>701</v>
      </c>
      <c r="H7175" s="144">
        <v>-16236.4</v>
      </c>
      <c r="I7175" s="143"/>
    </row>
    <row r="7176" spans="2:9" s="140" customFormat="1" ht="19.7" customHeight="1" x14ac:dyDescent="0.2">
      <c r="B7176" s="142">
        <v>54381</v>
      </c>
      <c r="C7176" s="143" t="s">
        <v>245</v>
      </c>
      <c r="D7176" s="142">
        <v>13528881</v>
      </c>
      <c r="E7176" s="143" t="s">
        <v>5712</v>
      </c>
      <c r="F7176" s="143" t="s">
        <v>792</v>
      </c>
      <c r="G7176" s="143" t="s">
        <v>793</v>
      </c>
      <c r="H7176" s="144">
        <v>1646.04</v>
      </c>
      <c r="I7176" s="143"/>
    </row>
    <row r="7177" spans="2:9" s="140" customFormat="1" ht="19.7" customHeight="1" x14ac:dyDescent="0.2">
      <c r="B7177" s="142">
        <v>54381</v>
      </c>
      <c r="C7177" s="143" t="s">
        <v>245</v>
      </c>
      <c r="D7177" s="142">
        <v>13718283</v>
      </c>
      <c r="E7177" s="143" t="s">
        <v>5713</v>
      </c>
      <c r="F7177" s="143" t="s">
        <v>769</v>
      </c>
      <c r="G7177" s="143" t="s">
        <v>770</v>
      </c>
      <c r="H7177" s="144">
        <v>-8886.02</v>
      </c>
      <c r="I7177" s="143"/>
    </row>
    <row r="7178" spans="2:9" s="140" customFormat="1" ht="19.7" customHeight="1" x14ac:dyDescent="0.2">
      <c r="B7178" s="142">
        <v>54381</v>
      </c>
      <c r="C7178" s="143" t="s">
        <v>245</v>
      </c>
      <c r="D7178" s="142">
        <v>13718283</v>
      </c>
      <c r="E7178" s="143" t="s">
        <v>5714</v>
      </c>
      <c r="F7178" s="143" t="s">
        <v>700</v>
      </c>
      <c r="G7178" s="143" t="s">
        <v>701</v>
      </c>
      <c r="H7178" s="144">
        <v>-112358.39999999999</v>
      </c>
      <c r="I7178" s="143"/>
    </row>
    <row r="7179" spans="2:9" s="140" customFormat="1" ht="19.7" customHeight="1" x14ac:dyDescent="0.2">
      <c r="B7179" s="142">
        <v>54381</v>
      </c>
      <c r="C7179" s="143" t="s">
        <v>245</v>
      </c>
      <c r="D7179" s="142">
        <v>13719001</v>
      </c>
      <c r="E7179" s="143" t="s">
        <v>5715</v>
      </c>
      <c r="F7179" s="143" t="s">
        <v>700</v>
      </c>
      <c r="G7179" s="143" t="s">
        <v>701</v>
      </c>
      <c r="H7179" s="144">
        <v>506</v>
      </c>
      <c r="I7179" s="143"/>
    </row>
    <row r="7180" spans="2:9" s="140" customFormat="1" ht="19.7" customHeight="1" x14ac:dyDescent="0.2">
      <c r="B7180" s="142">
        <v>54381</v>
      </c>
      <c r="C7180" s="143" t="s">
        <v>245</v>
      </c>
      <c r="D7180" s="142">
        <v>13746254</v>
      </c>
      <c r="E7180" s="143" t="s">
        <v>5709</v>
      </c>
      <c r="F7180" s="143" t="s">
        <v>787</v>
      </c>
      <c r="G7180" s="143" t="s">
        <v>788</v>
      </c>
      <c r="H7180" s="144">
        <v>440</v>
      </c>
      <c r="I7180" s="143"/>
    </row>
    <row r="7181" spans="2:9" s="140" customFormat="1" ht="19.7" customHeight="1" x14ac:dyDescent="0.2">
      <c r="B7181" s="142">
        <v>54381</v>
      </c>
      <c r="C7181" s="143" t="s">
        <v>245</v>
      </c>
      <c r="D7181" s="142">
        <v>13746258</v>
      </c>
      <c r="E7181" s="143" t="s">
        <v>5704</v>
      </c>
      <c r="F7181" s="143" t="s">
        <v>716</v>
      </c>
      <c r="G7181" s="143" t="s">
        <v>717</v>
      </c>
      <c r="H7181" s="144">
        <v>-88206.22</v>
      </c>
      <c r="I7181" s="143"/>
    </row>
    <row r="7182" spans="2:9" s="140" customFormat="1" ht="19.7" customHeight="1" x14ac:dyDescent="0.2">
      <c r="B7182" s="142">
        <v>54381</v>
      </c>
      <c r="C7182" s="143" t="s">
        <v>245</v>
      </c>
      <c r="D7182" s="142">
        <v>13746258</v>
      </c>
      <c r="E7182" s="143" t="s">
        <v>5705</v>
      </c>
      <c r="F7182" s="143" t="s">
        <v>700</v>
      </c>
      <c r="G7182" s="143" t="s">
        <v>701</v>
      </c>
      <c r="H7182" s="144">
        <v>-20692.310000000001</v>
      </c>
      <c r="I7182" s="143"/>
    </row>
    <row r="7183" spans="2:9" s="140" customFormat="1" ht="19.7" customHeight="1" x14ac:dyDescent="0.2">
      <c r="B7183" s="142">
        <v>54381</v>
      </c>
      <c r="C7183" s="143" t="s">
        <v>245</v>
      </c>
      <c r="D7183" s="142">
        <v>13750199</v>
      </c>
      <c r="E7183" s="143" t="s">
        <v>5716</v>
      </c>
      <c r="F7183" s="143" t="s">
        <v>700</v>
      </c>
      <c r="G7183" s="143" t="s">
        <v>701</v>
      </c>
      <c r="H7183" s="144">
        <v>-70874.98</v>
      </c>
      <c r="I7183" s="143"/>
    </row>
    <row r="7184" spans="2:9" s="140" customFormat="1" ht="19.7" customHeight="1" x14ac:dyDescent="0.2">
      <c r="B7184" s="142">
        <v>54381</v>
      </c>
      <c r="C7184" s="143" t="s">
        <v>245</v>
      </c>
      <c r="D7184" s="142">
        <v>65115342</v>
      </c>
      <c r="E7184" s="143" t="s">
        <v>5717</v>
      </c>
      <c r="F7184" s="143" t="s">
        <v>700</v>
      </c>
      <c r="G7184" s="143" t="s">
        <v>701</v>
      </c>
      <c r="H7184" s="144">
        <v>552</v>
      </c>
      <c r="I7184" s="143"/>
    </row>
    <row r="7185" spans="2:9" s="140" customFormat="1" ht="19.7" customHeight="1" x14ac:dyDescent="0.2">
      <c r="B7185" s="142">
        <v>54381</v>
      </c>
      <c r="C7185" s="143" t="s">
        <v>245</v>
      </c>
      <c r="D7185" s="142">
        <v>65115345</v>
      </c>
      <c r="E7185" s="143" t="s">
        <v>5718</v>
      </c>
      <c r="F7185" s="143" t="s">
        <v>700</v>
      </c>
      <c r="G7185" s="143" t="s">
        <v>701</v>
      </c>
      <c r="H7185" s="144">
        <v>552</v>
      </c>
      <c r="I7185" s="143"/>
    </row>
    <row r="7186" spans="2:9" s="140" customFormat="1" ht="19.7" customHeight="1" x14ac:dyDescent="0.2">
      <c r="B7186" s="142">
        <v>54381</v>
      </c>
      <c r="C7186" s="143" t="s">
        <v>245</v>
      </c>
      <c r="D7186" s="142">
        <v>89732166</v>
      </c>
      <c r="E7186" s="143" t="s">
        <v>5719</v>
      </c>
      <c r="F7186" s="143" t="s">
        <v>729</v>
      </c>
      <c r="G7186" s="143" t="s">
        <v>730</v>
      </c>
      <c r="H7186" s="144">
        <v>360</v>
      </c>
      <c r="I7186" s="143"/>
    </row>
    <row r="7187" spans="2:9" s="140" customFormat="1" ht="19.7" customHeight="1" x14ac:dyDescent="0.2">
      <c r="B7187" s="142">
        <v>54381</v>
      </c>
      <c r="C7187" s="143" t="s">
        <v>245</v>
      </c>
      <c r="D7187" s="142">
        <v>89732166</v>
      </c>
      <c r="E7187" s="143" t="s">
        <v>5720</v>
      </c>
      <c r="F7187" s="143" t="s">
        <v>713</v>
      </c>
      <c r="G7187" s="143" t="s">
        <v>714</v>
      </c>
      <c r="H7187" s="144">
        <v>100000</v>
      </c>
      <c r="I7187" s="143"/>
    </row>
    <row r="7188" spans="2:9" s="140" customFormat="1" ht="19.7" customHeight="1" x14ac:dyDescent="0.2">
      <c r="B7188" s="142">
        <v>54412</v>
      </c>
      <c r="C7188" s="143" t="s">
        <v>263</v>
      </c>
      <c r="D7188" s="142">
        <v>14188527</v>
      </c>
      <c r="E7188" s="143" t="s">
        <v>5721</v>
      </c>
      <c r="F7188" s="143" t="s">
        <v>713</v>
      </c>
      <c r="G7188" s="143" t="s">
        <v>714</v>
      </c>
      <c r="H7188" s="144">
        <v>30000</v>
      </c>
      <c r="I7188" s="143"/>
    </row>
    <row r="7189" spans="2:9" s="140" customFormat="1" ht="19.7" customHeight="1" x14ac:dyDescent="0.2">
      <c r="B7189" s="142">
        <v>54412</v>
      </c>
      <c r="C7189" s="143" t="s">
        <v>263</v>
      </c>
      <c r="D7189" s="142">
        <v>14188527</v>
      </c>
      <c r="E7189" s="143" t="s">
        <v>5722</v>
      </c>
      <c r="F7189" s="143" t="s">
        <v>700</v>
      </c>
      <c r="G7189" s="143" t="s">
        <v>701</v>
      </c>
      <c r="H7189" s="144">
        <v>3600</v>
      </c>
      <c r="I7189" s="143"/>
    </row>
    <row r="7190" spans="2:9" s="140" customFormat="1" ht="19.7" customHeight="1" x14ac:dyDescent="0.2">
      <c r="B7190" s="142">
        <v>54412</v>
      </c>
      <c r="C7190" s="143" t="s">
        <v>263</v>
      </c>
      <c r="D7190" s="142">
        <v>14188527</v>
      </c>
      <c r="E7190" s="143" t="s">
        <v>5723</v>
      </c>
      <c r="F7190" s="143" t="s">
        <v>700</v>
      </c>
      <c r="G7190" s="143" t="s">
        <v>701</v>
      </c>
      <c r="H7190" s="144">
        <v>-1388.63</v>
      </c>
      <c r="I7190" s="143"/>
    </row>
    <row r="7191" spans="2:9" s="140" customFormat="1" ht="19.7" customHeight="1" x14ac:dyDescent="0.2">
      <c r="B7191" s="142">
        <v>54412</v>
      </c>
      <c r="C7191" s="143" t="s">
        <v>263</v>
      </c>
      <c r="D7191" s="142">
        <v>14189398</v>
      </c>
      <c r="E7191" s="143" t="s">
        <v>5724</v>
      </c>
      <c r="F7191" s="143" t="s">
        <v>713</v>
      </c>
      <c r="G7191" s="143" t="s">
        <v>714</v>
      </c>
      <c r="H7191" s="144">
        <v>70000</v>
      </c>
      <c r="I7191" s="143"/>
    </row>
    <row r="7192" spans="2:9" s="140" customFormat="1" ht="19.7" customHeight="1" x14ac:dyDescent="0.2">
      <c r="B7192" s="142">
        <v>54412</v>
      </c>
      <c r="C7192" s="143" t="s">
        <v>263</v>
      </c>
      <c r="D7192" s="142">
        <v>14189398</v>
      </c>
      <c r="E7192" s="143" t="s">
        <v>5725</v>
      </c>
      <c r="F7192" s="143" t="s">
        <v>700</v>
      </c>
      <c r="G7192" s="143" t="s">
        <v>701</v>
      </c>
      <c r="H7192" s="144">
        <v>-1388.63</v>
      </c>
      <c r="I7192" s="143"/>
    </row>
    <row r="7193" spans="2:9" s="140" customFormat="1" ht="19.7" customHeight="1" x14ac:dyDescent="0.2">
      <c r="B7193" s="142">
        <v>54412</v>
      </c>
      <c r="C7193" s="143" t="s">
        <v>263</v>
      </c>
      <c r="D7193" s="142">
        <v>14195360</v>
      </c>
      <c r="E7193" s="143" t="s">
        <v>5726</v>
      </c>
      <c r="F7193" s="143" t="s">
        <v>713</v>
      </c>
      <c r="G7193" s="143" t="s">
        <v>714</v>
      </c>
      <c r="H7193" s="144">
        <v>150000</v>
      </c>
      <c r="I7193" s="143"/>
    </row>
    <row r="7194" spans="2:9" s="140" customFormat="1" ht="19.7" customHeight="1" x14ac:dyDescent="0.2">
      <c r="B7194" s="142">
        <v>54412</v>
      </c>
      <c r="C7194" s="143" t="s">
        <v>263</v>
      </c>
      <c r="D7194" s="142">
        <v>14195406</v>
      </c>
      <c r="E7194" s="143" t="s">
        <v>5727</v>
      </c>
      <c r="F7194" s="143" t="s">
        <v>697</v>
      </c>
      <c r="G7194" s="143" t="s">
        <v>698</v>
      </c>
      <c r="H7194" s="144">
        <v>6000</v>
      </c>
      <c r="I7194" s="143"/>
    </row>
    <row r="7195" spans="2:9" s="140" customFormat="1" ht="19.7" customHeight="1" x14ac:dyDescent="0.2">
      <c r="B7195" s="142">
        <v>54412</v>
      </c>
      <c r="C7195" s="143" t="s">
        <v>263</v>
      </c>
      <c r="D7195" s="142">
        <v>14196788</v>
      </c>
      <c r="E7195" s="143" t="s">
        <v>5728</v>
      </c>
      <c r="F7195" s="143" t="s">
        <v>697</v>
      </c>
      <c r="G7195" s="143" t="s">
        <v>698</v>
      </c>
      <c r="H7195" s="144">
        <v>65000</v>
      </c>
      <c r="I7195" s="143"/>
    </row>
    <row r="7196" spans="2:9" s="140" customFormat="1" ht="19.7" customHeight="1" x14ac:dyDescent="0.2">
      <c r="B7196" s="142">
        <v>54412</v>
      </c>
      <c r="C7196" s="143" t="s">
        <v>263</v>
      </c>
      <c r="D7196" s="142">
        <v>14197544</v>
      </c>
      <c r="E7196" s="143" t="s">
        <v>5729</v>
      </c>
      <c r="F7196" s="143" t="s">
        <v>713</v>
      </c>
      <c r="G7196" s="143" t="s">
        <v>714</v>
      </c>
      <c r="H7196" s="144">
        <v>150000</v>
      </c>
      <c r="I7196" s="143"/>
    </row>
    <row r="7197" spans="2:9" s="140" customFormat="1" ht="19.7" customHeight="1" x14ac:dyDescent="0.2">
      <c r="B7197" s="142">
        <v>54412</v>
      </c>
      <c r="C7197" s="143" t="s">
        <v>263</v>
      </c>
      <c r="D7197" s="142">
        <v>14197828</v>
      </c>
      <c r="E7197" s="143" t="s">
        <v>5730</v>
      </c>
      <c r="F7197" s="143" t="s">
        <v>700</v>
      </c>
      <c r="G7197" s="143" t="s">
        <v>701</v>
      </c>
      <c r="H7197" s="144">
        <v>141979.32</v>
      </c>
      <c r="I7197" s="143"/>
    </row>
    <row r="7198" spans="2:9" s="140" customFormat="1" ht="19.7" customHeight="1" x14ac:dyDescent="0.2">
      <c r="B7198" s="142">
        <v>54412</v>
      </c>
      <c r="C7198" s="143" t="s">
        <v>263</v>
      </c>
      <c r="D7198" s="142">
        <v>14197828</v>
      </c>
      <c r="E7198" s="143" t="s">
        <v>5731</v>
      </c>
      <c r="F7198" s="143" t="s">
        <v>723</v>
      </c>
      <c r="G7198" s="143" t="s">
        <v>724</v>
      </c>
      <c r="H7198" s="144">
        <v>-146493.37</v>
      </c>
      <c r="I7198" s="143"/>
    </row>
    <row r="7199" spans="2:9" s="140" customFormat="1" ht="19.7" customHeight="1" x14ac:dyDescent="0.2">
      <c r="B7199" s="142">
        <v>54412</v>
      </c>
      <c r="C7199" s="143" t="s">
        <v>263</v>
      </c>
      <c r="D7199" s="142">
        <v>14197828</v>
      </c>
      <c r="E7199" s="143" t="s">
        <v>5732</v>
      </c>
      <c r="F7199" s="143" t="s">
        <v>723</v>
      </c>
      <c r="G7199" s="143" t="s">
        <v>724</v>
      </c>
      <c r="H7199" s="144">
        <v>-5357.31</v>
      </c>
      <c r="I7199" s="143"/>
    </row>
    <row r="7200" spans="2:9" s="140" customFormat="1" ht="19.7" customHeight="1" x14ac:dyDescent="0.2">
      <c r="B7200" s="142">
        <v>54412</v>
      </c>
      <c r="C7200" s="143" t="s">
        <v>263</v>
      </c>
      <c r="D7200" s="142">
        <v>65035235</v>
      </c>
      <c r="E7200" s="143" t="s">
        <v>5733</v>
      </c>
      <c r="F7200" s="143" t="s">
        <v>697</v>
      </c>
      <c r="G7200" s="143" t="s">
        <v>698</v>
      </c>
      <c r="H7200" s="144">
        <v>5000</v>
      </c>
      <c r="I7200" s="143"/>
    </row>
    <row r="7201" spans="2:9" s="140" customFormat="1" ht="19.7" customHeight="1" x14ac:dyDescent="0.2">
      <c r="B7201" s="142">
        <v>54413</v>
      </c>
      <c r="C7201" s="143" t="s">
        <v>264</v>
      </c>
      <c r="D7201" s="142">
        <v>13794131</v>
      </c>
      <c r="E7201" s="143" t="s">
        <v>5734</v>
      </c>
      <c r="F7201" s="143" t="s">
        <v>700</v>
      </c>
      <c r="G7201" s="143" t="s">
        <v>701</v>
      </c>
      <c r="H7201" s="144">
        <v>600</v>
      </c>
      <c r="I7201" s="143"/>
    </row>
    <row r="7202" spans="2:9" s="140" customFormat="1" ht="19.7" customHeight="1" x14ac:dyDescent="0.2">
      <c r="B7202" s="142">
        <v>54413</v>
      </c>
      <c r="C7202" s="143" t="s">
        <v>264</v>
      </c>
      <c r="D7202" s="142">
        <v>13794131</v>
      </c>
      <c r="E7202" s="143" t="s">
        <v>5735</v>
      </c>
      <c r="F7202" s="143" t="s">
        <v>697</v>
      </c>
      <c r="G7202" s="143" t="s">
        <v>698</v>
      </c>
      <c r="H7202" s="144">
        <v>93532</v>
      </c>
      <c r="I7202" s="143"/>
    </row>
    <row r="7203" spans="2:9" s="140" customFormat="1" ht="19.7" customHeight="1" x14ac:dyDescent="0.2">
      <c r="B7203" s="142">
        <v>54413</v>
      </c>
      <c r="C7203" s="143" t="s">
        <v>264</v>
      </c>
      <c r="D7203" s="142">
        <v>13794142</v>
      </c>
      <c r="E7203" s="143" t="s">
        <v>9281</v>
      </c>
      <c r="F7203" s="143" t="s">
        <v>729</v>
      </c>
      <c r="G7203" s="143" t="s">
        <v>730</v>
      </c>
      <c r="H7203" s="144">
        <v>2050</v>
      </c>
      <c r="I7203" s="143"/>
    </row>
    <row r="7204" spans="2:9" s="140" customFormat="1" ht="19.7" customHeight="1" x14ac:dyDescent="0.2">
      <c r="B7204" s="142">
        <v>54413</v>
      </c>
      <c r="C7204" s="143" t="s">
        <v>264</v>
      </c>
      <c r="D7204" s="142">
        <v>13794142</v>
      </c>
      <c r="E7204" s="143" t="s">
        <v>9282</v>
      </c>
      <c r="F7204" s="143" t="s">
        <v>729</v>
      </c>
      <c r="G7204" s="143" t="s">
        <v>730</v>
      </c>
      <c r="H7204" s="144">
        <v>2050</v>
      </c>
      <c r="I7204" s="143"/>
    </row>
    <row r="7205" spans="2:9" s="140" customFormat="1" ht="19.7" customHeight="1" x14ac:dyDescent="0.2">
      <c r="B7205" s="142">
        <v>54413</v>
      </c>
      <c r="C7205" s="143" t="s">
        <v>264</v>
      </c>
      <c r="D7205" s="142">
        <v>13794142</v>
      </c>
      <c r="E7205" s="143" t="s">
        <v>5736</v>
      </c>
      <c r="F7205" s="143" t="s">
        <v>700</v>
      </c>
      <c r="G7205" s="143" t="s">
        <v>701</v>
      </c>
      <c r="H7205" s="144">
        <v>5000</v>
      </c>
      <c r="I7205" s="143"/>
    </row>
    <row r="7206" spans="2:9" s="140" customFormat="1" ht="19.7" customHeight="1" x14ac:dyDescent="0.2">
      <c r="B7206" s="142">
        <v>54413</v>
      </c>
      <c r="C7206" s="143" t="s">
        <v>264</v>
      </c>
      <c r="D7206" s="142">
        <v>13794142</v>
      </c>
      <c r="E7206" s="143" t="s">
        <v>5737</v>
      </c>
      <c r="F7206" s="143" t="s">
        <v>778</v>
      </c>
      <c r="G7206" s="143" t="s">
        <v>779</v>
      </c>
      <c r="H7206" s="144">
        <v>391.2</v>
      </c>
      <c r="I7206" s="143"/>
    </row>
    <row r="7207" spans="2:9" s="140" customFormat="1" ht="19.7" customHeight="1" x14ac:dyDescent="0.2">
      <c r="B7207" s="142">
        <v>54413</v>
      </c>
      <c r="C7207" s="143" t="s">
        <v>264</v>
      </c>
      <c r="D7207" s="142">
        <v>13794525</v>
      </c>
      <c r="E7207" s="143" t="s">
        <v>9924</v>
      </c>
      <c r="F7207" s="143" t="s">
        <v>899</v>
      </c>
      <c r="G7207" s="143" t="s">
        <v>900</v>
      </c>
      <c r="H7207" s="144">
        <v>762.25</v>
      </c>
      <c r="I7207" s="143"/>
    </row>
    <row r="7208" spans="2:9" s="140" customFormat="1" ht="19.7" customHeight="1" x14ac:dyDescent="0.2">
      <c r="B7208" s="142">
        <v>54413</v>
      </c>
      <c r="C7208" s="143" t="s">
        <v>264</v>
      </c>
      <c r="D7208" s="142">
        <v>13811000</v>
      </c>
      <c r="E7208" s="143" t="s">
        <v>9283</v>
      </c>
      <c r="F7208" s="143" t="s">
        <v>713</v>
      </c>
      <c r="G7208" s="143" t="s">
        <v>714</v>
      </c>
      <c r="H7208" s="144">
        <v>100000</v>
      </c>
      <c r="I7208" s="143"/>
    </row>
    <row r="7209" spans="2:9" s="140" customFormat="1" ht="19.7" customHeight="1" x14ac:dyDescent="0.2">
      <c r="B7209" s="142">
        <v>54413</v>
      </c>
      <c r="C7209" s="143" t="s">
        <v>264</v>
      </c>
      <c r="D7209" s="142">
        <v>14162182</v>
      </c>
      <c r="E7209" s="143" t="s">
        <v>5738</v>
      </c>
      <c r="F7209" s="143" t="s">
        <v>716</v>
      </c>
      <c r="G7209" s="143" t="s">
        <v>717</v>
      </c>
      <c r="H7209" s="144">
        <v>112000</v>
      </c>
      <c r="I7209" s="143"/>
    </row>
    <row r="7210" spans="2:9" s="140" customFormat="1" ht="19.7" customHeight="1" x14ac:dyDescent="0.2">
      <c r="B7210" s="142">
        <v>54413</v>
      </c>
      <c r="C7210" s="143" t="s">
        <v>264</v>
      </c>
      <c r="D7210" s="142">
        <v>14162182</v>
      </c>
      <c r="E7210" s="143" t="s">
        <v>5739</v>
      </c>
      <c r="F7210" s="143" t="s">
        <v>713</v>
      </c>
      <c r="G7210" s="143" t="s">
        <v>714</v>
      </c>
      <c r="H7210" s="144">
        <v>-132000</v>
      </c>
      <c r="I7210" s="143"/>
    </row>
    <row r="7211" spans="2:9" s="140" customFormat="1" ht="19.7" customHeight="1" x14ac:dyDescent="0.2">
      <c r="B7211" s="142">
        <v>54413</v>
      </c>
      <c r="C7211" s="143" t="s">
        <v>264</v>
      </c>
      <c r="D7211" s="142">
        <v>14162183</v>
      </c>
      <c r="E7211" s="143" t="s">
        <v>5740</v>
      </c>
      <c r="F7211" s="143" t="s">
        <v>713</v>
      </c>
      <c r="G7211" s="143" t="s">
        <v>714</v>
      </c>
      <c r="H7211" s="144">
        <v>130500</v>
      </c>
      <c r="I7211" s="143"/>
    </row>
    <row r="7212" spans="2:9" s="140" customFormat="1" ht="19.7" customHeight="1" x14ac:dyDescent="0.2">
      <c r="B7212" s="142">
        <v>54413</v>
      </c>
      <c r="C7212" s="143" t="s">
        <v>264</v>
      </c>
      <c r="D7212" s="142">
        <v>14162183</v>
      </c>
      <c r="E7212" s="143" t="s">
        <v>5741</v>
      </c>
      <c r="F7212" s="143" t="s">
        <v>700</v>
      </c>
      <c r="G7212" s="143" t="s">
        <v>701</v>
      </c>
      <c r="H7212" s="144">
        <v>96.04</v>
      </c>
      <c r="I7212" s="143"/>
    </row>
    <row r="7213" spans="2:9" s="140" customFormat="1" ht="19.7" customHeight="1" x14ac:dyDescent="0.2">
      <c r="B7213" s="142">
        <v>54413</v>
      </c>
      <c r="C7213" s="143" t="s">
        <v>264</v>
      </c>
      <c r="D7213" s="142">
        <v>14162183</v>
      </c>
      <c r="E7213" s="143" t="s">
        <v>5741</v>
      </c>
      <c r="F7213" s="143" t="s">
        <v>700</v>
      </c>
      <c r="G7213" s="143" t="s">
        <v>701</v>
      </c>
      <c r="H7213" s="144">
        <v>336.14</v>
      </c>
      <c r="I7213" s="143"/>
    </row>
    <row r="7214" spans="2:9" s="140" customFormat="1" ht="19.7" customHeight="1" x14ac:dyDescent="0.2">
      <c r="B7214" s="142">
        <v>54413</v>
      </c>
      <c r="C7214" s="143" t="s">
        <v>264</v>
      </c>
      <c r="D7214" s="142">
        <v>14162183</v>
      </c>
      <c r="E7214" s="143" t="s">
        <v>5741</v>
      </c>
      <c r="F7214" s="143" t="s">
        <v>700</v>
      </c>
      <c r="G7214" s="143" t="s">
        <v>701</v>
      </c>
      <c r="H7214" s="144">
        <v>96.04</v>
      </c>
      <c r="I7214" s="143"/>
    </row>
    <row r="7215" spans="2:9" s="140" customFormat="1" ht="19.7" customHeight="1" x14ac:dyDescent="0.2">
      <c r="B7215" s="142">
        <v>54413</v>
      </c>
      <c r="C7215" s="143" t="s">
        <v>264</v>
      </c>
      <c r="D7215" s="142">
        <v>14162228</v>
      </c>
      <c r="E7215" s="143" t="s">
        <v>5742</v>
      </c>
      <c r="F7215" s="143" t="s">
        <v>713</v>
      </c>
      <c r="G7215" s="143" t="s">
        <v>714</v>
      </c>
      <c r="H7215" s="144">
        <v>150000</v>
      </c>
      <c r="I7215" s="143"/>
    </row>
    <row r="7216" spans="2:9" s="140" customFormat="1" ht="19.7" customHeight="1" x14ac:dyDescent="0.2">
      <c r="B7216" s="142">
        <v>54413</v>
      </c>
      <c r="C7216" s="143" t="s">
        <v>264</v>
      </c>
      <c r="D7216" s="142">
        <v>14162231</v>
      </c>
      <c r="E7216" s="143" t="s">
        <v>9925</v>
      </c>
      <c r="F7216" s="143" t="s">
        <v>713</v>
      </c>
      <c r="G7216" s="143" t="s">
        <v>714</v>
      </c>
      <c r="H7216" s="144">
        <v>100000</v>
      </c>
      <c r="I7216" s="143"/>
    </row>
    <row r="7217" spans="2:9" s="140" customFormat="1" ht="19.7" customHeight="1" x14ac:dyDescent="0.2">
      <c r="B7217" s="142">
        <v>54413</v>
      </c>
      <c r="C7217" s="143" t="s">
        <v>264</v>
      </c>
      <c r="D7217" s="142">
        <v>14164045</v>
      </c>
      <c r="E7217" s="143" t="s">
        <v>9284</v>
      </c>
      <c r="F7217" s="143" t="s">
        <v>713</v>
      </c>
      <c r="G7217" s="143" t="s">
        <v>714</v>
      </c>
      <c r="H7217" s="144">
        <v>147524</v>
      </c>
      <c r="I7217" s="143"/>
    </row>
    <row r="7218" spans="2:9" s="140" customFormat="1" ht="19.7" customHeight="1" x14ac:dyDescent="0.2">
      <c r="B7218" s="142">
        <v>54413</v>
      </c>
      <c r="C7218" s="143" t="s">
        <v>264</v>
      </c>
      <c r="D7218" s="142">
        <v>14176880</v>
      </c>
      <c r="E7218" s="143" t="s">
        <v>5743</v>
      </c>
      <c r="F7218" s="143" t="s">
        <v>778</v>
      </c>
      <c r="G7218" s="143" t="s">
        <v>779</v>
      </c>
      <c r="H7218" s="144">
        <v>190.44</v>
      </c>
      <c r="I7218" s="143"/>
    </row>
    <row r="7219" spans="2:9" s="140" customFormat="1" ht="19.7" customHeight="1" x14ac:dyDescent="0.2">
      <c r="B7219" s="142">
        <v>54413</v>
      </c>
      <c r="C7219" s="143" t="s">
        <v>264</v>
      </c>
      <c r="D7219" s="142">
        <v>14176880</v>
      </c>
      <c r="E7219" s="143" t="s">
        <v>5743</v>
      </c>
      <c r="F7219" s="143" t="s">
        <v>778</v>
      </c>
      <c r="G7219" s="143" t="s">
        <v>779</v>
      </c>
      <c r="H7219" s="144">
        <v>666.54</v>
      </c>
      <c r="I7219" s="143"/>
    </row>
    <row r="7220" spans="2:9" s="140" customFormat="1" ht="19.7" customHeight="1" x14ac:dyDescent="0.2">
      <c r="B7220" s="142">
        <v>54413</v>
      </c>
      <c r="C7220" s="143" t="s">
        <v>264</v>
      </c>
      <c r="D7220" s="142">
        <v>14176880</v>
      </c>
      <c r="E7220" s="143" t="s">
        <v>5743</v>
      </c>
      <c r="F7220" s="143" t="s">
        <v>778</v>
      </c>
      <c r="G7220" s="143" t="s">
        <v>779</v>
      </c>
      <c r="H7220" s="144">
        <v>190.44</v>
      </c>
      <c r="I7220" s="143"/>
    </row>
    <row r="7221" spans="2:9" s="140" customFormat="1" ht="19.7" customHeight="1" x14ac:dyDescent="0.2">
      <c r="B7221" s="142">
        <v>54413</v>
      </c>
      <c r="C7221" s="143" t="s">
        <v>264</v>
      </c>
      <c r="D7221" s="142">
        <v>14183553</v>
      </c>
      <c r="E7221" s="143" t="s">
        <v>5744</v>
      </c>
      <c r="F7221" s="143" t="s">
        <v>700</v>
      </c>
      <c r="G7221" s="143" t="s">
        <v>701</v>
      </c>
      <c r="H7221" s="144">
        <v>11400</v>
      </c>
      <c r="I7221" s="143"/>
    </row>
    <row r="7222" spans="2:9" s="140" customFormat="1" ht="19.7" customHeight="1" x14ac:dyDescent="0.2">
      <c r="B7222" s="142">
        <v>54413</v>
      </c>
      <c r="C7222" s="143" t="s">
        <v>264</v>
      </c>
      <c r="D7222" s="142">
        <v>14184453</v>
      </c>
      <c r="E7222" s="143" t="s">
        <v>5745</v>
      </c>
      <c r="F7222" s="143" t="s">
        <v>697</v>
      </c>
      <c r="G7222" s="143" t="s">
        <v>698</v>
      </c>
      <c r="H7222" s="144">
        <v>3000</v>
      </c>
      <c r="I7222" s="143"/>
    </row>
    <row r="7223" spans="2:9" s="140" customFormat="1" ht="19.7" customHeight="1" x14ac:dyDescent="0.2">
      <c r="B7223" s="142">
        <v>54413</v>
      </c>
      <c r="C7223" s="143" t="s">
        <v>264</v>
      </c>
      <c r="D7223" s="142">
        <v>14184937</v>
      </c>
      <c r="E7223" s="143" t="s">
        <v>5746</v>
      </c>
      <c r="F7223" s="143" t="s">
        <v>778</v>
      </c>
      <c r="G7223" s="143" t="s">
        <v>779</v>
      </c>
      <c r="H7223" s="144">
        <v>352.08</v>
      </c>
      <c r="I7223" s="143"/>
    </row>
    <row r="7224" spans="2:9" s="140" customFormat="1" ht="19.7" customHeight="1" x14ac:dyDescent="0.2">
      <c r="B7224" s="142">
        <v>54413</v>
      </c>
      <c r="C7224" s="143" t="s">
        <v>264</v>
      </c>
      <c r="D7224" s="142">
        <v>14184937</v>
      </c>
      <c r="E7224" s="143" t="s">
        <v>5747</v>
      </c>
      <c r="F7224" s="143" t="s">
        <v>700</v>
      </c>
      <c r="G7224" s="143" t="s">
        <v>701</v>
      </c>
      <c r="H7224" s="144">
        <v>5000</v>
      </c>
      <c r="I7224" s="143"/>
    </row>
    <row r="7225" spans="2:9" s="140" customFormat="1" ht="19.7" customHeight="1" x14ac:dyDescent="0.2">
      <c r="B7225" s="142">
        <v>54413</v>
      </c>
      <c r="C7225" s="143" t="s">
        <v>264</v>
      </c>
      <c r="D7225" s="142">
        <v>14186279</v>
      </c>
      <c r="E7225" s="143" t="s">
        <v>5748</v>
      </c>
      <c r="F7225" s="143" t="s">
        <v>697</v>
      </c>
      <c r="G7225" s="143" t="s">
        <v>698</v>
      </c>
      <c r="H7225" s="144">
        <v>62500</v>
      </c>
      <c r="I7225" s="143"/>
    </row>
    <row r="7226" spans="2:9" s="140" customFormat="1" ht="19.7" customHeight="1" x14ac:dyDescent="0.2">
      <c r="B7226" s="142">
        <v>54413</v>
      </c>
      <c r="C7226" s="143" t="s">
        <v>264</v>
      </c>
      <c r="D7226" s="142">
        <v>14186279</v>
      </c>
      <c r="E7226" s="143" t="s">
        <v>5749</v>
      </c>
      <c r="F7226" s="143" t="s">
        <v>899</v>
      </c>
      <c r="G7226" s="143" t="s">
        <v>900</v>
      </c>
      <c r="H7226" s="144">
        <v>228.65</v>
      </c>
      <c r="I7226" s="143"/>
    </row>
    <row r="7227" spans="2:9" s="140" customFormat="1" ht="19.7" customHeight="1" x14ac:dyDescent="0.2">
      <c r="B7227" s="142">
        <v>54413</v>
      </c>
      <c r="C7227" s="143" t="s">
        <v>264</v>
      </c>
      <c r="D7227" s="142">
        <v>14187637</v>
      </c>
      <c r="E7227" s="143" t="s">
        <v>5750</v>
      </c>
      <c r="F7227" s="143" t="s">
        <v>697</v>
      </c>
      <c r="G7227" s="143" t="s">
        <v>698</v>
      </c>
      <c r="H7227" s="144">
        <v>33500</v>
      </c>
      <c r="I7227" s="143"/>
    </row>
    <row r="7228" spans="2:9" s="140" customFormat="1" ht="19.7" customHeight="1" x14ac:dyDescent="0.2">
      <c r="B7228" s="142">
        <v>54413</v>
      </c>
      <c r="C7228" s="143" t="s">
        <v>264</v>
      </c>
      <c r="D7228" s="142">
        <v>14187849</v>
      </c>
      <c r="E7228" s="143" t="s">
        <v>5751</v>
      </c>
      <c r="F7228" s="143" t="s">
        <v>729</v>
      </c>
      <c r="G7228" s="143" t="s">
        <v>730</v>
      </c>
      <c r="H7228" s="144">
        <v>60</v>
      </c>
      <c r="I7228" s="143"/>
    </row>
    <row r="7229" spans="2:9" s="140" customFormat="1" ht="19.7" customHeight="1" x14ac:dyDescent="0.2">
      <c r="B7229" s="142">
        <v>54413</v>
      </c>
      <c r="C7229" s="143" t="s">
        <v>264</v>
      </c>
      <c r="D7229" s="142">
        <v>14187849</v>
      </c>
      <c r="E7229" s="143" t="s">
        <v>5751</v>
      </c>
      <c r="F7229" s="143" t="s">
        <v>729</v>
      </c>
      <c r="G7229" s="143" t="s">
        <v>730</v>
      </c>
      <c r="H7229" s="144">
        <v>211.8</v>
      </c>
      <c r="I7229" s="143"/>
    </row>
    <row r="7230" spans="2:9" s="140" customFormat="1" ht="19.7" customHeight="1" x14ac:dyDescent="0.2">
      <c r="B7230" s="142">
        <v>54413</v>
      </c>
      <c r="C7230" s="143" t="s">
        <v>264</v>
      </c>
      <c r="D7230" s="142">
        <v>14187849</v>
      </c>
      <c r="E7230" s="143" t="s">
        <v>5751</v>
      </c>
      <c r="F7230" s="143" t="s">
        <v>729</v>
      </c>
      <c r="G7230" s="143" t="s">
        <v>730</v>
      </c>
      <c r="H7230" s="144">
        <v>1090</v>
      </c>
      <c r="I7230" s="143"/>
    </row>
    <row r="7231" spans="2:9" s="140" customFormat="1" ht="19.7" customHeight="1" x14ac:dyDescent="0.2">
      <c r="B7231" s="142">
        <v>54413</v>
      </c>
      <c r="C7231" s="143" t="s">
        <v>264</v>
      </c>
      <c r="D7231" s="142">
        <v>14187849</v>
      </c>
      <c r="E7231" s="143" t="s">
        <v>5752</v>
      </c>
      <c r="F7231" s="143" t="s">
        <v>697</v>
      </c>
      <c r="G7231" s="143" t="s">
        <v>698</v>
      </c>
      <c r="H7231" s="144">
        <v>3000</v>
      </c>
      <c r="I7231" s="143"/>
    </row>
    <row r="7232" spans="2:9" s="140" customFormat="1" ht="19.7" customHeight="1" x14ac:dyDescent="0.2">
      <c r="B7232" s="142">
        <v>54413</v>
      </c>
      <c r="C7232" s="143" t="s">
        <v>264</v>
      </c>
      <c r="D7232" s="142">
        <v>14189117</v>
      </c>
      <c r="E7232" s="143" t="s">
        <v>5753</v>
      </c>
      <c r="F7232" s="143" t="s">
        <v>700</v>
      </c>
      <c r="G7232" s="143" t="s">
        <v>701</v>
      </c>
      <c r="H7232" s="144">
        <v>210</v>
      </c>
      <c r="I7232" s="143"/>
    </row>
    <row r="7233" spans="2:9" s="140" customFormat="1" ht="19.7" customHeight="1" x14ac:dyDescent="0.2">
      <c r="B7233" s="142">
        <v>54413</v>
      </c>
      <c r="C7233" s="143" t="s">
        <v>264</v>
      </c>
      <c r="D7233" s="142">
        <v>14191265</v>
      </c>
      <c r="E7233" s="143" t="s">
        <v>5754</v>
      </c>
      <c r="F7233" s="143" t="s">
        <v>700</v>
      </c>
      <c r="G7233" s="143" t="s">
        <v>701</v>
      </c>
      <c r="H7233" s="144">
        <v>210</v>
      </c>
      <c r="I7233" s="143"/>
    </row>
    <row r="7234" spans="2:9" s="140" customFormat="1" ht="19.7" customHeight="1" x14ac:dyDescent="0.2">
      <c r="B7234" s="142">
        <v>54413</v>
      </c>
      <c r="C7234" s="143" t="s">
        <v>264</v>
      </c>
      <c r="D7234" s="142">
        <v>14192117</v>
      </c>
      <c r="E7234" s="143" t="s">
        <v>5755</v>
      </c>
      <c r="F7234" s="143" t="s">
        <v>778</v>
      </c>
      <c r="G7234" s="143" t="s">
        <v>779</v>
      </c>
      <c r="H7234" s="144">
        <v>164.4</v>
      </c>
      <c r="I7234" s="143"/>
    </row>
    <row r="7235" spans="2:9" s="140" customFormat="1" ht="19.7" customHeight="1" x14ac:dyDescent="0.2">
      <c r="B7235" s="142">
        <v>54413</v>
      </c>
      <c r="C7235" s="143" t="s">
        <v>264</v>
      </c>
      <c r="D7235" s="142">
        <v>14192117</v>
      </c>
      <c r="E7235" s="143" t="s">
        <v>5755</v>
      </c>
      <c r="F7235" s="143" t="s">
        <v>778</v>
      </c>
      <c r="G7235" s="143" t="s">
        <v>779</v>
      </c>
      <c r="H7235" s="144">
        <v>575.4</v>
      </c>
      <c r="I7235" s="143"/>
    </row>
    <row r="7236" spans="2:9" s="140" customFormat="1" ht="19.7" customHeight="1" x14ac:dyDescent="0.2">
      <c r="B7236" s="142">
        <v>54413</v>
      </c>
      <c r="C7236" s="143" t="s">
        <v>264</v>
      </c>
      <c r="D7236" s="142">
        <v>14192117</v>
      </c>
      <c r="E7236" s="143" t="s">
        <v>5755</v>
      </c>
      <c r="F7236" s="143" t="s">
        <v>778</v>
      </c>
      <c r="G7236" s="143" t="s">
        <v>779</v>
      </c>
      <c r="H7236" s="144">
        <v>164.4</v>
      </c>
      <c r="I7236" s="143"/>
    </row>
    <row r="7237" spans="2:9" s="140" customFormat="1" ht="19.7" customHeight="1" x14ac:dyDescent="0.2">
      <c r="B7237" s="142">
        <v>54413</v>
      </c>
      <c r="C7237" s="143" t="s">
        <v>264</v>
      </c>
      <c r="D7237" s="142">
        <v>14192338</v>
      </c>
      <c r="E7237" s="143" t="s">
        <v>5756</v>
      </c>
      <c r="F7237" s="143" t="s">
        <v>697</v>
      </c>
      <c r="G7237" s="143" t="s">
        <v>698</v>
      </c>
      <c r="H7237" s="144">
        <v>33500</v>
      </c>
      <c r="I7237" s="143"/>
    </row>
    <row r="7238" spans="2:9" s="140" customFormat="1" ht="19.7" customHeight="1" x14ac:dyDescent="0.2">
      <c r="B7238" s="142">
        <v>54413</v>
      </c>
      <c r="C7238" s="143" t="s">
        <v>264</v>
      </c>
      <c r="D7238" s="142">
        <v>14192397</v>
      </c>
      <c r="E7238" s="143" t="s">
        <v>5757</v>
      </c>
      <c r="F7238" s="143" t="s">
        <v>700</v>
      </c>
      <c r="G7238" s="143" t="s">
        <v>701</v>
      </c>
      <c r="H7238" s="144">
        <v>100</v>
      </c>
      <c r="I7238" s="143"/>
    </row>
    <row r="7239" spans="2:9" s="140" customFormat="1" ht="19.7" customHeight="1" x14ac:dyDescent="0.2">
      <c r="B7239" s="142">
        <v>54413</v>
      </c>
      <c r="C7239" s="143" t="s">
        <v>264</v>
      </c>
      <c r="D7239" s="142">
        <v>14192397</v>
      </c>
      <c r="E7239" s="143" t="s">
        <v>5757</v>
      </c>
      <c r="F7239" s="143" t="s">
        <v>700</v>
      </c>
      <c r="G7239" s="143" t="s">
        <v>701</v>
      </c>
      <c r="H7239" s="144">
        <v>350</v>
      </c>
      <c r="I7239" s="143"/>
    </row>
    <row r="7240" spans="2:9" s="140" customFormat="1" ht="19.7" customHeight="1" x14ac:dyDescent="0.2">
      <c r="B7240" s="142">
        <v>54413</v>
      </c>
      <c r="C7240" s="143" t="s">
        <v>264</v>
      </c>
      <c r="D7240" s="142">
        <v>14192397</v>
      </c>
      <c r="E7240" s="143" t="s">
        <v>5757</v>
      </c>
      <c r="F7240" s="143" t="s">
        <v>700</v>
      </c>
      <c r="G7240" s="143" t="s">
        <v>701</v>
      </c>
      <c r="H7240" s="144">
        <v>150</v>
      </c>
      <c r="I7240" s="143"/>
    </row>
    <row r="7241" spans="2:9" s="140" customFormat="1" ht="19.7" customHeight="1" x14ac:dyDescent="0.2">
      <c r="B7241" s="142">
        <v>54413</v>
      </c>
      <c r="C7241" s="143" t="s">
        <v>264</v>
      </c>
      <c r="D7241" s="142">
        <v>14203240</v>
      </c>
      <c r="E7241" s="143" t="s">
        <v>5758</v>
      </c>
      <c r="F7241" s="143" t="s">
        <v>769</v>
      </c>
      <c r="G7241" s="143" t="s">
        <v>770</v>
      </c>
      <c r="H7241" s="144">
        <v>-11530.91</v>
      </c>
      <c r="I7241" s="143"/>
    </row>
    <row r="7242" spans="2:9" s="140" customFormat="1" ht="19.7" customHeight="1" x14ac:dyDescent="0.2">
      <c r="B7242" s="142">
        <v>54413</v>
      </c>
      <c r="C7242" s="143" t="s">
        <v>264</v>
      </c>
      <c r="D7242" s="142">
        <v>14203240</v>
      </c>
      <c r="E7242" s="143" t="s">
        <v>5759</v>
      </c>
      <c r="F7242" s="143" t="s">
        <v>697</v>
      </c>
      <c r="G7242" s="143" t="s">
        <v>698</v>
      </c>
      <c r="H7242" s="144">
        <v>20000</v>
      </c>
      <c r="I7242" s="143"/>
    </row>
    <row r="7243" spans="2:9" s="140" customFormat="1" ht="19.7" customHeight="1" x14ac:dyDescent="0.2">
      <c r="B7243" s="142">
        <v>54413</v>
      </c>
      <c r="C7243" s="143" t="s">
        <v>264</v>
      </c>
      <c r="D7243" s="142">
        <v>14203240</v>
      </c>
      <c r="E7243" s="143" t="s">
        <v>5760</v>
      </c>
      <c r="F7243" s="143" t="s">
        <v>700</v>
      </c>
      <c r="G7243" s="143" t="s">
        <v>701</v>
      </c>
      <c r="H7243" s="144">
        <v>60</v>
      </c>
      <c r="I7243" s="143"/>
    </row>
    <row r="7244" spans="2:9" s="140" customFormat="1" ht="19.7" customHeight="1" x14ac:dyDescent="0.2">
      <c r="B7244" s="142">
        <v>54413</v>
      </c>
      <c r="C7244" s="143" t="s">
        <v>264</v>
      </c>
      <c r="D7244" s="142">
        <v>65059917</v>
      </c>
      <c r="E7244" s="143" t="s">
        <v>5761</v>
      </c>
      <c r="F7244" s="143" t="s">
        <v>769</v>
      </c>
      <c r="G7244" s="143" t="s">
        <v>770</v>
      </c>
      <c r="H7244" s="144">
        <v>-16100</v>
      </c>
      <c r="I7244" s="143"/>
    </row>
    <row r="7245" spans="2:9" s="140" customFormat="1" ht="19.7" customHeight="1" x14ac:dyDescent="0.2">
      <c r="B7245" s="142">
        <v>54413</v>
      </c>
      <c r="C7245" s="143" t="s">
        <v>264</v>
      </c>
      <c r="D7245" s="142">
        <v>65059917</v>
      </c>
      <c r="E7245" s="143" t="s">
        <v>5762</v>
      </c>
      <c r="F7245" s="143" t="s">
        <v>700</v>
      </c>
      <c r="G7245" s="143" t="s">
        <v>701</v>
      </c>
      <c r="H7245" s="144">
        <v>60</v>
      </c>
      <c r="I7245" s="143"/>
    </row>
    <row r="7246" spans="2:9" s="140" customFormat="1" ht="19.7" customHeight="1" x14ac:dyDescent="0.2">
      <c r="B7246" s="142">
        <v>54413</v>
      </c>
      <c r="C7246" s="143" t="s">
        <v>264</v>
      </c>
      <c r="D7246" s="142">
        <v>65059917</v>
      </c>
      <c r="E7246" s="143" t="s">
        <v>5762</v>
      </c>
      <c r="F7246" s="143" t="s">
        <v>700</v>
      </c>
      <c r="G7246" s="143" t="s">
        <v>701</v>
      </c>
      <c r="H7246" s="144">
        <v>210</v>
      </c>
      <c r="I7246" s="143"/>
    </row>
    <row r="7247" spans="2:9" s="140" customFormat="1" ht="19.7" customHeight="1" x14ac:dyDescent="0.2">
      <c r="B7247" s="142">
        <v>54413</v>
      </c>
      <c r="C7247" s="143" t="s">
        <v>264</v>
      </c>
      <c r="D7247" s="142">
        <v>65059917</v>
      </c>
      <c r="E7247" s="143" t="s">
        <v>5762</v>
      </c>
      <c r="F7247" s="143" t="s">
        <v>700</v>
      </c>
      <c r="G7247" s="143" t="s">
        <v>701</v>
      </c>
      <c r="H7247" s="144">
        <v>90</v>
      </c>
      <c r="I7247" s="143"/>
    </row>
    <row r="7248" spans="2:9" s="140" customFormat="1" ht="19.7" customHeight="1" x14ac:dyDescent="0.2">
      <c r="B7248" s="142">
        <v>54414</v>
      </c>
      <c r="C7248" s="143" t="s">
        <v>265</v>
      </c>
      <c r="D7248" s="142">
        <v>13890968</v>
      </c>
      <c r="E7248" s="143" t="s">
        <v>5763</v>
      </c>
      <c r="F7248" s="143" t="s">
        <v>700</v>
      </c>
      <c r="G7248" s="143" t="s">
        <v>701</v>
      </c>
      <c r="H7248" s="144">
        <v>10000</v>
      </c>
      <c r="I7248" s="143"/>
    </row>
    <row r="7249" spans="2:9" s="140" customFormat="1" ht="19.7" customHeight="1" x14ac:dyDescent="0.2">
      <c r="B7249" s="142">
        <v>54414</v>
      </c>
      <c r="C7249" s="143" t="s">
        <v>265</v>
      </c>
      <c r="D7249" s="142">
        <v>13891035</v>
      </c>
      <c r="E7249" s="143" t="s">
        <v>5764</v>
      </c>
      <c r="F7249" s="143" t="s">
        <v>700</v>
      </c>
      <c r="G7249" s="143" t="s">
        <v>701</v>
      </c>
      <c r="H7249" s="144">
        <v>5000</v>
      </c>
      <c r="I7249" s="143"/>
    </row>
    <row r="7250" spans="2:9" s="140" customFormat="1" ht="19.7" customHeight="1" x14ac:dyDescent="0.2">
      <c r="B7250" s="142">
        <v>54414</v>
      </c>
      <c r="C7250" s="143" t="s">
        <v>265</v>
      </c>
      <c r="D7250" s="142">
        <v>14162096</v>
      </c>
      <c r="E7250" s="143" t="s">
        <v>9926</v>
      </c>
      <c r="F7250" s="143" t="s">
        <v>713</v>
      </c>
      <c r="G7250" s="143" t="s">
        <v>714</v>
      </c>
      <c r="H7250" s="144">
        <v>120000</v>
      </c>
      <c r="I7250" s="143"/>
    </row>
    <row r="7251" spans="2:9" s="140" customFormat="1" ht="19.7" customHeight="1" x14ac:dyDescent="0.2">
      <c r="B7251" s="142">
        <v>54414</v>
      </c>
      <c r="C7251" s="143" t="s">
        <v>265</v>
      </c>
      <c r="D7251" s="142">
        <v>14162280</v>
      </c>
      <c r="E7251" s="143" t="s">
        <v>9927</v>
      </c>
      <c r="F7251" s="143" t="s">
        <v>700</v>
      </c>
      <c r="G7251" s="143" t="s">
        <v>701</v>
      </c>
      <c r="H7251" s="144">
        <v>5000</v>
      </c>
      <c r="I7251" s="143"/>
    </row>
    <row r="7252" spans="2:9" s="140" customFormat="1" ht="19.7" customHeight="1" x14ac:dyDescent="0.2">
      <c r="B7252" s="142">
        <v>54414</v>
      </c>
      <c r="C7252" s="143" t="s">
        <v>265</v>
      </c>
      <c r="D7252" s="142">
        <v>14183527</v>
      </c>
      <c r="E7252" s="143" t="s">
        <v>5765</v>
      </c>
      <c r="F7252" s="143" t="s">
        <v>700</v>
      </c>
      <c r="G7252" s="143" t="s">
        <v>701</v>
      </c>
      <c r="H7252" s="144">
        <v>16493.22</v>
      </c>
      <c r="I7252" s="143"/>
    </row>
    <row r="7253" spans="2:9" s="140" customFormat="1" ht="19.7" customHeight="1" x14ac:dyDescent="0.2">
      <c r="B7253" s="142">
        <v>54414</v>
      </c>
      <c r="C7253" s="143" t="s">
        <v>265</v>
      </c>
      <c r="D7253" s="142">
        <v>14183527</v>
      </c>
      <c r="E7253" s="143" t="s">
        <v>5766</v>
      </c>
      <c r="F7253" s="143" t="s">
        <v>723</v>
      </c>
      <c r="G7253" s="143" t="s">
        <v>724</v>
      </c>
      <c r="H7253" s="144">
        <v>-16493.22</v>
      </c>
      <c r="I7253" s="143"/>
    </row>
    <row r="7254" spans="2:9" s="140" customFormat="1" ht="19.7" customHeight="1" x14ac:dyDescent="0.2">
      <c r="B7254" s="142">
        <v>54414</v>
      </c>
      <c r="C7254" s="143" t="s">
        <v>265</v>
      </c>
      <c r="D7254" s="142">
        <v>14185263</v>
      </c>
      <c r="E7254" s="143" t="s">
        <v>5767</v>
      </c>
      <c r="F7254" s="143" t="s">
        <v>899</v>
      </c>
      <c r="G7254" s="143" t="s">
        <v>900</v>
      </c>
      <c r="H7254" s="144">
        <v>503.03</v>
      </c>
      <c r="I7254" s="143"/>
    </row>
    <row r="7255" spans="2:9" s="140" customFormat="1" ht="19.7" customHeight="1" x14ac:dyDescent="0.2">
      <c r="B7255" s="142">
        <v>54414</v>
      </c>
      <c r="C7255" s="143" t="s">
        <v>265</v>
      </c>
      <c r="D7255" s="142">
        <v>14186260</v>
      </c>
      <c r="E7255" s="143" t="s">
        <v>8821</v>
      </c>
      <c r="F7255" s="143" t="s">
        <v>713</v>
      </c>
      <c r="G7255" s="143" t="s">
        <v>714</v>
      </c>
      <c r="H7255" s="144">
        <v>196000</v>
      </c>
      <c r="I7255" s="143"/>
    </row>
    <row r="7256" spans="2:9" s="140" customFormat="1" ht="19.7" customHeight="1" x14ac:dyDescent="0.2">
      <c r="B7256" s="142">
        <v>54414</v>
      </c>
      <c r="C7256" s="143" t="s">
        <v>265</v>
      </c>
      <c r="D7256" s="142">
        <v>14186260</v>
      </c>
      <c r="E7256" s="143" t="s">
        <v>5768</v>
      </c>
      <c r="F7256" s="143" t="s">
        <v>697</v>
      </c>
      <c r="G7256" s="143" t="s">
        <v>698</v>
      </c>
      <c r="H7256" s="144">
        <v>17000</v>
      </c>
      <c r="I7256" s="143"/>
    </row>
    <row r="7257" spans="2:9" s="140" customFormat="1" ht="19.7" customHeight="1" x14ac:dyDescent="0.2">
      <c r="B7257" s="142">
        <v>54414</v>
      </c>
      <c r="C7257" s="143" t="s">
        <v>265</v>
      </c>
      <c r="D7257" s="142">
        <v>14186260</v>
      </c>
      <c r="E7257" s="143" t="s">
        <v>5769</v>
      </c>
      <c r="F7257" s="143" t="s">
        <v>700</v>
      </c>
      <c r="G7257" s="143" t="s">
        <v>701</v>
      </c>
      <c r="H7257" s="144">
        <v>600</v>
      </c>
      <c r="I7257" s="143"/>
    </row>
    <row r="7258" spans="2:9" s="140" customFormat="1" ht="19.7" customHeight="1" x14ac:dyDescent="0.2">
      <c r="B7258" s="142">
        <v>54414</v>
      </c>
      <c r="C7258" s="143" t="s">
        <v>265</v>
      </c>
      <c r="D7258" s="142">
        <v>14186260</v>
      </c>
      <c r="E7258" s="143" t="s">
        <v>5770</v>
      </c>
      <c r="F7258" s="143" t="s">
        <v>706</v>
      </c>
      <c r="G7258" s="143" t="s">
        <v>707</v>
      </c>
      <c r="H7258" s="144">
        <v>528.22</v>
      </c>
      <c r="I7258" s="143"/>
    </row>
    <row r="7259" spans="2:9" s="140" customFormat="1" ht="19.7" customHeight="1" x14ac:dyDescent="0.2">
      <c r="B7259" s="142">
        <v>54414</v>
      </c>
      <c r="C7259" s="143" t="s">
        <v>265</v>
      </c>
      <c r="D7259" s="142">
        <v>14186279</v>
      </c>
      <c r="E7259" s="143" t="s">
        <v>5749</v>
      </c>
      <c r="F7259" s="143" t="s">
        <v>899</v>
      </c>
      <c r="G7259" s="143" t="s">
        <v>900</v>
      </c>
      <c r="H7259" s="144">
        <v>182.92</v>
      </c>
      <c r="I7259" s="143"/>
    </row>
    <row r="7260" spans="2:9" s="140" customFormat="1" ht="19.7" customHeight="1" x14ac:dyDescent="0.2">
      <c r="B7260" s="142">
        <v>54414</v>
      </c>
      <c r="C7260" s="143" t="s">
        <v>265</v>
      </c>
      <c r="D7260" s="142">
        <v>14186279</v>
      </c>
      <c r="E7260" s="143" t="s">
        <v>5749</v>
      </c>
      <c r="F7260" s="143" t="s">
        <v>899</v>
      </c>
      <c r="G7260" s="143" t="s">
        <v>900</v>
      </c>
      <c r="H7260" s="144">
        <v>91.46</v>
      </c>
      <c r="I7260" s="143"/>
    </row>
    <row r="7261" spans="2:9" s="140" customFormat="1" ht="19.7" customHeight="1" x14ac:dyDescent="0.2">
      <c r="B7261" s="142">
        <v>54414</v>
      </c>
      <c r="C7261" s="143" t="s">
        <v>265</v>
      </c>
      <c r="D7261" s="142">
        <v>14186951</v>
      </c>
      <c r="E7261" s="143" t="s">
        <v>5771</v>
      </c>
      <c r="F7261" s="143" t="s">
        <v>700</v>
      </c>
      <c r="G7261" s="143" t="s">
        <v>701</v>
      </c>
      <c r="H7261" s="144">
        <v>500</v>
      </c>
      <c r="I7261" s="143"/>
    </row>
    <row r="7262" spans="2:9" s="140" customFormat="1" ht="19.7" customHeight="1" x14ac:dyDescent="0.2">
      <c r="B7262" s="142">
        <v>54414</v>
      </c>
      <c r="C7262" s="143" t="s">
        <v>265</v>
      </c>
      <c r="D7262" s="142">
        <v>14186951</v>
      </c>
      <c r="E7262" s="143" t="s">
        <v>5771</v>
      </c>
      <c r="F7262" s="143" t="s">
        <v>700</v>
      </c>
      <c r="G7262" s="143" t="s">
        <v>701</v>
      </c>
      <c r="H7262" s="144">
        <v>700</v>
      </c>
      <c r="I7262" s="143"/>
    </row>
    <row r="7263" spans="2:9" s="140" customFormat="1" ht="19.7" customHeight="1" x14ac:dyDescent="0.2">
      <c r="B7263" s="142">
        <v>54414</v>
      </c>
      <c r="C7263" s="143" t="s">
        <v>265</v>
      </c>
      <c r="D7263" s="142">
        <v>14187618</v>
      </c>
      <c r="E7263" s="143" t="s">
        <v>5772</v>
      </c>
      <c r="F7263" s="143" t="s">
        <v>697</v>
      </c>
      <c r="G7263" s="143" t="s">
        <v>698</v>
      </c>
      <c r="H7263" s="144">
        <v>30000</v>
      </c>
      <c r="I7263" s="143"/>
    </row>
    <row r="7264" spans="2:9" s="140" customFormat="1" ht="19.7" customHeight="1" x14ac:dyDescent="0.2">
      <c r="B7264" s="142">
        <v>54414</v>
      </c>
      <c r="C7264" s="143" t="s">
        <v>265</v>
      </c>
      <c r="D7264" s="142">
        <v>14188549</v>
      </c>
      <c r="E7264" s="143" t="s">
        <v>5773</v>
      </c>
      <c r="F7264" s="143" t="s">
        <v>713</v>
      </c>
      <c r="G7264" s="143" t="s">
        <v>714</v>
      </c>
      <c r="H7264" s="144">
        <v>7900</v>
      </c>
      <c r="I7264" s="143"/>
    </row>
    <row r="7265" spans="2:9" s="140" customFormat="1" ht="19.7" customHeight="1" x14ac:dyDescent="0.2">
      <c r="B7265" s="142">
        <v>54414</v>
      </c>
      <c r="C7265" s="143" t="s">
        <v>265</v>
      </c>
      <c r="D7265" s="142">
        <v>14189227</v>
      </c>
      <c r="E7265" s="143" t="s">
        <v>5774</v>
      </c>
      <c r="F7265" s="143" t="s">
        <v>787</v>
      </c>
      <c r="G7265" s="143" t="s">
        <v>788</v>
      </c>
      <c r="H7265" s="144">
        <v>330</v>
      </c>
      <c r="I7265" s="143"/>
    </row>
    <row r="7266" spans="2:9" s="140" customFormat="1" ht="19.7" customHeight="1" x14ac:dyDescent="0.2">
      <c r="B7266" s="142">
        <v>54414</v>
      </c>
      <c r="C7266" s="143" t="s">
        <v>265</v>
      </c>
      <c r="D7266" s="142">
        <v>14189227</v>
      </c>
      <c r="E7266" s="143" t="s">
        <v>8822</v>
      </c>
      <c r="F7266" s="143" t="s">
        <v>700</v>
      </c>
      <c r="G7266" s="143" t="s">
        <v>701</v>
      </c>
      <c r="H7266" s="144">
        <v>4600</v>
      </c>
      <c r="I7266" s="143"/>
    </row>
    <row r="7267" spans="2:9" s="140" customFormat="1" ht="19.7" customHeight="1" x14ac:dyDescent="0.2">
      <c r="B7267" s="142">
        <v>54414</v>
      </c>
      <c r="C7267" s="143" t="s">
        <v>265</v>
      </c>
      <c r="D7267" s="142">
        <v>14189792</v>
      </c>
      <c r="E7267" s="143" t="s">
        <v>5775</v>
      </c>
      <c r="F7267" s="143" t="s">
        <v>737</v>
      </c>
      <c r="G7267" s="143" t="s">
        <v>738</v>
      </c>
      <c r="H7267" s="144">
        <v>360</v>
      </c>
      <c r="I7267" s="143"/>
    </row>
    <row r="7268" spans="2:9" s="140" customFormat="1" ht="19.7" customHeight="1" x14ac:dyDescent="0.2">
      <c r="B7268" s="142">
        <v>54414</v>
      </c>
      <c r="C7268" s="143" t="s">
        <v>265</v>
      </c>
      <c r="D7268" s="142">
        <v>14189792</v>
      </c>
      <c r="E7268" s="143" t="s">
        <v>5776</v>
      </c>
      <c r="F7268" s="143" t="s">
        <v>723</v>
      </c>
      <c r="G7268" s="143" t="s">
        <v>724</v>
      </c>
      <c r="H7268" s="144">
        <v>-59409.04</v>
      </c>
      <c r="I7268" s="143"/>
    </row>
    <row r="7269" spans="2:9" s="140" customFormat="1" ht="19.7" customHeight="1" x14ac:dyDescent="0.2">
      <c r="B7269" s="142">
        <v>54414</v>
      </c>
      <c r="C7269" s="143" t="s">
        <v>265</v>
      </c>
      <c r="D7269" s="142">
        <v>14189792</v>
      </c>
      <c r="E7269" s="143" t="s">
        <v>5777</v>
      </c>
      <c r="F7269" s="143" t="s">
        <v>700</v>
      </c>
      <c r="G7269" s="143" t="s">
        <v>701</v>
      </c>
      <c r="H7269" s="144">
        <v>-500</v>
      </c>
      <c r="I7269" s="143"/>
    </row>
    <row r="7270" spans="2:9" s="140" customFormat="1" ht="19.7" customHeight="1" x14ac:dyDescent="0.2">
      <c r="B7270" s="142">
        <v>54414</v>
      </c>
      <c r="C7270" s="143" t="s">
        <v>265</v>
      </c>
      <c r="D7270" s="142">
        <v>14189792</v>
      </c>
      <c r="E7270" s="143" t="s">
        <v>5778</v>
      </c>
      <c r="F7270" s="143" t="s">
        <v>723</v>
      </c>
      <c r="G7270" s="143" t="s">
        <v>724</v>
      </c>
      <c r="H7270" s="144">
        <v>-2834.97</v>
      </c>
      <c r="I7270" s="143"/>
    </row>
    <row r="7271" spans="2:9" s="140" customFormat="1" ht="19.7" customHeight="1" x14ac:dyDescent="0.2">
      <c r="B7271" s="142">
        <v>54414</v>
      </c>
      <c r="C7271" s="143" t="s">
        <v>265</v>
      </c>
      <c r="D7271" s="142">
        <v>14190383</v>
      </c>
      <c r="E7271" s="143" t="s">
        <v>9285</v>
      </c>
      <c r="F7271" s="143" t="s">
        <v>713</v>
      </c>
      <c r="G7271" s="143" t="s">
        <v>714</v>
      </c>
      <c r="H7271" s="144">
        <v>100000</v>
      </c>
      <c r="I7271" s="143"/>
    </row>
    <row r="7272" spans="2:9" s="140" customFormat="1" ht="19.7" customHeight="1" x14ac:dyDescent="0.2">
      <c r="B7272" s="142">
        <v>54414</v>
      </c>
      <c r="C7272" s="143" t="s">
        <v>265</v>
      </c>
      <c r="D7272" s="142">
        <v>14203448</v>
      </c>
      <c r="E7272" s="143" t="s">
        <v>5779</v>
      </c>
      <c r="F7272" s="143" t="s">
        <v>700</v>
      </c>
      <c r="G7272" s="143" t="s">
        <v>701</v>
      </c>
      <c r="H7272" s="144">
        <v>11000</v>
      </c>
      <c r="I7272" s="143"/>
    </row>
    <row r="7273" spans="2:9" s="140" customFormat="1" ht="19.7" customHeight="1" x14ac:dyDescent="0.2">
      <c r="B7273" s="142">
        <v>54414</v>
      </c>
      <c r="C7273" s="143" t="s">
        <v>265</v>
      </c>
      <c r="D7273" s="142">
        <v>99072378</v>
      </c>
      <c r="E7273" s="143" t="s">
        <v>5780</v>
      </c>
      <c r="F7273" s="143" t="s">
        <v>713</v>
      </c>
      <c r="G7273" s="143" t="s">
        <v>714</v>
      </c>
      <c r="H7273" s="144">
        <v>70000</v>
      </c>
      <c r="I7273" s="143"/>
    </row>
    <row r="7274" spans="2:9" s="140" customFormat="1" ht="19.7" customHeight="1" x14ac:dyDescent="0.2">
      <c r="B7274" s="142">
        <v>54414</v>
      </c>
      <c r="C7274" s="143" t="s">
        <v>265</v>
      </c>
      <c r="D7274" s="142">
        <v>101478126</v>
      </c>
      <c r="E7274" s="143" t="s">
        <v>5781</v>
      </c>
      <c r="F7274" s="143" t="s">
        <v>713</v>
      </c>
      <c r="G7274" s="143" t="s">
        <v>714</v>
      </c>
      <c r="H7274" s="144">
        <v>300300</v>
      </c>
      <c r="I7274" s="143"/>
    </row>
    <row r="7275" spans="2:9" s="140" customFormat="1" ht="19.7" customHeight="1" x14ac:dyDescent="0.2">
      <c r="B7275" s="142">
        <v>54416</v>
      </c>
      <c r="C7275" s="143" t="s">
        <v>247</v>
      </c>
      <c r="D7275" s="142">
        <v>13049014</v>
      </c>
      <c r="E7275" s="143" t="s">
        <v>5782</v>
      </c>
      <c r="F7275" s="143" t="s">
        <v>700</v>
      </c>
      <c r="G7275" s="143" t="s">
        <v>701</v>
      </c>
      <c r="H7275" s="144">
        <v>-63644.98</v>
      </c>
      <c r="I7275" s="143"/>
    </row>
    <row r="7276" spans="2:9" s="140" customFormat="1" ht="19.7" customHeight="1" x14ac:dyDescent="0.2">
      <c r="B7276" s="142">
        <v>54416</v>
      </c>
      <c r="C7276" s="143" t="s">
        <v>247</v>
      </c>
      <c r="D7276" s="142">
        <v>13049014</v>
      </c>
      <c r="E7276" s="143" t="s">
        <v>5783</v>
      </c>
      <c r="F7276" s="143" t="s">
        <v>778</v>
      </c>
      <c r="G7276" s="143" t="s">
        <v>779</v>
      </c>
      <c r="H7276" s="144">
        <v>302.39999999999998</v>
      </c>
      <c r="I7276" s="143"/>
    </row>
    <row r="7277" spans="2:9" s="140" customFormat="1" ht="19.7" customHeight="1" x14ac:dyDescent="0.2">
      <c r="B7277" s="142">
        <v>54416</v>
      </c>
      <c r="C7277" s="143" t="s">
        <v>247</v>
      </c>
      <c r="D7277" s="142">
        <v>13142622</v>
      </c>
      <c r="E7277" s="143" t="s">
        <v>5784</v>
      </c>
      <c r="F7277" s="143" t="s">
        <v>899</v>
      </c>
      <c r="G7277" s="143" t="s">
        <v>900</v>
      </c>
      <c r="H7277" s="144">
        <v>-15460.29</v>
      </c>
      <c r="I7277" s="143"/>
    </row>
    <row r="7278" spans="2:9" s="140" customFormat="1" ht="19.7" customHeight="1" x14ac:dyDescent="0.2">
      <c r="B7278" s="142">
        <v>54416</v>
      </c>
      <c r="C7278" s="143" t="s">
        <v>247</v>
      </c>
      <c r="D7278" s="142">
        <v>13142622</v>
      </c>
      <c r="E7278" s="143" t="s">
        <v>5784</v>
      </c>
      <c r="F7278" s="143" t="s">
        <v>899</v>
      </c>
      <c r="G7278" s="143" t="s">
        <v>900</v>
      </c>
      <c r="H7278" s="144">
        <v>-15000</v>
      </c>
      <c r="I7278" s="143"/>
    </row>
    <row r="7279" spans="2:9" s="140" customFormat="1" ht="19.7" customHeight="1" x14ac:dyDescent="0.2">
      <c r="B7279" s="142">
        <v>54416</v>
      </c>
      <c r="C7279" s="143" t="s">
        <v>247</v>
      </c>
      <c r="D7279" s="142">
        <v>13157671</v>
      </c>
      <c r="E7279" s="143" t="s">
        <v>5785</v>
      </c>
      <c r="F7279" s="143" t="s">
        <v>729</v>
      </c>
      <c r="G7279" s="143" t="s">
        <v>730</v>
      </c>
      <c r="H7279" s="144">
        <v>300</v>
      </c>
      <c r="I7279" s="143"/>
    </row>
    <row r="7280" spans="2:9" s="140" customFormat="1" ht="19.7" customHeight="1" x14ac:dyDescent="0.2">
      <c r="B7280" s="142">
        <v>54416</v>
      </c>
      <c r="C7280" s="143" t="s">
        <v>247</v>
      </c>
      <c r="D7280" s="142">
        <v>13213343</v>
      </c>
      <c r="E7280" s="143" t="s">
        <v>5786</v>
      </c>
      <c r="F7280" s="143" t="s">
        <v>697</v>
      </c>
      <c r="G7280" s="143" t="s">
        <v>698</v>
      </c>
      <c r="H7280" s="144">
        <v>500</v>
      </c>
      <c r="I7280" s="143"/>
    </row>
    <row r="7281" spans="2:9" s="140" customFormat="1" ht="19.7" customHeight="1" x14ac:dyDescent="0.2">
      <c r="B7281" s="142">
        <v>54416</v>
      </c>
      <c r="C7281" s="143" t="s">
        <v>247</v>
      </c>
      <c r="D7281" s="142">
        <v>13213343</v>
      </c>
      <c r="E7281" s="143" t="s">
        <v>5786</v>
      </c>
      <c r="F7281" s="143" t="s">
        <v>697</v>
      </c>
      <c r="G7281" s="143" t="s">
        <v>698</v>
      </c>
      <c r="H7281" s="144">
        <v>15000</v>
      </c>
      <c r="I7281" s="143"/>
    </row>
    <row r="7282" spans="2:9" s="140" customFormat="1" ht="19.7" customHeight="1" x14ac:dyDescent="0.2">
      <c r="B7282" s="142">
        <v>54416</v>
      </c>
      <c r="C7282" s="143" t="s">
        <v>247</v>
      </c>
      <c r="D7282" s="142">
        <v>13213343</v>
      </c>
      <c r="E7282" s="143" t="s">
        <v>5786</v>
      </c>
      <c r="F7282" s="143" t="s">
        <v>697</v>
      </c>
      <c r="G7282" s="143" t="s">
        <v>698</v>
      </c>
      <c r="H7282" s="144">
        <v>3000</v>
      </c>
      <c r="I7282" s="143"/>
    </row>
    <row r="7283" spans="2:9" s="140" customFormat="1" ht="19.7" customHeight="1" x14ac:dyDescent="0.2">
      <c r="B7283" s="142">
        <v>54416</v>
      </c>
      <c r="C7283" s="143" t="s">
        <v>247</v>
      </c>
      <c r="D7283" s="142">
        <v>13252873</v>
      </c>
      <c r="E7283" s="143" t="s">
        <v>5787</v>
      </c>
      <c r="F7283" s="143" t="s">
        <v>713</v>
      </c>
      <c r="G7283" s="143" t="s">
        <v>714</v>
      </c>
      <c r="H7283" s="144">
        <v>150000</v>
      </c>
      <c r="I7283" s="143"/>
    </row>
    <row r="7284" spans="2:9" s="140" customFormat="1" ht="19.7" customHeight="1" x14ac:dyDescent="0.2">
      <c r="B7284" s="142">
        <v>54416</v>
      </c>
      <c r="C7284" s="143" t="s">
        <v>247</v>
      </c>
      <c r="D7284" s="142">
        <v>13293639</v>
      </c>
      <c r="E7284" s="143" t="s">
        <v>5788</v>
      </c>
      <c r="F7284" s="143" t="s">
        <v>700</v>
      </c>
      <c r="G7284" s="143" t="s">
        <v>701</v>
      </c>
      <c r="H7284" s="144">
        <v>15000</v>
      </c>
      <c r="I7284" s="143"/>
    </row>
    <row r="7285" spans="2:9" s="140" customFormat="1" ht="19.7" customHeight="1" x14ac:dyDescent="0.2">
      <c r="B7285" s="142">
        <v>54416</v>
      </c>
      <c r="C7285" s="143" t="s">
        <v>247</v>
      </c>
      <c r="D7285" s="142">
        <v>13293639</v>
      </c>
      <c r="E7285" s="143" t="s">
        <v>5789</v>
      </c>
      <c r="F7285" s="143" t="s">
        <v>899</v>
      </c>
      <c r="G7285" s="143" t="s">
        <v>900</v>
      </c>
      <c r="H7285" s="144">
        <v>266.8</v>
      </c>
      <c r="I7285" s="143"/>
    </row>
    <row r="7286" spans="2:9" s="140" customFormat="1" ht="19.7" customHeight="1" x14ac:dyDescent="0.2">
      <c r="B7286" s="142">
        <v>54416</v>
      </c>
      <c r="C7286" s="143" t="s">
        <v>247</v>
      </c>
      <c r="D7286" s="142">
        <v>13293639</v>
      </c>
      <c r="E7286" s="143" t="s">
        <v>5789</v>
      </c>
      <c r="F7286" s="143" t="s">
        <v>899</v>
      </c>
      <c r="G7286" s="143" t="s">
        <v>900</v>
      </c>
      <c r="H7286" s="144">
        <v>320.16000000000003</v>
      </c>
      <c r="I7286" s="143"/>
    </row>
    <row r="7287" spans="2:9" s="140" customFormat="1" ht="19.7" customHeight="1" x14ac:dyDescent="0.2">
      <c r="B7287" s="142">
        <v>54416</v>
      </c>
      <c r="C7287" s="143" t="s">
        <v>247</v>
      </c>
      <c r="D7287" s="142">
        <v>13304383</v>
      </c>
      <c r="E7287" s="143" t="s">
        <v>5790</v>
      </c>
      <c r="F7287" s="143" t="s">
        <v>697</v>
      </c>
      <c r="G7287" s="143" t="s">
        <v>698</v>
      </c>
      <c r="H7287" s="144">
        <v>81750</v>
      </c>
      <c r="I7287" s="143"/>
    </row>
    <row r="7288" spans="2:9" s="140" customFormat="1" ht="19.7" customHeight="1" x14ac:dyDescent="0.2">
      <c r="B7288" s="142">
        <v>54416</v>
      </c>
      <c r="C7288" s="143" t="s">
        <v>247</v>
      </c>
      <c r="D7288" s="142">
        <v>13305034</v>
      </c>
      <c r="E7288" s="143" t="s">
        <v>5791</v>
      </c>
      <c r="F7288" s="143" t="s">
        <v>899</v>
      </c>
      <c r="G7288" s="143" t="s">
        <v>900</v>
      </c>
      <c r="H7288" s="144">
        <v>586.96</v>
      </c>
      <c r="I7288" s="143"/>
    </row>
    <row r="7289" spans="2:9" s="140" customFormat="1" ht="19.7" customHeight="1" x14ac:dyDescent="0.2">
      <c r="B7289" s="142">
        <v>54416</v>
      </c>
      <c r="C7289" s="143" t="s">
        <v>247</v>
      </c>
      <c r="D7289" s="142">
        <v>13309805</v>
      </c>
      <c r="E7289" s="143" t="s">
        <v>9928</v>
      </c>
      <c r="F7289" s="143" t="s">
        <v>697</v>
      </c>
      <c r="G7289" s="143" t="s">
        <v>698</v>
      </c>
      <c r="H7289" s="144">
        <v>28000</v>
      </c>
      <c r="I7289" s="143"/>
    </row>
    <row r="7290" spans="2:9" s="140" customFormat="1" ht="19.7" customHeight="1" x14ac:dyDescent="0.2">
      <c r="B7290" s="142">
        <v>54416</v>
      </c>
      <c r="C7290" s="143" t="s">
        <v>247</v>
      </c>
      <c r="D7290" s="142">
        <v>13316566</v>
      </c>
      <c r="E7290" s="143" t="s">
        <v>5792</v>
      </c>
      <c r="F7290" s="143" t="s">
        <v>998</v>
      </c>
      <c r="G7290" s="143" t="s">
        <v>999</v>
      </c>
      <c r="H7290" s="144">
        <v>6036</v>
      </c>
      <c r="I7290" s="143"/>
    </row>
    <row r="7291" spans="2:9" s="140" customFormat="1" ht="19.7" customHeight="1" x14ac:dyDescent="0.2">
      <c r="B7291" s="142">
        <v>54416</v>
      </c>
      <c r="C7291" s="143" t="s">
        <v>247</v>
      </c>
      <c r="D7291" s="142">
        <v>13316566</v>
      </c>
      <c r="E7291" s="143" t="s">
        <v>5793</v>
      </c>
      <c r="F7291" s="143" t="s">
        <v>700</v>
      </c>
      <c r="G7291" s="143" t="s">
        <v>701</v>
      </c>
      <c r="H7291" s="144">
        <v>370</v>
      </c>
      <c r="I7291" s="143"/>
    </row>
    <row r="7292" spans="2:9" s="140" customFormat="1" ht="19.7" customHeight="1" x14ac:dyDescent="0.2">
      <c r="B7292" s="142">
        <v>54416</v>
      </c>
      <c r="C7292" s="143" t="s">
        <v>247</v>
      </c>
      <c r="D7292" s="142">
        <v>13353976</v>
      </c>
      <c r="E7292" s="143" t="s">
        <v>5794</v>
      </c>
      <c r="F7292" s="143" t="s">
        <v>713</v>
      </c>
      <c r="G7292" s="143" t="s">
        <v>714</v>
      </c>
      <c r="H7292" s="144">
        <v>156000</v>
      </c>
      <c r="I7292" s="143"/>
    </row>
    <row r="7293" spans="2:9" s="140" customFormat="1" ht="19.7" customHeight="1" x14ac:dyDescent="0.2">
      <c r="B7293" s="142">
        <v>54416</v>
      </c>
      <c r="C7293" s="143" t="s">
        <v>247</v>
      </c>
      <c r="D7293" s="142">
        <v>13378908</v>
      </c>
      <c r="E7293" s="143" t="s">
        <v>5795</v>
      </c>
      <c r="F7293" s="143" t="s">
        <v>700</v>
      </c>
      <c r="G7293" s="143" t="s">
        <v>701</v>
      </c>
      <c r="H7293" s="144">
        <v>300</v>
      </c>
      <c r="I7293" s="143"/>
    </row>
    <row r="7294" spans="2:9" s="140" customFormat="1" ht="19.7" customHeight="1" x14ac:dyDescent="0.2">
      <c r="B7294" s="142">
        <v>54416</v>
      </c>
      <c r="C7294" s="143" t="s">
        <v>247</v>
      </c>
      <c r="D7294" s="142">
        <v>13378908</v>
      </c>
      <c r="E7294" s="143" t="s">
        <v>5795</v>
      </c>
      <c r="F7294" s="143" t="s">
        <v>700</v>
      </c>
      <c r="G7294" s="143" t="s">
        <v>701</v>
      </c>
      <c r="H7294" s="144">
        <v>300</v>
      </c>
      <c r="I7294" s="143"/>
    </row>
    <row r="7295" spans="2:9" s="140" customFormat="1" ht="19.7" customHeight="1" x14ac:dyDescent="0.2">
      <c r="B7295" s="142">
        <v>54416</v>
      </c>
      <c r="C7295" s="143" t="s">
        <v>247</v>
      </c>
      <c r="D7295" s="142">
        <v>13386114</v>
      </c>
      <c r="E7295" s="143" t="s">
        <v>5796</v>
      </c>
      <c r="F7295" s="143" t="s">
        <v>700</v>
      </c>
      <c r="G7295" s="143" t="s">
        <v>701</v>
      </c>
      <c r="H7295" s="144">
        <v>900</v>
      </c>
      <c r="I7295" s="143"/>
    </row>
    <row r="7296" spans="2:9" s="140" customFormat="1" ht="19.7" customHeight="1" x14ac:dyDescent="0.2">
      <c r="B7296" s="142">
        <v>54416</v>
      </c>
      <c r="C7296" s="143" t="s">
        <v>247</v>
      </c>
      <c r="D7296" s="142">
        <v>13386114</v>
      </c>
      <c r="E7296" s="143" t="s">
        <v>5796</v>
      </c>
      <c r="F7296" s="143" t="s">
        <v>700</v>
      </c>
      <c r="G7296" s="143" t="s">
        <v>701</v>
      </c>
      <c r="H7296" s="144">
        <v>900</v>
      </c>
      <c r="I7296" s="143"/>
    </row>
    <row r="7297" spans="2:9" s="140" customFormat="1" ht="19.7" customHeight="1" x14ac:dyDescent="0.2">
      <c r="B7297" s="142">
        <v>54416</v>
      </c>
      <c r="C7297" s="143" t="s">
        <v>247</v>
      </c>
      <c r="D7297" s="142">
        <v>13386114</v>
      </c>
      <c r="E7297" s="143" t="s">
        <v>9929</v>
      </c>
      <c r="F7297" s="143" t="s">
        <v>700</v>
      </c>
      <c r="G7297" s="143" t="s">
        <v>701</v>
      </c>
      <c r="H7297" s="144">
        <v>-14544.11</v>
      </c>
      <c r="I7297" s="143"/>
    </row>
    <row r="7298" spans="2:9" s="140" customFormat="1" ht="19.7" customHeight="1" x14ac:dyDescent="0.2">
      <c r="B7298" s="142">
        <v>54416</v>
      </c>
      <c r="C7298" s="143" t="s">
        <v>247</v>
      </c>
      <c r="D7298" s="142">
        <v>13428133</v>
      </c>
      <c r="E7298" s="143" t="s">
        <v>9930</v>
      </c>
      <c r="F7298" s="143" t="s">
        <v>700</v>
      </c>
      <c r="G7298" s="143" t="s">
        <v>701</v>
      </c>
      <c r="H7298" s="144">
        <v>-25392.19</v>
      </c>
      <c r="I7298" s="143"/>
    </row>
    <row r="7299" spans="2:9" s="140" customFormat="1" ht="19.7" customHeight="1" x14ac:dyDescent="0.2">
      <c r="B7299" s="142">
        <v>54416</v>
      </c>
      <c r="C7299" s="143" t="s">
        <v>247</v>
      </c>
      <c r="D7299" s="142">
        <v>13465858</v>
      </c>
      <c r="E7299" s="143" t="s">
        <v>5797</v>
      </c>
      <c r="F7299" s="143" t="s">
        <v>713</v>
      </c>
      <c r="G7299" s="143" t="s">
        <v>714</v>
      </c>
      <c r="H7299" s="144">
        <v>200000</v>
      </c>
      <c r="I7299" s="143"/>
    </row>
    <row r="7300" spans="2:9" s="140" customFormat="1" ht="19.7" customHeight="1" x14ac:dyDescent="0.2">
      <c r="B7300" s="142">
        <v>54416</v>
      </c>
      <c r="C7300" s="143" t="s">
        <v>247</v>
      </c>
      <c r="D7300" s="142">
        <v>13483707</v>
      </c>
      <c r="E7300" s="143" t="s">
        <v>5798</v>
      </c>
      <c r="F7300" s="143" t="s">
        <v>700</v>
      </c>
      <c r="G7300" s="143" t="s">
        <v>701</v>
      </c>
      <c r="H7300" s="144">
        <v>15000</v>
      </c>
      <c r="I7300" s="143"/>
    </row>
    <row r="7301" spans="2:9" s="140" customFormat="1" ht="19.7" customHeight="1" x14ac:dyDescent="0.2">
      <c r="B7301" s="142">
        <v>54416</v>
      </c>
      <c r="C7301" s="143" t="s">
        <v>247</v>
      </c>
      <c r="D7301" s="142">
        <v>13486657</v>
      </c>
      <c r="E7301" s="143" t="s">
        <v>5799</v>
      </c>
      <c r="F7301" s="143" t="s">
        <v>700</v>
      </c>
      <c r="G7301" s="143" t="s">
        <v>701</v>
      </c>
      <c r="H7301" s="144">
        <v>-10103.99</v>
      </c>
      <c r="I7301" s="143"/>
    </row>
    <row r="7302" spans="2:9" s="140" customFormat="1" ht="19.7" customHeight="1" x14ac:dyDescent="0.2">
      <c r="B7302" s="142">
        <v>54416</v>
      </c>
      <c r="C7302" s="143" t="s">
        <v>247</v>
      </c>
      <c r="D7302" s="142">
        <v>13488479</v>
      </c>
      <c r="E7302" s="143" t="s">
        <v>5800</v>
      </c>
      <c r="F7302" s="143" t="s">
        <v>697</v>
      </c>
      <c r="G7302" s="143" t="s">
        <v>698</v>
      </c>
      <c r="H7302" s="144">
        <v>15800</v>
      </c>
      <c r="I7302" s="143"/>
    </row>
    <row r="7303" spans="2:9" s="140" customFormat="1" ht="19.7" customHeight="1" x14ac:dyDescent="0.2">
      <c r="B7303" s="142">
        <v>54416</v>
      </c>
      <c r="C7303" s="143" t="s">
        <v>247</v>
      </c>
      <c r="D7303" s="142">
        <v>13491113</v>
      </c>
      <c r="E7303" s="143" t="s">
        <v>5801</v>
      </c>
      <c r="F7303" s="143" t="s">
        <v>737</v>
      </c>
      <c r="G7303" s="143" t="s">
        <v>738</v>
      </c>
      <c r="H7303" s="144">
        <v>360</v>
      </c>
      <c r="I7303" s="143"/>
    </row>
    <row r="7304" spans="2:9" s="140" customFormat="1" ht="19.7" customHeight="1" x14ac:dyDescent="0.2">
      <c r="B7304" s="142">
        <v>54416</v>
      </c>
      <c r="C7304" s="143" t="s">
        <v>247</v>
      </c>
      <c r="D7304" s="142">
        <v>13491113</v>
      </c>
      <c r="E7304" s="143" t="s">
        <v>5802</v>
      </c>
      <c r="F7304" s="143" t="s">
        <v>700</v>
      </c>
      <c r="G7304" s="143" t="s">
        <v>701</v>
      </c>
      <c r="H7304" s="144">
        <v>13080</v>
      </c>
      <c r="I7304" s="143"/>
    </row>
    <row r="7305" spans="2:9" s="140" customFormat="1" ht="19.7" customHeight="1" x14ac:dyDescent="0.2">
      <c r="B7305" s="142">
        <v>54416</v>
      </c>
      <c r="C7305" s="143" t="s">
        <v>247</v>
      </c>
      <c r="D7305" s="142">
        <v>13503806</v>
      </c>
      <c r="E7305" s="143" t="s">
        <v>5803</v>
      </c>
      <c r="F7305" s="143" t="s">
        <v>700</v>
      </c>
      <c r="G7305" s="143" t="s">
        <v>701</v>
      </c>
      <c r="H7305" s="144">
        <v>67800</v>
      </c>
      <c r="I7305" s="143"/>
    </row>
    <row r="7306" spans="2:9" s="140" customFormat="1" ht="19.7" customHeight="1" x14ac:dyDescent="0.2">
      <c r="B7306" s="142">
        <v>54416</v>
      </c>
      <c r="C7306" s="143" t="s">
        <v>247</v>
      </c>
      <c r="D7306" s="142">
        <v>13503806</v>
      </c>
      <c r="E7306" s="143" t="s">
        <v>5804</v>
      </c>
      <c r="F7306" s="143" t="s">
        <v>700</v>
      </c>
      <c r="G7306" s="143" t="s">
        <v>701</v>
      </c>
      <c r="H7306" s="144">
        <v>20000</v>
      </c>
      <c r="I7306" s="143"/>
    </row>
    <row r="7307" spans="2:9" s="140" customFormat="1" ht="19.7" customHeight="1" x14ac:dyDescent="0.2">
      <c r="B7307" s="142">
        <v>54416</v>
      </c>
      <c r="C7307" s="143" t="s">
        <v>247</v>
      </c>
      <c r="D7307" s="142">
        <v>13510089</v>
      </c>
      <c r="E7307" s="143" t="s">
        <v>5805</v>
      </c>
      <c r="F7307" s="143" t="s">
        <v>713</v>
      </c>
      <c r="G7307" s="143" t="s">
        <v>714</v>
      </c>
      <c r="H7307" s="144">
        <v>156000</v>
      </c>
      <c r="I7307" s="143"/>
    </row>
    <row r="7308" spans="2:9" s="140" customFormat="1" ht="19.7" customHeight="1" x14ac:dyDescent="0.2">
      <c r="B7308" s="142">
        <v>54416</v>
      </c>
      <c r="C7308" s="143" t="s">
        <v>247</v>
      </c>
      <c r="D7308" s="142">
        <v>13510089</v>
      </c>
      <c r="E7308" s="143" t="s">
        <v>9286</v>
      </c>
      <c r="F7308" s="143" t="s">
        <v>713</v>
      </c>
      <c r="G7308" s="143" t="s">
        <v>714</v>
      </c>
      <c r="H7308" s="144">
        <v>100000</v>
      </c>
      <c r="I7308" s="143"/>
    </row>
    <row r="7309" spans="2:9" s="140" customFormat="1" ht="19.7" customHeight="1" x14ac:dyDescent="0.2">
      <c r="B7309" s="142">
        <v>54416</v>
      </c>
      <c r="C7309" s="143" t="s">
        <v>247</v>
      </c>
      <c r="D7309" s="142">
        <v>13510089</v>
      </c>
      <c r="E7309" s="143" t="s">
        <v>9287</v>
      </c>
      <c r="F7309" s="143" t="s">
        <v>713</v>
      </c>
      <c r="G7309" s="143" t="s">
        <v>714</v>
      </c>
      <c r="H7309" s="144">
        <v>100000</v>
      </c>
      <c r="I7309" s="143"/>
    </row>
    <row r="7310" spans="2:9" s="140" customFormat="1" ht="19.7" customHeight="1" x14ac:dyDescent="0.2">
      <c r="B7310" s="142">
        <v>54416</v>
      </c>
      <c r="C7310" s="143" t="s">
        <v>247</v>
      </c>
      <c r="D7310" s="142">
        <v>13571801</v>
      </c>
      <c r="E7310" s="143" t="s">
        <v>5806</v>
      </c>
      <c r="F7310" s="143" t="s">
        <v>729</v>
      </c>
      <c r="G7310" s="143" t="s">
        <v>730</v>
      </c>
      <c r="H7310" s="144">
        <v>315</v>
      </c>
      <c r="I7310" s="143"/>
    </row>
    <row r="7311" spans="2:9" s="140" customFormat="1" ht="19.7" customHeight="1" x14ac:dyDescent="0.2">
      <c r="B7311" s="142">
        <v>54416</v>
      </c>
      <c r="C7311" s="143" t="s">
        <v>247</v>
      </c>
      <c r="D7311" s="142">
        <v>13626841</v>
      </c>
      <c r="E7311" s="143" t="s">
        <v>5807</v>
      </c>
      <c r="F7311" s="143" t="s">
        <v>737</v>
      </c>
      <c r="G7311" s="143" t="s">
        <v>738</v>
      </c>
      <c r="H7311" s="144">
        <v>4000</v>
      </c>
      <c r="I7311" s="143"/>
    </row>
    <row r="7312" spans="2:9" s="140" customFormat="1" ht="19.7" customHeight="1" x14ac:dyDescent="0.2">
      <c r="B7312" s="142">
        <v>54416</v>
      </c>
      <c r="C7312" s="143" t="s">
        <v>247</v>
      </c>
      <c r="D7312" s="142">
        <v>13626841</v>
      </c>
      <c r="E7312" s="143" t="s">
        <v>5808</v>
      </c>
      <c r="F7312" s="143" t="s">
        <v>700</v>
      </c>
      <c r="G7312" s="143" t="s">
        <v>701</v>
      </c>
      <c r="H7312" s="144">
        <v>7000</v>
      </c>
      <c r="I7312" s="143"/>
    </row>
    <row r="7313" spans="2:9" s="140" customFormat="1" ht="19.7" customHeight="1" x14ac:dyDescent="0.2">
      <c r="B7313" s="142">
        <v>54416</v>
      </c>
      <c r="C7313" s="143" t="s">
        <v>247</v>
      </c>
      <c r="D7313" s="142">
        <v>13642714</v>
      </c>
      <c r="E7313" s="143" t="s">
        <v>5809</v>
      </c>
      <c r="F7313" s="143" t="s">
        <v>713</v>
      </c>
      <c r="G7313" s="143" t="s">
        <v>714</v>
      </c>
      <c r="H7313" s="144">
        <v>150000</v>
      </c>
      <c r="I7313" s="143"/>
    </row>
    <row r="7314" spans="2:9" s="140" customFormat="1" ht="19.7" customHeight="1" x14ac:dyDescent="0.2">
      <c r="B7314" s="142">
        <v>54416</v>
      </c>
      <c r="C7314" s="143" t="s">
        <v>247</v>
      </c>
      <c r="D7314" s="142">
        <v>13642714</v>
      </c>
      <c r="E7314" s="143" t="s">
        <v>5810</v>
      </c>
      <c r="F7314" s="143" t="s">
        <v>697</v>
      </c>
      <c r="G7314" s="143" t="s">
        <v>698</v>
      </c>
      <c r="H7314" s="144">
        <v>2700</v>
      </c>
      <c r="I7314" s="143"/>
    </row>
    <row r="7315" spans="2:9" s="140" customFormat="1" ht="19.7" customHeight="1" x14ac:dyDescent="0.2">
      <c r="B7315" s="142">
        <v>54416</v>
      </c>
      <c r="C7315" s="143" t="s">
        <v>247</v>
      </c>
      <c r="D7315" s="142">
        <v>13699081</v>
      </c>
      <c r="E7315" s="143" t="s">
        <v>5811</v>
      </c>
      <c r="F7315" s="143" t="s">
        <v>700</v>
      </c>
      <c r="G7315" s="143" t="s">
        <v>701</v>
      </c>
      <c r="H7315" s="144">
        <v>360</v>
      </c>
      <c r="I7315" s="143"/>
    </row>
    <row r="7316" spans="2:9" s="140" customFormat="1" ht="19.7" customHeight="1" x14ac:dyDescent="0.2">
      <c r="B7316" s="142">
        <v>54416</v>
      </c>
      <c r="C7316" s="143" t="s">
        <v>247</v>
      </c>
      <c r="D7316" s="142">
        <v>13700004</v>
      </c>
      <c r="E7316" s="143" t="s">
        <v>5812</v>
      </c>
      <c r="F7316" s="143" t="s">
        <v>737</v>
      </c>
      <c r="G7316" s="143" t="s">
        <v>738</v>
      </c>
      <c r="H7316" s="144">
        <v>8000</v>
      </c>
      <c r="I7316" s="143"/>
    </row>
    <row r="7317" spans="2:9" s="140" customFormat="1" ht="19.7" customHeight="1" x14ac:dyDescent="0.2">
      <c r="B7317" s="142">
        <v>54416</v>
      </c>
      <c r="C7317" s="143" t="s">
        <v>247</v>
      </c>
      <c r="D7317" s="142">
        <v>13716493</v>
      </c>
      <c r="E7317" s="143" t="s">
        <v>9931</v>
      </c>
      <c r="F7317" s="143" t="s">
        <v>700</v>
      </c>
      <c r="G7317" s="143" t="s">
        <v>701</v>
      </c>
      <c r="H7317" s="144">
        <v>-510000</v>
      </c>
      <c r="I7317" s="143"/>
    </row>
    <row r="7318" spans="2:9" s="140" customFormat="1" ht="19.7" customHeight="1" x14ac:dyDescent="0.2">
      <c r="B7318" s="142">
        <v>54416</v>
      </c>
      <c r="C7318" s="143" t="s">
        <v>247</v>
      </c>
      <c r="D7318" s="142">
        <v>64985788</v>
      </c>
      <c r="E7318" s="143" t="s">
        <v>5813</v>
      </c>
      <c r="F7318" s="143" t="s">
        <v>706</v>
      </c>
      <c r="G7318" s="143" t="s">
        <v>707</v>
      </c>
      <c r="H7318" s="144">
        <v>240.1</v>
      </c>
      <c r="I7318" s="143"/>
    </row>
    <row r="7319" spans="2:9" s="140" customFormat="1" ht="19.7" customHeight="1" x14ac:dyDescent="0.2">
      <c r="B7319" s="142">
        <v>54416</v>
      </c>
      <c r="C7319" s="143" t="s">
        <v>247</v>
      </c>
      <c r="D7319" s="142">
        <v>64985788</v>
      </c>
      <c r="E7319" s="143" t="s">
        <v>5813</v>
      </c>
      <c r="F7319" s="143" t="s">
        <v>706</v>
      </c>
      <c r="G7319" s="143" t="s">
        <v>707</v>
      </c>
      <c r="H7319" s="144">
        <v>288.12</v>
      </c>
      <c r="I7319" s="143"/>
    </row>
    <row r="7320" spans="2:9" s="140" customFormat="1" ht="19.7" customHeight="1" x14ac:dyDescent="0.2">
      <c r="B7320" s="142">
        <v>54426</v>
      </c>
      <c r="C7320" s="143" t="s">
        <v>226</v>
      </c>
      <c r="D7320" s="142">
        <v>13015110</v>
      </c>
      <c r="E7320" s="143" t="s">
        <v>5814</v>
      </c>
      <c r="F7320" s="143" t="s">
        <v>792</v>
      </c>
      <c r="G7320" s="143" t="s">
        <v>793</v>
      </c>
      <c r="H7320" s="144">
        <v>625.44000000000005</v>
      </c>
      <c r="I7320" s="143"/>
    </row>
    <row r="7321" spans="2:9" s="140" customFormat="1" ht="19.7" customHeight="1" x14ac:dyDescent="0.2">
      <c r="B7321" s="142">
        <v>54426</v>
      </c>
      <c r="C7321" s="143" t="s">
        <v>226</v>
      </c>
      <c r="D7321" s="142">
        <v>13015110</v>
      </c>
      <c r="E7321" s="143" t="s">
        <v>5815</v>
      </c>
      <c r="F7321" s="143" t="s">
        <v>700</v>
      </c>
      <c r="G7321" s="143" t="s">
        <v>701</v>
      </c>
      <c r="H7321" s="144">
        <v>24104.46</v>
      </c>
      <c r="I7321" s="143"/>
    </row>
    <row r="7322" spans="2:9" s="140" customFormat="1" ht="19.7" customHeight="1" x14ac:dyDescent="0.2">
      <c r="B7322" s="142">
        <v>54426</v>
      </c>
      <c r="C7322" s="143" t="s">
        <v>226</v>
      </c>
      <c r="D7322" s="142">
        <v>13015110</v>
      </c>
      <c r="E7322" s="143" t="s">
        <v>5815</v>
      </c>
      <c r="F7322" s="143" t="s">
        <v>700</v>
      </c>
      <c r="G7322" s="143" t="s">
        <v>701</v>
      </c>
      <c r="H7322" s="144">
        <v>60</v>
      </c>
      <c r="I7322" s="143"/>
    </row>
    <row r="7323" spans="2:9" s="140" customFormat="1" ht="19.7" customHeight="1" x14ac:dyDescent="0.2">
      <c r="B7323" s="142">
        <v>54426</v>
      </c>
      <c r="C7323" s="143" t="s">
        <v>226</v>
      </c>
      <c r="D7323" s="142">
        <v>13032287</v>
      </c>
      <c r="E7323" s="143" t="s">
        <v>5816</v>
      </c>
      <c r="F7323" s="143" t="s">
        <v>716</v>
      </c>
      <c r="G7323" s="143" t="s">
        <v>717</v>
      </c>
      <c r="H7323" s="144">
        <v>3200</v>
      </c>
      <c r="I7323" s="143"/>
    </row>
    <row r="7324" spans="2:9" s="140" customFormat="1" ht="19.7" customHeight="1" x14ac:dyDescent="0.2">
      <c r="B7324" s="142">
        <v>54426</v>
      </c>
      <c r="C7324" s="143" t="s">
        <v>226</v>
      </c>
      <c r="D7324" s="142">
        <v>13032294</v>
      </c>
      <c r="E7324" s="143" t="s">
        <v>5817</v>
      </c>
      <c r="F7324" s="143" t="s">
        <v>700</v>
      </c>
      <c r="G7324" s="143" t="s">
        <v>701</v>
      </c>
      <c r="H7324" s="144">
        <v>2000</v>
      </c>
      <c r="I7324" s="143"/>
    </row>
    <row r="7325" spans="2:9" s="140" customFormat="1" ht="19.7" customHeight="1" x14ac:dyDescent="0.2">
      <c r="B7325" s="142">
        <v>54426</v>
      </c>
      <c r="C7325" s="143" t="s">
        <v>226</v>
      </c>
      <c r="D7325" s="142">
        <v>13032294</v>
      </c>
      <c r="E7325" s="143" t="s">
        <v>5817</v>
      </c>
      <c r="F7325" s="143" t="s">
        <v>700</v>
      </c>
      <c r="G7325" s="143" t="s">
        <v>701</v>
      </c>
      <c r="H7325" s="144">
        <v>1600</v>
      </c>
      <c r="I7325" s="143"/>
    </row>
    <row r="7326" spans="2:9" s="140" customFormat="1" ht="19.7" customHeight="1" x14ac:dyDescent="0.2">
      <c r="B7326" s="142">
        <v>54426</v>
      </c>
      <c r="C7326" s="143" t="s">
        <v>226</v>
      </c>
      <c r="D7326" s="142">
        <v>13032294</v>
      </c>
      <c r="E7326" s="143" t="s">
        <v>5817</v>
      </c>
      <c r="F7326" s="143" t="s">
        <v>700</v>
      </c>
      <c r="G7326" s="143" t="s">
        <v>701</v>
      </c>
      <c r="H7326" s="144">
        <v>1200</v>
      </c>
      <c r="I7326" s="143"/>
    </row>
    <row r="7327" spans="2:9" s="140" customFormat="1" ht="19.7" customHeight="1" x14ac:dyDescent="0.2">
      <c r="B7327" s="142">
        <v>54426</v>
      </c>
      <c r="C7327" s="143" t="s">
        <v>226</v>
      </c>
      <c r="D7327" s="142">
        <v>13054419</v>
      </c>
      <c r="E7327" s="143" t="s">
        <v>5818</v>
      </c>
      <c r="F7327" s="143" t="s">
        <v>700</v>
      </c>
      <c r="G7327" s="143" t="s">
        <v>701</v>
      </c>
      <c r="H7327" s="144">
        <v>-4800</v>
      </c>
      <c r="I7327" s="143"/>
    </row>
    <row r="7328" spans="2:9" s="140" customFormat="1" ht="19.7" customHeight="1" x14ac:dyDescent="0.2">
      <c r="B7328" s="142">
        <v>54426</v>
      </c>
      <c r="C7328" s="143" t="s">
        <v>226</v>
      </c>
      <c r="D7328" s="142">
        <v>13054419</v>
      </c>
      <c r="E7328" s="143" t="s">
        <v>5819</v>
      </c>
      <c r="F7328" s="143" t="s">
        <v>700</v>
      </c>
      <c r="G7328" s="143" t="s">
        <v>701</v>
      </c>
      <c r="H7328" s="144">
        <v>5600</v>
      </c>
      <c r="I7328" s="143"/>
    </row>
    <row r="7329" spans="2:9" s="140" customFormat="1" ht="19.7" customHeight="1" x14ac:dyDescent="0.2">
      <c r="B7329" s="142">
        <v>54426</v>
      </c>
      <c r="C7329" s="143" t="s">
        <v>226</v>
      </c>
      <c r="D7329" s="142">
        <v>13060275</v>
      </c>
      <c r="E7329" s="143" t="s">
        <v>5858</v>
      </c>
      <c r="F7329" s="143" t="s">
        <v>700</v>
      </c>
      <c r="G7329" s="143" t="s">
        <v>701</v>
      </c>
      <c r="H7329" s="144">
        <v>-25034.14</v>
      </c>
      <c r="I7329" s="143"/>
    </row>
    <row r="7330" spans="2:9" s="140" customFormat="1" ht="19.7" customHeight="1" x14ac:dyDescent="0.2">
      <c r="B7330" s="142">
        <v>54426</v>
      </c>
      <c r="C7330" s="143" t="s">
        <v>226</v>
      </c>
      <c r="D7330" s="142">
        <v>13079064</v>
      </c>
      <c r="E7330" s="143" t="s">
        <v>5820</v>
      </c>
      <c r="F7330" s="143" t="s">
        <v>729</v>
      </c>
      <c r="G7330" s="143" t="s">
        <v>730</v>
      </c>
      <c r="H7330" s="144">
        <v>-21015.89</v>
      </c>
      <c r="I7330" s="143"/>
    </row>
    <row r="7331" spans="2:9" s="140" customFormat="1" ht="19.7" customHeight="1" x14ac:dyDescent="0.2">
      <c r="B7331" s="142">
        <v>54426</v>
      </c>
      <c r="C7331" s="143" t="s">
        <v>226</v>
      </c>
      <c r="D7331" s="142">
        <v>13082092</v>
      </c>
      <c r="E7331" s="143" t="s">
        <v>5821</v>
      </c>
      <c r="F7331" s="143" t="s">
        <v>700</v>
      </c>
      <c r="G7331" s="143" t="s">
        <v>701</v>
      </c>
      <c r="H7331" s="144">
        <v>12000</v>
      </c>
      <c r="I7331" s="143"/>
    </row>
    <row r="7332" spans="2:9" s="140" customFormat="1" ht="19.7" customHeight="1" x14ac:dyDescent="0.2">
      <c r="B7332" s="142">
        <v>54426</v>
      </c>
      <c r="C7332" s="143" t="s">
        <v>226</v>
      </c>
      <c r="D7332" s="142">
        <v>13088308</v>
      </c>
      <c r="E7332" s="143" t="s">
        <v>5822</v>
      </c>
      <c r="F7332" s="143" t="s">
        <v>700</v>
      </c>
      <c r="G7332" s="143" t="s">
        <v>701</v>
      </c>
      <c r="H7332" s="144">
        <v>100</v>
      </c>
      <c r="I7332" s="143"/>
    </row>
    <row r="7333" spans="2:9" s="140" customFormat="1" ht="19.7" customHeight="1" x14ac:dyDescent="0.2">
      <c r="B7333" s="142">
        <v>54426</v>
      </c>
      <c r="C7333" s="143" t="s">
        <v>226</v>
      </c>
      <c r="D7333" s="142">
        <v>13088308</v>
      </c>
      <c r="E7333" s="143" t="s">
        <v>5822</v>
      </c>
      <c r="F7333" s="143" t="s">
        <v>700</v>
      </c>
      <c r="G7333" s="143" t="s">
        <v>701</v>
      </c>
      <c r="H7333" s="144">
        <v>500</v>
      </c>
      <c r="I7333" s="143"/>
    </row>
    <row r="7334" spans="2:9" s="140" customFormat="1" ht="19.7" customHeight="1" x14ac:dyDescent="0.2">
      <c r="B7334" s="142">
        <v>54426</v>
      </c>
      <c r="C7334" s="143" t="s">
        <v>226</v>
      </c>
      <c r="D7334" s="142">
        <v>13088308</v>
      </c>
      <c r="E7334" s="143" t="s">
        <v>5823</v>
      </c>
      <c r="F7334" s="143" t="s">
        <v>697</v>
      </c>
      <c r="G7334" s="143" t="s">
        <v>698</v>
      </c>
      <c r="H7334" s="144">
        <v>5000</v>
      </c>
      <c r="I7334" s="143"/>
    </row>
    <row r="7335" spans="2:9" s="140" customFormat="1" ht="19.7" customHeight="1" x14ac:dyDescent="0.2">
      <c r="B7335" s="142">
        <v>54426</v>
      </c>
      <c r="C7335" s="143" t="s">
        <v>226</v>
      </c>
      <c r="D7335" s="142">
        <v>13092720</v>
      </c>
      <c r="E7335" s="143" t="s">
        <v>5824</v>
      </c>
      <c r="F7335" s="143" t="s">
        <v>713</v>
      </c>
      <c r="G7335" s="143" t="s">
        <v>714</v>
      </c>
      <c r="H7335" s="144">
        <v>300</v>
      </c>
      <c r="I7335" s="143"/>
    </row>
    <row r="7336" spans="2:9" s="140" customFormat="1" ht="19.7" customHeight="1" x14ac:dyDescent="0.2">
      <c r="B7336" s="142">
        <v>54426</v>
      </c>
      <c r="C7336" s="143" t="s">
        <v>226</v>
      </c>
      <c r="D7336" s="142">
        <v>13207762</v>
      </c>
      <c r="E7336" s="143" t="s">
        <v>5825</v>
      </c>
      <c r="F7336" s="143" t="s">
        <v>1245</v>
      </c>
      <c r="G7336" s="143" t="s">
        <v>1246</v>
      </c>
      <c r="H7336" s="144">
        <v>85800</v>
      </c>
      <c r="I7336" s="143"/>
    </row>
    <row r="7337" spans="2:9" s="140" customFormat="1" ht="19.7" customHeight="1" x14ac:dyDescent="0.2">
      <c r="B7337" s="142">
        <v>54426</v>
      </c>
      <c r="C7337" s="143" t="s">
        <v>226</v>
      </c>
      <c r="D7337" s="142">
        <v>13207762</v>
      </c>
      <c r="E7337" s="143" t="s">
        <v>5826</v>
      </c>
      <c r="F7337" s="143" t="s">
        <v>1245</v>
      </c>
      <c r="G7337" s="143" t="s">
        <v>1246</v>
      </c>
      <c r="H7337" s="144">
        <v>85800</v>
      </c>
      <c r="I7337" s="143"/>
    </row>
    <row r="7338" spans="2:9" s="140" customFormat="1" ht="19.7" customHeight="1" x14ac:dyDescent="0.2">
      <c r="B7338" s="142">
        <v>54426</v>
      </c>
      <c r="C7338" s="143" t="s">
        <v>226</v>
      </c>
      <c r="D7338" s="142">
        <v>13207762</v>
      </c>
      <c r="E7338" s="143" t="s">
        <v>5827</v>
      </c>
      <c r="F7338" s="143" t="s">
        <v>1245</v>
      </c>
      <c r="G7338" s="143" t="s">
        <v>1246</v>
      </c>
      <c r="H7338" s="144">
        <v>85800</v>
      </c>
      <c r="I7338" s="143"/>
    </row>
    <row r="7339" spans="2:9" s="140" customFormat="1" ht="19.7" customHeight="1" x14ac:dyDescent="0.2">
      <c r="B7339" s="142">
        <v>54426</v>
      </c>
      <c r="C7339" s="143" t="s">
        <v>226</v>
      </c>
      <c r="D7339" s="142">
        <v>13207762</v>
      </c>
      <c r="E7339" s="143" t="s">
        <v>5828</v>
      </c>
      <c r="F7339" s="143" t="s">
        <v>1245</v>
      </c>
      <c r="G7339" s="143" t="s">
        <v>1246</v>
      </c>
      <c r="H7339" s="144">
        <v>85800</v>
      </c>
      <c r="I7339" s="143"/>
    </row>
    <row r="7340" spans="2:9" s="140" customFormat="1" ht="19.7" customHeight="1" x14ac:dyDescent="0.2">
      <c r="B7340" s="142">
        <v>54426</v>
      </c>
      <c r="C7340" s="143" t="s">
        <v>226</v>
      </c>
      <c r="D7340" s="142">
        <v>13207762</v>
      </c>
      <c r="E7340" s="143" t="s">
        <v>5829</v>
      </c>
      <c r="F7340" s="143" t="s">
        <v>723</v>
      </c>
      <c r="G7340" s="143" t="s">
        <v>724</v>
      </c>
      <c r="H7340" s="144">
        <v>-5000.24</v>
      </c>
      <c r="I7340" s="143"/>
    </row>
    <row r="7341" spans="2:9" s="140" customFormat="1" ht="19.7" customHeight="1" x14ac:dyDescent="0.2">
      <c r="B7341" s="142">
        <v>54426</v>
      </c>
      <c r="C7341" s="143" t="s">
        <v>226</v>
      </c>
      <c r="D7341" s="142">
        <v>13207762</v>
      </c>
      <c r="E7341" s="143" t="s">
        <v>9288</v>
      </c>
      <c r="F7341" s="143" t="s">
        <v>899</v>
      </c>
      <c r="G7341" s="143" t="s">
        <v>900</v>
      </c>
      <c r="H7341" s="144">
        <v>762.25</v>
      </c>
      <c r="I7341" s="143"/>
    </row>
    <row r="7342" spans="2:9" s="140" customFormat="1" ht="19.7" customHeight="1" x14ac:dyDescent="0.2">
      <c r="B7342" s="142">
        <v>54426</v>
      </c>
      <c r="C7342" s="143" t="s">
        <v>226</v>
      </c>
      <c r="D7342" s="142">
        <v>13211851</v>
      </c>
      <c r="E7342" s="143" t="s">
        <v>9289</v>
      </c>
      <c r="F7342" s="143" t="s">
        <v>713</v>
      </c>
      <c r="G7342" s="143" t="s">
        <v>714</v>
      </c>
      <c r="H7342" s="144">
        <v>115000</v>
      </c>
      <c r="I7342" s="143"/>
    </row>
    <row r="7343" spans="2:9" s="140" customFormat="1" ht="19.7" customHeight="1" x14ac:dyDescent="0.2">
      <c r="B7343" s="142">
        <v>54426</v>
      </c>
      <c r="C7343" s="143" t="s">
        <v>226</v>
      </c>
      <c r="D7343" s="142">
        <v>13211851</v>
      </c>
      <c r="E7343" s="143" t="s">
        <v>9290</v>
      </c>
      <c r="F7343" s="143" t="s">
        <v>713</v>
      </c>
      <c r="G7343" s="143" t="s">
        <v>714</v>
      </c>
      <c r="H7343" s="144">
        <v>125000</v>
      </c>
      <c r="I7343" s="143"/>
    </row>
    <row r="7344" spans="2:9" s="140" customFormat="1" ht="19.7" customHeight="1" x14ac:dyDescent="0.2">
      <c r="B7344" s="142">
        <v>54426</v>
      </c>
      <c r="C7344" s="143" t="s">
        <v>226</v>
      </c>
      <c r="D7344" s="142">
        <v>13222192</v>
      </c>
      <c r="E7344" s="143" t="s">
        <v>5830</v>
      </c>
      <c r="F7344" s="143" t="s">
        <v>729</v>
      </c>
      <c r="G7344" s="143" t="s">
        <v>730</v>
      </c>
      <c r="H7344" s="144">
        <v>450</v>
      </c>
      <c r="I7344" s="143"/>
    </row>
    <row r="7345" spans="2:9" s="140" customFormat="1" ht="19.7" customHeight="1" x14ac:dyDescent="0.2">
      <c r="B7345" s="142">
        <v>54426</v>
      </c>
      <c r="C7345" s="143" t="s">
        <v>226</v>
      </c>
      <c r="D7345" s="142">
        <v>13222192</v>
      </c>
      <c r="E7345" s="143" t="s">
        <v>5830</v>
      </c>
      <c r="F7345" s="143" t="s">
        <v>729</v>
      </c>
      <c r="G7345" s="143" t="s">
        <v>730</v>
      </c>
      <c r="H7345" s="144">
        <v>150</v>
      </c>
      <c r="I7345" s="143"/>
    </row>
    <row r="7346" spans="2:9" s="140" customFormat="1" ht="19.7" customHeight="1" x14ac:dyDescent="0.2">
      <c r="B7346" s="142">
        <v>54426</v>
      </c>
      <c r="C7346" s="143" t="s">
        <v>226</v>
      </c>
      <c r="D7346" s="142">
        <v>13231914</v>
      </c>
      <c r="E7346" s="143" t="s">
        <v>5831</v>
      </c>
      <c r="F7346" s="143" t="s">
        <v>697</v>
      </c>
      <c r="G7346" s="143" t="s">
        <v>698</v>
      </c>
      <c r="H7346" s="144">
        <v>53600</v>
      </c>
      <c r="I7346" s="143"/>
    </row>
    <row r="7347" spans="2:9" s="140" customFormat="1" ht="19.7" customHeight="1" x14ac:dyDescent="0.2">
      <c r="B7347" s="142">
        <v>54426</v>
      </c>
      <c r="C7347" s="143" t="s">
        <v>226</v>
      </c>
      <c r="D7347" s="142">
        <v>13283529</v>
      </c>
      <c r="E7347" s="143" t="s">
        <v>5832</v>
      </c>
      <c r="F7347" s="143" t="s">
        <v>1245</v>
      </c>
      <c r="G7347" s="143" t="s">
        <v>1246</v>
      </c>
      <c r="H7347" s="144">
        <v>80000</v>
      </c>
      <c r="I7347" s="143"/>
    </row>
    <row r="7348" spans="2:9" s="140" customFormat="1" ht="19.7" customHeight="1" x14ac:dyDescent="0.2">
      <c r="B7348" s="142">
        <v>54426</v>
      </c>
      <c r="C7348" s="143" t="s">
        <v>226</v>
      </c>
      <c r="D7348" s="142">
        <v>13325578</v>
      </c>
      <c r="E7348" s="143" t="s">
        <v>5833</v>
      </c>
      <c r="F7348" s="143" t="s">
        <v>700</v>
      </c>
      <c r="G7348" s="143" t="s">
        <v>701</v>
      </c>
      <c r="H7348" s="144">
        <v>450</v>
      </c>
      <c r="I7348" s="143"/>
    </row>
    <row r="7349" spans="2:9" s="140" customFormat="1" ht="19.7" customHeight="1" x14ac:dyDescent="0.2">
      <c r="B7349" s="142">
        <v>54426</v>
      </c>
      <c r="C7349" s="143" t="s">
        <v>226</v>
      </c>
      <c r="D7349" s="142">
        <v>13325578</v>
      </c>
      <c r="E7349" s="143" t="s">
        <v>5833</v>
      </c>
      <c r="F7349" s="143" t="s">
        <v>700</v>
      </c>
      <c r="G7349" s="143" t="s">
        <v>701</v>
      </c>
      <c r="H7349" s="144">
        <v>1350</v>
      </c>
      <c r="I7349" s="143"/>
    </row>
    <row r="7350" spans="2:9" s="140" customFormat="1" ht="19.7" customHeight="1" x14ac:dyDescent="0.2">
      <c r="B7350" s="142">
        <v>54426</v>
      </c>
      <c r="C7350" s="143" t="s">
        <v>226</v>
      </c>
      <c r="D7350" s="142">
        <v>13355661</v>
      </c>
      <c r="E7350" s="143" t="s">
        <v>5834</v>
      </c>
      <c r="F7350" s="143" t="s">
        <v>700</v>
      </c>
      <c r="G7350" s="143" t="s">
        <v>701</v>
      </c>
      <c r="H7350" s="144">
        <v>100000</v>
      </c>
      <c r="I7350" s="143"/>
    </row>
    <row r="7351" spans="2:9" s="140" customFormat="1" ht="19.7" customHeight="1" x14ac:dyDescent="0.2">
      <c r="B7351" s="142">
        <v>54426</v>
      </c>
      <c r="C7351" s="143" t="s">
        <v>226</v>
      </c>
      <c r="D7351" s="142">
        <v>13360380</v>
      </c>
      <c r="E7351" s="143" t="s">
        <v>5835</v>
      </c>
      <c r="F7351" s="143" t="s">
        <v>1245</v>
      </c>
      <c r="G7351" s="143" t="s">
        <v>1246</v>
      </c>
      <c r="H7351" s="144">
        <v>-2200</v>
      </c>
      <c r="I7351" s="143"/>
    </row>
    <row r="7352" spans="2:9" s="140" customFormat="1" ht="19.7" customHeight="1" x14ac:dyDescent="0.2">
      <c r="B7352" s="142">
        <v>54426</v>
      </c>
      <c r="C7352" s="143" t="s">
        <v>226</v>
      </c>
      <c r="D7352" s="142">
        <v>13360380</v>
      </c>
      <c r="E7352" s="143" t="s">
        <v>5836</v>
      </c>
      <c r="F7352" s="143" t="s">
        <v>700</v>
      </c>
      <c r="G7352" s="143" t="s">
        <v>701</v>
      </c>
      <c r="H7352" s="144">
        <v>600</v>
      </c>
      <c r="I7352" s="143"/>
    </row>
    <row r="7353" spans="2:9" s="140" customFormat="1" ht="19.7" customHeight="1" x14ac:dyDescent="0.2">
      <c r="B7353" s="142">
        <v>54426</v>
      </c>
      <c r="C7353" s="143" t="s">
        <v>226</v>
      </c>
      <c r="D7353" s="142">
        <v>13362332</v>
      </c>
      <c r="E7353" s="143" t="s">
        <v>5837</v>
      </c>
      <c r="F7353" s="143" t="s">
        <v>723</v>
      </c>
      <c r="G7353" s="143" t="s">
        <v>724</v>
      </c>
      <c r="H7353" s="144">
        <v>-1537.61</v>
      </c>
      <c r="I7353" s="143"/>
    </row>
    <row r="7354" spans="2:9" s="140" customFormat="1" ht="19.7" customHeight="1" x14ac:dyDescent="0.2">
      <c r="B7354" s="142">
        <v>54426</v>
      </c>
      <c r="C7354" s="143" t="s">
        <v>226</v>
      </c>
      <c r="D7354" s="142">
        <v>13362332</v>
      </c>
      <c r="E7354" s="143" t="s">
        <v>5838</v>
      </c>
      <c r="F7354" s="143" t="s">
        <v>1675</v>
      </c>
      <c r="G7354" s="143" t="s">
        <v>1676</v>
      </c>
      <c r="H7354" s="144">
        <v>30000</v>
      </c>
      <c r="I7354" s="143"/>
    </row>
    <row r="7355" spans="2:9" s="140" customFormat="1" ht="19.7" customHeight="1" x14ac:dyDescent="0.2">
      <c r="B7355" s="142">
        <v>54426</v>
      </c>
      <c r="C7355" s="143" t="s">
        <v>226</v>
      </c>
      <c r="D7355" s="142">
        <v>13362676</v>
      </c>
      <c r="E7355" s="143" t="s">
        <v>5839</v>
      </c>
      <c r="F7355" s="143" t="s">
        <v>700</v>
      </c>
      <c r="G7355" s="143" t="s">
        <v>701</v>
      </c>
      <c r="H7355" s="144">
        <v>13000</v>
      </c>
      <c r="I7355" s="143"/>
    </row>
    <row r="7356" spans="2:9" s="140" customFormat="1" ht="19.7" customHeight="1" x14ac:dyDescent="0.2">
      <c r="B7356" s="142">
        <v>54426</v>
      </c>
      <c r="C7356" s="143" t="s">
        <v>226</v>
      </c>
      <c r="D7356" s="142">
        <v>13366009</v>
      </c>
      <c r="E7356" s="143" t="s">
        <v>5840</v>
      </c>
      <c r="F7356" s="143" t="s">
        <v>700</v>
      </c>
      <c r="G7356" s="143" t="s">
        <v>701</v>
      </c>
      <c r="H7356" s="144">
        <v>-3720</v>
      </c>
      <c r="I7356" s="143"/>
    </row>
    <row r="7357" spans="2:9" s="140" customFormat="1" ht="19.7" customHeight="1" x14ac:dyDescent="0.2">
      <c r="B7357" s="142">
        <v>54426</v>
      </c>
      <c r="C7357" s="143" t="s">
        <v>226</v>
      </c>
      <c r="D7357" s="142">
        <v>13369579</v>
      </c>
      <c r="E7357" s="143" t="s">
        <v>5841</v>
      </c>
      <c r="F7357" s="143" t="s">
        <v>716</v>
      </c>
      <c r="G7357" s="143" t="s">
        <v>717</v>
      </c>
      <c r="H7357" s="144">
        <v>3200</v>
      </c>
      <c r="I7357" s="143"/>
    </row>
    <row r="7358" spans="2:9" s="140" customFormat="1" ht="19.7" customHeight="1" x14ac:dyDescent="0.2">
      <c r="B7358" s="142">
        <v>54426</v>
      </c>
      <c r="C7358" s="143" t="s">
        <v>226</v>
      </c>
      <c r="D7358" s="142">
        <v>13391353</v>
      </c>
      <c r="E7358" s="143" t="s">
        <v>5842</v>
      </c>
      <c r="F7358" s="143" t="s">
        <v>700</v>
      </c>
      <c r="G7358" s="143" t="s">
        <v>701</v>
      </c>
      <c r="H7358" s="144">
        <v>6000</v>
      </c>
      <c r="I7358" s="143"/>
    </row>
    <row r="7359" spans="2:9" s="140" customFormat="1" ht="19.7" customHeight="1" x14ac:dyDescent="0.2">
      <c r="B7359" s="142">
        <v>54426</v>
      </c>
      <c r="C7359" s="143" t="s">
        <v>226</v>
      </c>
      <c r="D7359" s="142">
        <v>13393898</v>
      </c>
      <c r="E7359" s="143" t="s">
        <v>5843</v>
      </c>
      <c r="F7359" s="143" t="s">
        <v>700</v>
      </c>
      <c r="G7359" s="143" t="s">
        <v>701</v>
      </c>
      <c r="H7359" s="144">
        <v>300</v>
      </c>
      <c r="I7359" s="143"/>
    </row>
    <row r="7360" spans="2:9" s="140" customFormat="1" ht="19.7" customHeight="1" x14ac:dyDescent="0.2">
      <c r="B7360" s="142">
        <v>54426</v>
      </c>
      <c r="C7360" s="143" t="s">
        <v>226</v>
      </c>
      <c r="D7360" s="142">
        <v>13393898</v>
      </c>
      <c r="E7360" s="143" t="s">
        <v>5843</v>
      </c>
      <c r="F7360" s="143" t="s">
        <v>700</v>
      </c>
      <c r="G7360" s="143" t="s">
        <v>701</v>
      </c>
      <c r="H7360" s="144">
        <v>1500</v>
      </c>
      <c r="I7360" s="143"/>
    </row>
    <row r="7361" spans="2:9" s="140" customFormat="1" ht="19.7" customHeight="1" x14ac:dyDescent="0.2">
      <c r="B7361" s="142">
        <v>54426</v>
      </c>
      <c r="C7361" s="143" t="s">
        <v>226</v>
      </c>
      <c r="D7361" s="142">
        <v>13393898</v>
      </c>
      <c r="E7361" s="143" t="s">
        <v>5844</v>
      </c>
      <c r="F7361" s="143" t="s">
        <v>697</v>
      </c>
      <c r="G7361" s="143" t="s">
        <v>698</v>
      </c>
      <c r="H7361" s="144">
        <v>15000</v>
      </c>
      <c r="I7361" s="143"/>
    </row>
    <row r="7362" spans="2:9" s="140" customFormat="1" ht="19.7" customHeight="1" x14ac:dyDescent="0.2">
      <c r="B7362" s="142">
        <v>54426</v>
      </c>
      <c r="C7362" s="143" t="s">
        <v>226</v>
      </c>
      <c r="D7362" s="142">
        <v>13412177</v>
      </c>
      <c r="E7362" s="143" t="s">
        <v>5502</v>
      </c>
      <c r="F7362" s="143" t="s">
        <v>697</v>
      </c>
      <c r="G7362" s="143" t="s">
        <v>698</v>
      </c>
      <c r="H7362" s="144">
        <v>25000</v>
      </c>
      <c r="I7362" s="143"/>
    </row>
    <row r="7363" spans="2:9" s="140" customFormat="1" ht="19.7" customHeight="1" x14ac:dyDescent="0.2">
      <c r="B7363" s="142">
        <v>54426</v>
      </c>
      <c r="C7363" s="143" t="s">
        <v>226</v>
      </c>
      <c r="D7363" s="142">
        <v>13452461</v>
      </c>
      <c r="E7363" s="143" t="s">
        <v>5845</v>
      </c>
      <c r="F7363" s="143" t="s">
        <v>729</v>
      </c>
      <c r="G7363" s="143" t="s">
        <v>730</v>
      </c>
      <c r="H7363" s="144">
        <v>450</v>
      </c>
      <c r="I7363" s="143"/>
    </row>
    <row r="7364" spans="2:9" s="140" customFormat="1" ht="19.7" customHeight="1" x14ac:dyDescent="0.2">
      <c r="B7364" s="142">
        <v>54426</v>
      </c>
      <c r="C7364" s="143" t="s">
        <v>226</v>
      </c>
      <c r="D7364" s="142">
        <v>13452461</v>
      </c>
      <c r="E7364" s="143" t="s">
        <v>5845</v>
      </c>
      <c r="F7364" s="143" t="s">
        <v>729</v>
      </c>
      <c r="G7364" s="143" t="s">
        <v>730</v>
      </c>
      <c r="H7364" s="144">
        <v>150</v>
      </c>
      <c r="I7364" s="143"/>
    </row>
    <row r="7365" spans="2:9" s="140" customFormat="1" ht="19.7" customHeight="1" x14ac:dyDescent="0.2">
      <c r="B7365" s="142">
        <v>54426</v>
      </c>
      <c r="C7365" s="143" t="s">
        <v>226</v>
      </c>
      <c r="D7365" s="142">
        <v>13506305</v>
      </c>
      <c r="E7365" s="143" t="s">
        <v>5846</v>
      </c>
      <c r="F7365" s="143" t="s">
        <v>700</v>
      </c>
      <c r="G7365" s="143" t="s">
        <v>701</v>
      </c>
      <c r="H7365" s="144">
        <v>100000</v>
      </c>
      <c r="I7365" s="143"/>
    </row>
    <row r="7366" spans="2:9" s="140" customFormat="1" ht="19.7" customHeight="1" x14ac:dyDescent="0.2">
      <c r="B7366" s="142">
        <v>54426</v>
      </c>
      <c r="C7366" s="143" t="s">
        <v>226</v>
      </c>
      <c r="D7366" s="142">
        <v>13506305</v>
      </c>
      <c r="E7366" s="143" t="s">
        <v>5846</v>
      </c>
      <c r="F7366" s="143" t="s">
        <v>700</v>
      </c>
      <c r="G7366" s="143" t="s">
        <v>701</v>
      </c>
      <c r="H7366" s="144">
        <v>-15000</v>
      </c>
      <c r="I7366" s="143"/>
    </row>
    <row r="7367" spans="2:9" s="140" customFormat="1" ht="19.7" customHeight="1" x14ac:dyDescent="0.2">
      <c r="B7367" s="142">
        <v>54426</v>
      </c>
      <c r="C7367" s="143" t="s">
        <v>226</v>
      </c>
      <c r="D7367" s="142">
        <v>13506305</v>
      </c>
      <c r="E7367" s="143" t="s">
        <v>5847</v>
      </c>
      <c r="F7367" s="143" t="s">
        <v>700</v>
      </c>
      <c r="G7367" s="143" t="s">
        <v>701</v>
      </c>
      <c r="H7367" s="144">
        <v>-4881</v>
      </c>
      <c r="I7367" s="143"/>
    </row>
    <row r="7368" spans="2:9" s="140" customFormat="1" ht="19.7" customHeight="1" x14ac:dyDescent="0.2">
      <c r="B7368" s="142">
        <v>54426</v>
      </c>
      <c r="C7368" s="143" t="s">
        <v>226</v>
      </c>
      <c r="D7368" s="142">
        <v>13563632</v>
      </c>
      <c r="E7368" s="143" t="s">
        <v>5848</v>
      </c>
      <c r="F7368" s="143" t="s">
        <v>700</v>
      </c>
      <c r="G7368" s="143" t="s">
        <v>701</v>
      </c>
      <c r="H7368" s="144">
        <v>-19640</v>
      </c>
      <c r="I7368" s="143"/>
    </row>
    <row r="7369" spans="2:9" s="140" customFormat="1" ht="19.7" customHeight="1" x14ac:dyDescent="0.2">
      <c r="B7369" s="142">
        <v>54426</v>
      </c>
      <c r="C7369" s="143" t="s">
        <v>226</v>
      </c>
      <c r="D7369" s="142">
        <v>13563632</v>
      </c>
      <c r="E7369" s="143" t="s">
        <v>9932</v>
      </c>
      <c r="F7369" s="143" t="s">
        <v>700</v>
      </c>
      <c r="G7369" s="143" t="s">
        <v>701</v>
      </c>
      <c r="H7369" s="144">
        <v>-16173.17</v>
      </c>
      <c r="I7369" s="143"/>
    </row>
    <row r="7370" spans="2:9" s="140" customFormat="1" ht="19.7" customHeight="1" x14ac:dyDescent="0.2">
      <c r="B7370" s="142">
        <v>54426</v>
      </c>
      <c r="C7370" s="143" t="s">
        <v>226</v>
      </c>
      <c r="D7370" s="142">
        <v>13571024</v>
      </c>
      <c r="E7370" s="143" t="s">
        <v>5849</v>
      </c>
      <c r="F7370" s="143" t="s">
        <v>700</v>
      </c>
      <c r="G7370" s="143" t="s">
        <v>701</v>
      </c>
      <c r="H7370" s="144">
        <v>-5000</v>
      </c>
      <c r="I7370" s="143"/>
    </row>
    <row r="7371" spans="2:9" s="140" customFormat="1" ht="19.7" customHeight="1" x14ac:dyDescent="0.2">
      <c r="B7371" s="142">
        <v>54426</v>
      </c>
      <c r="C7371" s="143" t="s">
        <v>226</v>
      </c>
      <c r="D7371" s="142">
        <v>13571024</v>
      </c>
      <c r="E7371" s="143" t="s">
        <v>5850</v>
      </c>
      <c r="F7371" s="143" t="s">
        <v>697</v>
      </c>
      <c r="G7371" s="143" t="s">
        <v>698</v>
      </c>
      <c r="H7371" s="144">
        <v>60000</v>
      </c>
      <c r="I7371" s="143"/>
    </row>
    <row r="7372" spans="2:9" s="140" customFormat="1" ht="19.7" customHeight="1" x14ac:dyDescent="0.2">
      <c r="B7372" s="142">
        <v>54426</v>
      </c>
      <c r="C7372" s="143" t="s">
        <v>226</v>
      </c>
      <c r="D7372" s="142">
        <v>13628850</v>
      </c>
      <c r="E7372" s="143" t="s">
        <v>5851</v>
      </c>
      <c r="F7372" s="143" t="s">
        <v>700</v>
      </c>
      <c r="G7372" s="143" t="s">
        <v>701</v>
      </c>
      <c r="H7372" s="144">
        <v>-61044.09</v>
      </c>
      <c r="I7372" s="143"/>
    </row>
    <row r="7373" spans="2:9" s="140" customFormat="1" ht="19.7" customHeight="1" x14ac:dyDescent="0.2">
      <c r="B7373" s="142">
        <v>54426</v>
      </c>
      <c r="C7373" s="143" t="s">
        <v>226</v>
      </c>
      <c r="D7373" s="142">
        <v>13644536</v>
      </c>
      <c r="E7373" s="143" t="s">
        <v>5852</v>
      </c>
      <c r="F7373" s="143" t="s">
        <v>700</v>
      </c>
      <c r="G7373" s="143" t="s">
        <v>701</v>
      </c>
      <c r="H7373" s="144">
        <v>100000</v>
      </c>
      <c r="I7373" s="143"/>
    </row>
    <row r="7374" spans="2:9" s="140" customFormat="1" ht="19.7" customHeight="1" x14ac:dyDescent="0.2">
      <c r="B7374" s="142">
        <v>54426</v>
      </c>
      <c r="C7374" s="143" t="s">
        <v>226</v>
      </c>
      <c r="D7374" s="142">
        <v>13666705</v>
      </c>
      <c r="E7374" s="143" t="s">
        <v>5853</v>
      </c>
      <c r="F7374" s="143" t="s">
        <v>700</v>
      </c>
      <c r="G7374" s="143" t="s">
        <v>701</v>
      </c>
      <c r="H7374" s="144">
        <v>1200</v>
      </c>
      <c r="I7374" s="143"/>
    </row>
    <row r="7375" spans="2:9" s="140" customFormat="1" ht="19.7" customHeight="1" x14ac:dyDescent="0.2">
      <c r="B7375" s="142">
        <v>54426</v>
      </c>
      <c r="C7375" s="143" t="s">
        <v>226</v>
      </c>
      <c r="D7375" s="142">
        <v>98451038</v>
      </c>
      <c r="E7375" s="143" t="s">
        <v>5855</v>
      </c>
      <c r="F7375" s="143" t="s">
        <v>697</v>
      </c>
      <c r="G7375" s="143" t="s">
        <v>698</v>
      </c>
      <c r="H7375" s="144">
        <v>70000</v>
      </c>
      <c r="I7375" s="143"/>
    </row>
    <row r="7376" spans="2:9" s="140" customFormat="1" ht="19.7" customHeight="1" x14ac:dyDescent="0.2">
      <c r="B7376" s="142">
        <v>54426</v>
      </c>
      <c r="C7376" s="143" t="s">
        <v>226</v>
      </c>
      <c r="D7376" s="142">
        <v>100289216</v>
      </c>
      <c r="E7376" s="143" t="s">
        <v>5854</v>
      </c>
      <c r="F7376" s="143" t="s">
        <v>700</v>
      </c>
      <c r="G7376" s="143" t="s">
        <v>701</v>
      </c>
      <c r="H7376" s="144">
        <v>-105264.45</v>
      </c>
      <c r="I7376" s="143"/>
    </row>
    <row r="7377" spans="2:9" s="140" customFormat="1" ht="19.7" customHeight="1" x14ac:dyDescent="0.2">
      <c r="B7377" s="142">
        <v>54426</v>
      </c>
      <c r="C7377" s="143" t="s">
        <v>226</v>
      </c>
      <c r="D7377" s="142">
        <v>100839403</v>
      </c>
      <c r="E7377" s="143" t="s">
        <v>9291</v>
      </c>
      <c r="F7377" s="143" t="s">
        <v>713</v>
      </c>
      <c r="G7377" s="143" t="s">
        <v>714</v>
      </c>
      <c r="H7377" s="144">
        <v>100000</v>
      </c>
      <c r="I7377" s="143"/>
    </row>
    <row r="7378" spans="2:9" s="140" customFormat="1" ht="19.7" customHeight="1" x14ac:dyDescent="0.2">
      <c r="B7378" s="142">
        <v>54426</v>
      </c>
      <c r="C7378" s="143" t="s">
        <v>226</v>
      </c>
      <c r="D7378" s="142">
        <v>101447815</v>
      </c>
      <c r="E7378" s="143" t="s">
        <v>5856</v>
      </c>
      <c r="F7378" s="143" t="s">
        <v>713</v>
      </c>
      <c r="G7378" s="143" t="s">
        <v>714</v>
      </c>
      <c r="H7378" s="144">
        <v>320000</v>
      </c>
      <c r="I7378" s="143"/>
    </row>
    <row r="7379" spans="2:9" s="140" customFormat="1" ht="19.7" customHeight="1" x14ac:dyDescent="0.2">
      <c r="B7379" s="142">
        <v>54431</v>
      </c>
      <c r="C7379" s="143" t="s">
        <v>227</v>
      </c>
      <c r="D7379" s="142">
        <v>13008654</v>
      </c>
      <c r="E7379" s="143" t="s">
        <v>8823</v>
      </c>
      <c r="F7379" s="143" t="s">
        <v>700</v>
      </c>
      <c r="G7379" s="143" t="s">
        <v>701</v>
      </c>
      <c r="H7379" s="144">
        <v>2500</v>
      </c>
      <c r="I7379" s="143"/>
    </row>
    <row r="7380" spans="2:9" s="140" customFormat="1" ht="19.7" customHeight="1" x14ac:dyDescent="0.2">
      <c r="B7380" s="142">
        <v>54431</v>
      </c>
      <c r="C7380" s="143" t="s">
        <v>227</v>
      </c>
      <c r="D7380" s="142">
        <v>13008654</v>
      </c>
      <c r="E7380" s="143" t="s">
        <v>5857</v>
      </c>
      <c r="F7380" s="143" t="s">
        <v>700</v>
      </c>
      <c r="G7380" s="143" t="s">
        <v>701</v>
      </c>
      <c r="H7380" s="144">
        <v>9834</v>
      </c>
      <c r="I7380" s="143"/>
    </row>
    <row r="7381" spans="2:9" s="140" customFormat="1" ht="19.7" customHeight="1" x14ac:dyDescent="0.2">
      <c r="B7381" s="142">
        <v>54431</v>
      </c>
      <c r="C7381" s="143" t="s">
        <v>227</v>
      </c>
      <c r="D7381" s="142">
        <v>13008654</v>
      </c>
      <c r="E7381" s="143" t="s">
        <v>5857</v>
      </c>
      <c r="F7381" s="143" t="s">
        <v>700</v>
      </c>
      <c r="G7381" s="143" t="s">
        <v>701</v>
      </c>
      <c r="H7381" s="144">
        <v>245</v>
      </c>
      <c r="I7381" s="143"/>
    </row>
    <row r="7382" spans="2:9" s="140" customFormat="1" ht="19.7" customHeight="1" x14ac:dyDescent="0.2">
      <c r="B7382" s="142">
        <v>54431</v>
      </c>
      <c r="C7382" s="143" t="s">
        <v>227</v>
      </c>
      <c r="D7382" s="142">
        <v>13008654</v>
      </c>
      <c r="E7382" s="143" t="s">
        <v>5857</v>
      </c>
      <c r="F7382" s="143" t="s">
        <v>700</v>
      </c>
      <c r="G7382" s="143" t="s">
        <v>701</v>
      </c>
      <c r="H7382" s="144">
        <v>49</v>
      </c>
      <c r="I7382" s="143"/>
    </row>
    <row r="7383" spans="2:9" s="140" customFormat="1" ht="19.7" customHeight="1" x14ac:dyDescent="0.2">
      <c r="B7383" s="142">
        <v>54431</v>
      </c>
      <c r="C7383" s="143" t="s">
        <v>227</v>
      </c>
      <c r="D7383" s="142">
        <v>13060275</v>
      </c>
      <c r="E7383" s="143" t="s">
        <v>5858</v>
      </c>
      <c r="F7383" s="143" t="s">
        <v>700</v>
      </c>
      <c r="G7383" s="143" t="s">
        <v>701</v>
      </c>
      <c r="H7383" s="144">
        <v>-40000</v>
      </c>
      <c r="I7383" s="143"/>
    </row>
    <row r="7384" spans="2:9" s="140" customFormat="1" ht="19.7" customHeight="1" x14ac:dyDescent="0.2">
      <c r="B7384" s="142">
        <v>54431</v>
      </c>
      <c r="C7384" s="143" t="s">
        <v>227</v>
      </c>
      <c r="D7384" s="142">
        <v>13133379</v>
      </c>
      <c r="E7384" s="143" t="s">
        <v>9292</v>
      </c>
      <c r="F7384" s="143" t="s">
        <v>899</v>
      </c>
      <c r="G7384" s="143" t="s">
        <v>900</v>
      </c>
      <c r="H7384" s="144">
        <v>762.25</v>
      </c>
      <c r="I7384" s="143"/>
    </row>
    <row r="7385" spans="2:9" s="140" customFormat="1" ht="19.7" customHeight="1" x14ac:dyDescent="0.2">
      <c r="B7385" s="142">
        <v>54431</v>
      </c>
      <c r="C7385" s="143" t="s">
        <v>227</v>
      </c>
      <c r="D7385" s="142">
        <v>13168003</v>
      </c>
      <c r="E7385" s="143" t="s">
        <v>8824</v>
      </c>
      <c r="F7385" s="143" t="s">
        <v>697</v>
      </c>
      <c r="G7385" s="143" t="s">
        <v>698</v>
      </c>
      <c r="H7385" s="144">
        <v>0</v>
      </c>
      <c r="I7385" s="143"/>
    </row>
    <row r="7386" spans="2:9" s="140" customFormat="1" ht="19.7" customHeight="1" x14ac:dyDescent="0.2">
      <c r="B7386" s="142">
        <v>54431</v>
      </c>
      <c r="C7386" s="143" t="s">
        <v>227</v>
      </c>
      <c r="D7386" s="142">
        <v>13197002</v>
      </c>
      <c r="E7386" s="143" t="s">
        <v>5859</v>
      </c>
      <c r="F7386" s="143" t="s">
        <v>700</v>
      </c>
      <c r="G7386" s="143" t="s">
        <v>701</v>
      </c>
      <c r="H7386" s="144">
        <v>15000</v>
      </c>
      <c r="I7386" s="143"/>
    </row>
    <row r="7387" spans="2:9" s="140" customFormat="1" ht="19.7" customHeight="1" x14ac:dyDescent="0.2">
      <c r="B7387" s="142">
        <v>54431</v>
      </c>
      <c r="C7387" s="143" t="s">
        <v>227</v>
      </c>
      <c r="D7387" s="142">
        <v>13238175</v>
      </c>
      <c r="E7387" s="143" t="s">
        <v>5861</v>
      </c>
      <c r="F7387" s="143" t="s">
        <v>700</v>
      </c>
      <c r="G7387" s="143" t="s">
        <v>701</v>
      </c>
      <c r="H7387" s="144">
        <v>1500</v>
      </c>
      <c r="I7387" s="143"/>
    </row>
    <row r="7388" spans="2:9" s="140" customFormat="1" ht="19.7" customHeight="1" x14ac:dyDescent="0.2">
      <c r="B7388" s="142">
        <v>54431</v>
      </c>
      <c r="C7388" s="143" t="s">
        <v>227</v>
      </c>
      <c r="D7388" s="142">
        <v>13305216</v>
      </c>
      <c r="E7388" s="143" t="s">
        <v>5862</v>
      </c>
      <c r="F7388" s="143" t="s">
        <v>706</v>
      </c>
      <c r="G7388" s="143" t="s">
        <v>707</v>
      </c>
      <c r="H7388" s="144">
        <v>400.2</v>
      </c>
      <c r="I7388" s="143"/>
    </row>
    <row r="7389" spans="2:9" s="140" customFormat="1" ht="19.7" customHeight="1" x14ac:dyDescent="0.2">
      <c r="B7389" s="142">
        <v>54431</v>
      </c>
      <c r="C7389" s="143" t="s">
        <v>227</v>
      </c>
      <c r="D7389" s="142">
        <v>13305216</v>
      </c>
      <c r="E7389" s="143" t="s">
        <v>5862</v>
      </c>
      <c r="F7389" s="143" t="s">
        <v>706</v>
      </c>
      <c r="G7389" s="143" t="s">
        <v>707</v>
      </c>
      <c r="H7389" s="144">
        <v>400.2</v>
      </c>
      <c r="I7389" s="143"/>
    </row>
    <row r="7390" spans="2:9" s="140" customFormat="1" ht="19.7" customHeight="1" x14ac:dyDescent="0.2">
      <c r="B7390" s="142">
        <v>54431</v>
      </c>
      <c r="C7390" s="143" t="s">
        <v>227</v>
      </c>
      <c r="D7390" s="142">
        <v>13305216</v>
      </c>
      <c r="E7390" s="143" t="s">
        <v>5862</v>
      </c>
      <c r="F7390" s="143" t="s">
        <v>706</v>
      </c>
      <c r="G7390" s="143" t="s">
        <v>707</v>
      </c>
      <c r="H7390" s="144">
        <v>80.040000000000006</v>
      </c>
      <c r="I7390" s="143"/>
    </row>
    <row r="7391" spans="2:9" s="140" customFormat="1" ht="19.7" customHeight="1" x14ac:dyDescent="0.2">
      <c r="B7391" s="142">
        <v>54431</v>
      </c>
      <c r="C7391" s="143" t="s">
        <v>227</v>
      </c>
      <c r="D7391" s="142">
        <v>13305216</v>
      </c>
      <c r="E7391" s="143" t="s">
        <v>5863</v>
      </c>
      <c r="F7391" s="143" t="s">
        <v>700</v>
      </c>
      <c r="G7391" s="143" t="s">
        <v>701</v>
      </c>
      <c r="H7391" s="144">
        <v>182000</v>
      </c>
      <c r="I7391" s="143"/>
    </row>
    <row r="7392" spans="2:9" s="140" customFormat="1" ht="19.7" customHeight="1" x14ac:dyDescent="0.2">
      <c r="B7392" s="142">
        <v>54431</v>
      </c>
      <c r="C7392" s="143" t="s">
        <v>227</v>
      </c>
      <c r="D7392" s="142">
        <v>13305216</v>
      </c>
      <c r="E7392" s="143" t="s">
        <v>5863</v>
      </c>
      <c r="F7392" s="143" t="s">
        <v>700</v>
      </c>
      <c r="G7392" s="143" t="s">
        <v>701</v>
      </c>
      <c r="H7392" s="144">
        <v>-15000</v>
      </c>
      <c r="I7392" s="143"/>
    </row>
    <row r="7393" spans="2:9" s="140" customFormat="1" ht="19.7" customHeight="1" x14ac:dyDescent="0.2">
      <c r="B7393" s="142">
        <v>54431</v>
      </c>
      <c r="C7393" s="143" t="s">
        <v>227</v>
      </c>
      <c r="D7393" s="142">
        <v>13305216</v>
      </c>
      <c r="E7393" s="143" t="s">
        <v>5863</v>
      </c>
      <c r="F7393" s="143" t="s">
        <v>700</v>
      </c>
      <c r="G7393" s="143" t="s">
        <v>701</v>
      </c>
      <c r="H7393" s="144">
        <v>-3000</v>
      </c>
      <c r="I7393" s="143"/>
    </row>
    <row r="7394" spans="2:9" s="140" customFormat="1" ht="19.7" customHeight="1" x14ac:dyDescent="0.2">
      <c r="B7394" s="142">
        <v>54431</v>
      </c>
      <c r="C7394" s="143" t="s">
        <v>227</v>
      </c>
      <c r="D7394" s="142">
        <v>13347644</v>
      </c>
      <c r="E7394" s="143" t="s">
        <v>5864</v>
      </c>
      <c r="F7394" s="143" t="s">
        <v>700</v>
      </c>
      <c r="G7394" s="143" t="s">
        <v>701</v>
      </c>
      <c r="H7394" s="144">
        <v>32000</v>
      </c>
      <c r="I7394" s="143"/>
    </row>
    <row r="7395" spans="2:9" s="140" customFormat="1" ht="19.7" customHeight="1" x14ac:dyDescent="0.2">
      <c r="B7395" s="142">
        <v>54431</v>
      </c>
      <c r="C7395" s="143" t="s">
        <v>227</v>
      </c>
      <c r="D7395" s="142">
        <v>13359360</v>
      </c>
      <c r="E7395" s="143" t="s">
        <v>5865</v>
      </c>
      <c r="F7395" s="143" t="s">
        <v>700</v>
      </c>
      <c r="G7395" s="143" t="s">
        <v>701</v>
      </c>
      <c r="H7395" s="144">
        <v>300</v>
      </c>
      <c r="I7395" s="143"/>
    </row>
    <row r="7396" spans="2:9" s="140" customFormat="1" ht="19.7" customHeight="1" x14ac:dyDescent="0.2">
      <c r="B7396" s="142">
        <v>54431</v>
      </c>
      <c r="C7396" s="143" t="s">
        <v>227</v>
      </c>
      <c r="D7396" s="142">
        <v>13359360</v>
      </c>
      <c r="E7396" s="143" t="s">
        <v>5865</v>
      </c>
      <c r="F7396" s="143" t="s">
        <v>700</v>
      </c>
      <c r="G7396" s="143" t="s">
        <v>701</v>
      </c>
      <c r="H7396" s="144">
        <v>250</v>
      </c>
      <c r="I7396" s="143"/>
    </row>
    <row r="7397" spans="2:9" s="140" customFormat="1" ht="19.7" customHeight="1" x14ac:dyDescent="0.2">
      <c r="B7397" s="142">
        <v>54431</v>
      </c>
      <c r="C7397" s="143" t="s">
        <v>227</v>
      </c>
      <c r="D7397" s="142">
        <v>13359360</v>
      </c>
      <c r="E7397" s="143" t="s">
        <v>5865</v>
      </c>
      <c r="F7397" s="143" t="s">
        <v>700</v>
      </c>
      <c r="G7397" s="143" t="s">
        <v>701</v>
      </c>
      <c r="H7397" s="144">
        <v>50</v>
      </c>
      <c r="I7397" s="143"/>
    </row>
    <row r="7398" spans="2:9" s="140" customFormat="1" ht="19.7" customHeight="1" x14ac:dyDescent="0.2">
      <c r="B7398" s="142">
        <v>54431</v>
      </c>
      <c r="C7398" s="143" t="s">
        <v>227</v>
      </c>
      <c r="D7398" s="142">
        <v>13359360</v>
      </c>
      <c r="E7398" s="143" t="s">
        <v>8825</v>
      </c>
      <c r="F7398" s="143" t="s">
        <v>700</v>
      </c>
      <c r="G7398" s="143" t="s">
        <v>701</v>
      </c>
      <c r="H7398" s="144">
        <v>2500</v>
      </c>
      <c r="I7398" s="143"/>
    </row>
    <row r="7399" spans="2:9" s="140" customFormat="1" ht="19.7" customHeight="1" x14ac:dyDescent="0.2">
      <c r="B7399" s="142">
        <v>54431</v>
      </c>
      <c r="C7399" s="143" t="s">
        <v>227</v>
      </c>
      <c r="D7399" s="142">
        <v>13362111</v>
      </c>
      <c r="E7399" s="143" t="s">
        <v>5866</v>
      </c>
      <c r="F7399" s="143" t="s">
        <v>1245</v>
      </c>
      <c r="G7399" s="143" t="s">
        <v>1246</v>
      </c>
      <c r="H7399" s="144">
        <v>100000</v>
      </c>
      <c r="I7399" s="143"/>
    </row>
    <row r="7400" spans="2:9" s="140" customFormat="1" ht="19.7" customHeight="1" x14ac:dyDescent="0.2">
      <c r="B7400" s="142">
        <v>54431</v>
      </c>
      <c r="C7400" s="143" t="s">
        <v>227</v>
      </c>
      <c r="D7400" s="142">
        <v>13448327</v>
      </c>
      <c r="E7400" s="143" t="s">
        <v>5867</v>
      </c>
      <c r="F7400" s="143" t="s">
        <v>700</v>
      </c>
      <c r="G7400" s="143" t="s">
        <v>701</v>
      </c>
      <c r="H7400" s="144">
        <v>200</v>
      </c>
      <c r="I7400" s="143"/>
    </row>
    <row r="7401" spans="2:9" s="140" customFormat="1" ht="19.7" customHeight="1" x14ac:dyDescent="0.2">
      <c r="B7401" s="142">
        <v>54431</v>
      </c>
      <c r="C7401" s="143" t="s">
        <v>227</v>
      </c>
      <c r="D7401" s="142">
        <v>13448327</v>
      </c>
      <c r="E7401" s="143" t="s">
        <v>5867</v>
      </c>
      <c r="F7401" s="143" t="s">
        <v>700</v>
      </c>
      <c r="G7401" s="143" t="s">
        <v>701</v>
      </c>
      <c r="H7401" s="144">
        <v>50</v>
      </c>
      <c r="I7401" s="143"/>
    </row>
    <row r="7402" spans="2:9" s="140" customFormat="1" ht="19.7" customHeight="1" x14ac:dyDescent="0.2">
      <c r="B7402" s="142">
        <v>54431</v>
      </c>
      <c r="C7402" s="143" t="s">
        <v>227</v>
      </c>
      <c r="D7402" s="142">
        <v>13448327</v>
      </c>
      <c r="E7402" s="143" t="s">
        <v>5867</v>
      </c>
      <c r="F7402" s="143" t="s">
        <v>700</v>
      </c>
      <c r="G7402" s="143" t="s">
        <v>701</v>
      </c>
      <c r="H7402" s="144">
        <v>41850</v>
      </c>
      <c r="I7402" s="143"/>
    </row>
    <row r="7403" spans="2:9" s="140" customFormat="1" ht="19.7" customHeight="1" x14ac:dyDescent="0.2">
      <c r="B7403" s="142">
        <v>54431</v>
      </c>
      <c r="C7403" s="143" t="s">
        <v>227</v>
      </c>
      <c r="D7403" s="142">
        <v>13449047</v>
      </c>
      <c r="E7403" s="143" t="s">
        <v>5868</v>
      </c>
      <c r="F7403" s="143" t="s">
        <v>700</v>
      </c>
      <c r="G7403" s="143" t="s">
        <v>701</v>
      </c>
      <c r="H7403" s="144">
        <v>-2500</v>
      </c>
      <c r="I7403" s="143"/>
    </row>
    <row r="7404" spans="2:9" s="140" customFormat="1" ht="19.7" customHeight="1" x14ac:dyDescent="0.2">
      <c r="B7404" s="142">
        <v>54431</v>
      </c>
      <c r="C7404" s="143" t="s">
        <v>227</v>
      </c>
      <c r="D7404" s="142">
        <v>13449047</v>
      </c>
      <c r="E7404" s="143" t="s">
        <v>5868</v>
      </c>
      <c r="F7404" s="143" t="s">
        <v>700</v>
      </c>
      <c r="G7404" s="143" t="s">
        <v>701</v>
      </c>
      <c r="H7404" s="144">
        <v>-2500</v>
      </c>
      <c r="I7404" s="143"/>
    </row>
    <row r="7405" spans="2:9" s="140" customFormat="1" ht="19.7" customHeight="1" x14ac:dyDescent="0.2">
      <c r="B7405" s="142">
        <v>54431</v>
      </c>
      <c r="C7405" s="143" t="s">
        <v>227</v>
      </c>
      <c r="D7405" s="142">
        <v>13513896</v>
      </c>
      <c r="E7405" s="143" t="s">
        <v>5869</v>
      </c>
      <c r="F7405" s="143" t="s">
        <v>700</v>
      </c>
      <c r="G7405" s="143" t="s">
        <v>701</v>
      </c>
      <c r="H7405" s="144">
        <v>600</v>
      </c>
      <c r="I7405" s="143"/>
    </row>
    <row r="7406" spans="2:9" s="140" customFormat="1" ht="19.7" customHeight="1" x14ac:dyDescent="0.2">
      <c r="B7406" s="142">
        <v>54431</v>
      </c>
      <c r="C7406" s="143" t="s">
        <v>227</v>
      </c>
      <c r="D7406" s="142">
        <v>13587346</v>
      </c>
      <c r="E7406" s="143" t="s">
        <v>5870</v>
      </c>
      <c r="F7406" s="143" t="s">
        <v>737</v>
      </c>
      <c r="G7406" s="143" t="s">
        <v>738</v>
      </c>
      <c r="H7406" s="144">
        <v>300</v>
      </c>
      <c r="I7406" s="143"/>
    </row>
    <row r="7407" spans="2:9" s="140" customFormat="1" ht="19.7" customHeight="1" x14ac:dyDescent="0.2">
      <c r="B7407" s="142">
        <v>54431</v>
      </c>
      <c r="C7407" s="143" t="s">
        <v>227</v>
      </c>
      <c r="D7407" s="142">
        <v>13587346</v>
      </c>
      <c r="E7407" s="143" t="s">
        <v>5870</v>
      </c>
      <c r="F7407" s="143" t="s">
        <v>737</v>
      </c>
      <c r="G7407" s="143" t="s">
        <v>738</v>
      </c>
      <c r="H7407" s="144">
        <v>250</v>
      </c>
      <c r="I7407" s="143"/>
    </row>
    <row r="7408" spans="2:9" s="140" customFormat="1" ht="19.7" customHeight="1" x14ac:dyDescent="0.2">
      <c r="B7408" s="142">
        <v>54431</v>
      </c>
      <c r="C7408" s="143" t="s">
        <v>227</v>
      </c>
      <c r="D7408" s="142">
        <v>13587346</v>
      </c>
      <c r="E7408" s="143" t="s">
        <v>5870</v>
      </c>
      <c r="F7408" s="143" t="s">
        <v>737</v>
      </c>
      <c r="G7408" s="143" t="s">
        <v>738</v>
      </c>
      <c r="H7408" s="144">
        <v>50</v>
      </c>
      <c r="I7408" s="143"/>
    </row>
    <row r="7409" spans="2:9" s="140" customFormat="1" ht="19.7" customHeight="1" x14ac:dyDescent="0.2">
      <c r="B7409" s="142">
        <v>54431</v>
      </c>
      <c r="C7409" s="143" t="s">
        <v>227</v>
      </c>
      <c r="D7409" s="142">
        <v>13618662</v>
      </c>
      <c r="E7409" s="143" t="s">
        <v>5871</v>
      </c>
      <c r="F7409" s="143" t="s">
        <v>700</v>
      </c>
      <c r="G7409" s="143" t="s">
        <v>701</v>
      </c>
      <c r="H7409" s="144">
        <v>600</v>
      </c>
      <c r="I7409" s="143"/>
    </row>
    <row r="7410" spans="2:9" s="140" customFormat="1" ht="19.7" customHeight="1" x14ac:dyDescent="0.2">
      <c r="B7410" s="142">
        <v>54431</v>
      </c>
      <c r="C7410" s="143" t="s">
        <v>227</v>
      </c>
      <c r="D7410" s="142">
        <v>13618662</v>
      </c>
      <c r="E7410" s="143" t="s">
        <v>5872</v>
      </c>
      <c r="F7410" s="143" t="s">
        <v>737</v>
      </c>
      <c r="G7410" s="143" t="s">
        <v>738</v>
      </c>
      <c r="H7410" s="144">
        <v>600</v>
      </c>
      <c r="I7410" s="143"/>
    </row>
    <row r="7411" spans="2:9" s="140" customFormat="1" ht="19.7" customHeight="1" x14ac:dyDescent="0.2">
      <c r="B7411" s="142">
        <v>54431</v>
      </c>
      <c r="C7411" s="143" t="s">
        <v>227</v>
      </c>
      <c r="D7411" s="142">
        <v>13695282</v>
      </c>
      <c r="E7411" s="143" t="s">
        <v>5860</v>
      </c>
      <c r="F7411" s="143" t="s">
        <v>700</v>
      </c>
      <c r="G7411" s="143" t="s">
        <v>701</v>
      </c>
      <c r="H7411" s="144">
        <v>-2500</v>
      </c>
      <c r="I7411" s="143"/>
    </row>
    <row r="7412" spans="2:9" s="140" customFormat="1" ht="19.7" customHeight="1" x14ac:dyDescent="0.2">
      <c r="B7412" s="142">
        <v>54431</v>
      </c>
      <c r="C7412" s="143" t="s">
        <v>227</v>
      </c>
      <c r="D7412" s="142">
        <v>13695282</v>
      </c>
      <c r="E7412" s="143" t="s">
        <v>5860</v>
      </c>
      <c r="F7412" s="143" t="s">
        <v>700</v>
      </c>
      <c r="G7412" s="143" t="s">
        <v>701</v>
      </c>
      <c r="H7412" s="144">
        <v>-2500</v>
      </c>
      <c r="I7412" s="143"/>
    </row>
    <row r="7413" spans="2:9" s="140" customFormat="1" ht="19.7" customHeight="1" x14ac:dyDescent="0.2">
      <c r="B7413" s="142">
        <v>54431</v>
      </c>
      <c r="C7413" s="143" t="s">
        <v>227</v>
      </c>
      <c r="D7413" s="142">
        <v>98953236</v>
      </c>
      <c r="E7413" s="143" t="s">
        <v>5873</v>
      </c>
      <c r="F7413" s="143" t="s">
        <v>713</v>
      </c>
      <c r="G7413" s="143" t="s">
        <v>714</v>
      </c>
      <c r="H7413" s="144">
        <v>100000</v>
      </c>
      <c r="I7413" s="143"/>
    </row>
    <row r="7414" spans="2:9" s="140" customFormat="1" ht="19.7" customHeight="1" x14ac:dyDescent="0.2">
      <c r="B7414" s="142">
        <v>54471</v>
      </c>
      <c r="C7414" s="143" t="s">
        <v>229</v>
      </c>
      <c r="D7414" s="142">
        <v>13007249</v>
      </c>
      <c r="E7414" s="143" t="s">
        <v>5874</v>
      </c>
      <c r="F7414" s="143" t="s">
        <v>713</v>
      </c>
      <c r="G7414" s="143" t="s">
        <v>714</v>
      </c>
      <c r="H7414" s="144">
        <v>96000</v>
      </c>
      <c r="I7414" s="143"/>
    </row>
    <row r="7415" spans="2:9" s="140" customFormat="1" ht="19.7" customHeight="1" x14ac:dyDescent="0.2">
      <c r="B7415" s="142">
        <v>54471</v>
      </c>
      <c r="C7415" s="143" t="s">
        <v>229</v>
      </c>
      <c r="D7415" s="142">
        <v>13007249</v>
      </c>
      <c r="E7415" s="143" t="s">
        <v>5875</v>
      </c>
      <c r="F7415" s="143" t="s">
        <v>700</v>
      </c>
      <c r="G7415" s="143" t="s">
        <v>701</v>
      </c>
      <c r="H7415" s="144">
        <v>838.42</v>
      </c>
      <c r="I7415" s="143"/>
    </row>
    <row r="7416" spans="2:9" s="140" customFormat="1" ht="19.7" customHeight="1" x14ac:dyDescent="0.2">
      <c r="B7416" s="142">
        <v>54471</v>
      </c>
      <c r="C7416" s="143" t="s">
        <v>229</v>
      </c>
      <c r="D7416" s="142">
        <v>13007249</v>
      </c>
      <c r="E7416" s="143" t="s">
        <v>5876</v>
      </c>
      <c r="F7416" s="143" t="s">
        <v>700</v>
      </c>
      <c r="G7416" s="143" t="s">
        <v>701</v>
      </c>
      <c r="H7416" s="144">
        <v>24000</v>
      </c>
      <c r="I7416" s="143"/>
    </row>
    <row r="7417" spans="2:9" s="140" customFormat="1" ht="19.7" customHeight="1" x14ac:dyDescent="0.2">
      <c r="B7417" s="142">
        <v>54471</v>
      </c>
      <c r="C7417" s="143" t="s">
        <v>229</v>
      </c>
      <c r="D7417" s="142">
        <v>13007249</v>
      </c>
      <c r="E7417" s="143" t="s">
        <v>5877</v>
      </c>
      <c r="F7417" s="143" t="s">
        <v>706</v>
      </c>
      <c r="G7417" s="143" t="s">
        <v>707</v>
      </c>
      <c r="H7417" s="144">
        <v>777.48</v>
      </c>
      <c r="I7417" s="143"/>
    </row>
    <row r="7418" spans="2:9" s="140" customFormat="1" ht="19.7" customHeight="1" x14ac:dyDescent="0.2">
      <c r="B7418" s="142">
        <v>54471</v>
      </c>
      <c r="C7418" s="143" t="s">
        <v>229</v>
      </c>
      <c r="D7418" s="142">
        <v>13044567</v>
      </c>
      <c r="E7418" s="143" t="s">
        <v>5878</v>
      </c>
      <c r="F7418" s="143" t="s">
        <v>723</v>
      </c>
      <c r="G7418" s="143" t="s">
        <v>724</v>
      </c>
      <c r="H7418" s="144">
        <v>-2000</v>
      </c>
      <c r="I7418" s="143"/>
    </row>
    <row r="7419" spans="2:9" s="140" customFormat="1" ht="19.7" customHeight="1" x14ac:dyDescent="0.2">
      <c r="B7419" s="142">
        <v>54471</v>
      </c>
      <c r="C7419" s="143" t="s">
        <v>229</v>
      </c>
      <c r="D7419" s="142">
        <v>13048562</v>
      </c>
      <c r="E7419" s="143" t="s">
        <v>5879</v>
      </c>
      <c r="F7419" s="143" t="s">
        <v>713</v>
      </c>
      <c r="G7419" s="143" t="s">
        <v>714</v>
      </c>
      <c r="H7419" s="144">
        <v>120000</v>
      </c>
      <c r="I7419" s="143"/>
    </row>
    <row r="7420" spans="2:9" s="140" customFormat="1" ht="19.7" customHeight="1" x14ac:dyDescent="0.2">
      <c r="B7420" s="142">
        <v>54471</v>
      </c>
      <c r="C7420" s="143" t="s">
        <v>229</v>
      </c>
      <c r="D7420" s="142">
        <v>13091063</v>
      </c>
      <c r="E7420" s="143" t="s">
        <v>5880</v>
      </c>
      <c r="F7420" s="143" t="s">
        <v>700</v>
      </c>
      <c r="G7420" s="143" t="s">
        <v>701</v>
      </c>
      <c r="H7420" s="144">
        <v>-84876.53</v>
      </c>
      <c r="I7420" s="143"/>
    </row>
    <row r="7421" spans="2:9" s="140" customFormat="1" ht="19.7" customHeight="1" x14ac:dyDescent="0.2">
      <c r="B7421" s="142">
        <v>54471</v>
      </c>
      <c r="C7421" s="143" t="s">
        <v>229</v>
      </c>
      <c r="D7421" s="142">
        <v>13113003</v>
      </c>
      <c r="E7421" s="143" t="s">
        <v>9293</v>
      </c>
      <c r="F7421" s="143" t="s">
        <v>737</v>
      </c>
      <c r="G7421" s="143" t="s">
        <v>738</v>
      </c>
      <c r="H7421" s="144">
        <v>-74817.179999999993</v>
      </c>
      <c r="I7421" s="143"/>
    </row>
    <row r="7422" spans="2:9" s="140" customFormat="1" ht="19.7" customHeight="1" x14ac:dyDescent="0.2">
      <c r="B7422" s="142">
        <v>54471</v>
      </c>
      <c r="C7422" s="143" t="s">
        <v>229</v>
      </c>
      <c r="D7422" s="142">
        <v>13118712</v>
      </c>
      <c r="E7422" s="143" t="s">
        <v>5881</v>
      </c>
      <c r="F7422" s="143" t="s">
        <v>713</v>
      </c>
      <c r="G7422" s="143" t="s">
        <v>714</v>
      </c>
      <c r="H7422" s="144">
        <v>150000</v>
      </c>
      <c r="I7422" s="143"/>
    </row>
    <row r="7423" spans="2:9" s="140" customFormat="1" ht="19.7" customHeight="1" x14ac:dyDescent="0.2">
      <c r="B7423" s="142">
        <v>54471</v>
      </c>
      <c r="C7423" s="143" t="s">
        <v>229</v>
      </c>
      <c r="D7423" s="142">
        <v>13118712</v>
      </c>
      <c r="E7423" s="143" t="s">
        <v>5882</v>
      </c>
      <c r="F7423" s="143" t="s">
        <v>769</v>
      </c>
      <c r="G7423" s="143" t="s">
        <v>770</v>
      </c>
      <c r="H7423" s="144">
        <v>-15607.78</v>
      </c>
      <c r="I7423" s="143"/>
    </row>
    <row r="7424" spans="2:9" s="140" customFormat="1" ht="19.7" customHeight="1" x14ac:dyDescent="0.2">
      <c r="B7424" s="142">
        <v>54471</v>
      </c>
      <c r="C7424" s="143" t="s">
        <v>229</v>
      </c>
      <c r="D7424" s="142">
        <v>13175386</v>
      </c>
      <c r="E7424" s="143" t="s">
        <v>5883</v>
      </c>
      <c r="F7424" s="143" t="s">
        <v>713</v>
      </c>
      <c r="G7424" s="143" t="s">
        <v>714</v>
      </c>
      <c r="H7424" s="144">
        <v>120000</v>
      </c>
      <c r="I7424" s="143"/>
    </row>
    <row r="7425" spans="2:9" s="140" customFormat="1" ht="19.7" customHeight="1" x14ac:dyDescent="0.2">
      <c r="B7425" s="142">
        <v>54471</v>
      </c>
      <c r="C7425" s="143" t="s">
        <v>229</v>
      </c>
      <c r="D7425" s="142">
        <v>13179067</v>
      </c>
      <c r="E7425" s="143" t="s">
        <v>5884</v>
      </c>
      <c r="F7425" s="143" t="s">
        <v>700</v>
      </c>
      <c r="G7425" s="143" t="s">
        <v>701</v>
      </c>
      <c r="H7425" s="144">
        <v>600</v>
      </c>
      <c r="I7425" s="143"/>
    </row>
    <row r="7426" spans="2:9" s="140" customFormat="1" ht="19.7" customHeight="1" x14ac:dyDescent="0.2">
      <c r="B7426" s="142">
        <v>54471</v>
      </c>
      <c r="C7426" s="143" t="s">
        <v>229</v>
      </c>
      <c r="D7426" s="142">
        <v>13179068</v>
      </c>
      <c r="E7426" s="143" t="s">
        <v>9294</v>
      </c>
      <c r="F7426" s="143" t="s">
        <v>713</v>
      </c>
      <c r="G7426" s="143" t="s">
        <v>714</v>
      </c>
      <c r="H7426" s="144">
        <v>55000</v>
      </c>
      <c r="I7426" s="143"/>
    </row>
    <row r="7427" spans="2:9" s="140" customFormat="1" ht="19.7" customHeight="1" x14ac:dyDescent="0.2">
      <c r="B7427" s="142">
        <v>54471</v>
      </c>
      <c r="C7427" s="143" t="s">
        <v>229</v>
      </c>
      <c r="D7427" s="142">
        <v>13183820</v>
      </c>
      <c r="E7427" s="143" t="s">
        <v>9295</v>
      </c>
      <c r="F7427" s="143" t="s">
        <v>713</v>
      </c>
      <c r="G7427" s="143" t="s">
        <v>714</v>
      </c>
      <c r="H7427" s="144">
        <v>-10000</v>
      </c>
      <c r="I7427" s="143"/>
    </row>
    <row r="7428" spans="2:9" s="140" customFormat="1" ht="19.7" customHeight="1" x14ac:dyDescent="0.2">
      <c r="B7428" s="142">
        <v>54471</v>
      </c>
      <c r="C7428" s="143" t="s">
        <v>229</v>
      </c>
      <c r="D7428" s="142">
        <v>13311578</v>
      </c>
      <c r="E7428" s="143" t="s">
        <v>5885</v>
      </c>
      <c r="F7428" s="143" t="s">
        <v>713</v>
      </c>
      <c r="G7428" s="143" t="s">
        <v>714</v>
      </c>
      <c r="H7428" s="144">
        <v>100000</v>
      </c>
      <c r="I7428" s="143"/>
    </row>
    <row r="7429" spans="2:9" s="140" customFormat="1" ht="19.7" customHeight="1" x14ac:dyDescent="0.2">
      <c r="B7429" s="142">
        <v>54471</v>
      </c>
      <c r="C7429" s="143" t="s">
        <v>229</v>
      </c>
      <c r="D7429" s="142">
        <v>13316627</v>
      </c>
      <c r="E7429" s="143" t="s">
        <v>5886</v>
      </c>
      <c r="F7429" s="143" t="s">
        <v>700</v>
      </c>
      <c r="G7429" s="143" t="s">
        <v>701</v>
      </c>
      <c r="H7429" s="144">
        <v>1212</v>
      </c>
      <c r="I7429" s="143"/>
    </row>
    <row r="7430" spans="2:9" s="140" customFormat="1" ht="19.7" customHeight="1" x14ac:dyDescent="0.2">
      <c r="B7430" s="142">
        <v>54471</v>
      </c>
      <c r="C7430" s="143" t="s">
        <v>229</v>
      </c>
      <c r="D7430" s="142">
        <v>13456521</v>
      </c>
      <c r="E7430" s="143" t="s">
        <v>5889</v>
      </c>
      <c r="F7430" s="143" t="s">
        <v>713</v>
      </c>
      <c r="G7430" s="143" t="s">
        <v>714</v>
      </c>
      <c r="H7430" s="144">
        <v>200000</v>
      </c>
      <c r="I7430" s="143"/>
    </row>
    <row r="7431" spans="2:9" s="140" customFormat="1" ht="19.7" customHeight="1" x14ac:dyDescent="0.2">
      <c r="B7431" s="142">
        <v>54471</v>
      </c>
      <c r="C7431" s="143" t="s">
        <v>229</v>
      </c>
      <c r="D7431" s="142">
        <v>13534874</v>
      </c>
      <c r="E7431" s="143" t="s">
        <v>5890</v>
      </c>
      <c r="F7431" s="143" t="s">
        <v>700</v>
      </c>
      <c r="G7431" s="143" t="s">
        <v>701</v>
      </c>
      <c r="H7431" s="144">
        <v>15400</v>
      </c>
      <c r="I7431" s="143"/>
    </row>
    <row r="7432" spans="2:9" s="140" customFormat="1" ht="19.7" customHeight="1" x14ac:dyDescent="0.2">
      <c r="B7432" s="142">
        <v>54471</v>
      </c>
      <c r="C7432" s="143" t="s">
        <v>229</v>
      </c>
      <c r="D7432" s="142">
        <v>13534874</v>
      </c>
      <c r="E7432" s="143" t="s">
        <v>5891</v>
      </c>
      <c r="F7432" s="143" t="s">
        <v>737</v>
      </c>
      <c r="G7432" s="143" t="s">
        <v>738</v>
      </c>
      <c r="H7432" s="144">
        <v>3600</v>
      </c>
      <c r="I7432" s="143"/>
    </row>
    <row r="7433" spans="2:9" s="140" customFormat="1" ht="19.7" customHeight="1" x14ac:dyDescent="0.2">
      <c r="B7433" s="142">
        <v>54471</v>
      </c>
      <c r="C7433" s="143" t="s">
        <v>229</v>
      </c>
      <c r="D7433" s="142">
        <v>13534874</v>
      </c>
      <c r="E7433" s="143" t="s">
        <v>5892</v>
      </c>
      <c r="F7433" s="143" t="s">
        <v>769</v>
      </c>
      <c r="G7433" s="143" t="s">
        <v>770</v>
      </c>
      <c r="H7433" s="144">
        <v>-15771.08</v>
      </c>
      <c r="I7433" s="143"/>
    </row>
    <row r="7434" spans="2:9" s="140" customFormat="1" ht="19.7" customHeight="1" x14ac:dyDescent="0.2">
      <c r="B7434" s="142">
        <v>54471</v>
      </c>
      <c r="C7434" s="143" t="s">
        <v>229</v>
      </c>
      <c r="D7434" s="142">
        <v>13534874</v>
      </c>
      <c r="E7434" s="143" t="s">
        <v>5893</v>
      </c>
      <c r="F7434" s="143" t="s">
        <v>700</v>
      </c>
      <c r="G7434" s="143" t="s">
        <v>701</v>
      </c>
      <c r="H7434" s="144">
        <v>15771.08</v>
      </c>
      <c r="I7434" s="143"/>
    </row>
    <row r="7435" spans="2:9" s="140" customFormat="1" ht="19.7" customHeight="1" x14ac:dyDescent="0.2">
      <c r="B7435" s="142">
        <v>54471</v>
      </c>
      <c r="C7435" s="143" t="s">
        <v>229</v>
      </c>
      <c r="D7435" s="142">
        <v>13556521</v>
      </c>
      <c r="E7435" s="143" t="s">
        <v>5894</v>
      </c>
      <c r="F7435" s="143" t="s">
        <v>737</v>
      </c>
      <c r="G7435" s="143" t="s">
        <v>738</v>
      </c>
      <c r="H7435" s="144">
        <v>360</v>
      </c>
      <c r="I7435" s="143"/>
    </row>
    <row r="7436" spans="2:9" s="140" customFormat="1" ht="19.7" customHeight="1" x14ac:dyDescent="0.2">
      <c r="B7436" s="142">
        <v>54471</v>
      </c>
      <c r="C7436" s="143" t="s">
        <v>229</v>
      </c>
      <c r="D7436" s="142">
        <v>13556521</v>
      </c>
      <c r="E7436" s="143" t="s">
        <v>5895</v>
      </c>
      <c r="F7436" s="143" t="s">
        <v>713</v>
      </c>
      <c r="G7436" s="143" t="s">
        <v>714</v>
      </c>
      <c r="H7436" s="144">
        <v>115000</v>
      </c>
      <c r="I7436" s="143"/>
    </row>
    <row r="7437" spans="2:9" s="140" customFormat="1" ht="19.7" customHeight="1" x14ac:dyDescent="0.2">
      <c r="B7437" s="142">
        <v>54471</v>
      </c>
      <c r="C7437" s="143" t="s">
        <v>229</v>
      </c>
      <c r="D7437" s="142">
        <v>13626955</v>
      </c>
      <c r="E7437" s="143" t="s">
        <v>9296</v>
      </c>
      <c r="F7437" s="143" t="s">
        <v>700</v>
      </c>
      <c r="G7437" s="143" t="s">
        <v>701</v>
      </c>
      <c r="H7437" s="144">
        <v>0</v>
      </c>
      <c r="I7437" s="143"/>
    </row>
    <row r="7438" spans="2:9" s="140" customFormat="1" ht="19.7" customHeight="1" x14ac:dyDescent="0.2">
      <c r="B7438" s="142">
        <v>54471</v>
      </c>
      <c r="C7438" s="143" t="s">
        <v>229</v>
      </c>
      <c r="D7438" s="142">
        <v>13725026</v>
      </c>
      <c r="E7438" s="143" t="s">
        <v>5887</v>
      </c>
      <c r="F7438" s="143" t="s">
        <v>713</v>
      </c>
      <c r="G7438" s="143" t="s">
        <v>714</v>
      </c>
      <c r="H7438" s="144">
        <v>442000</v>
      </c>
      <c r="I7438" s="143"/>
    </row>
    <row r="7439" spans="2:9" s="140" customFormat="1" ht="19.7" customHeight="1" x14ac:dyDescent="0.2">
      <c r="B7439" s="142">
        <v>54471</v>
      </c>
      <c r="C7439" s="143" t="s">
        <v>229</v>
      </c>
      <c r="D7439" s="142">
        <v>13725026</v>
      </c>
      <c r="E7439" s="143" t="s">
        <v>5888</v>
      </c>
      <c r="F7439" s="143" t="s">
        <v>700</v>
      </c>
      <c r="G7439" s="143" t="s">
        <v>701</v>
      </c>
      <c r="H7439" s="144">
        <v>-8150.02</v>
      </c>
      <c r="I7439" s="143"/>
    </row>
    <row r="7440" spans="2:9" s="140" customFormat="1" ht="19.7" customHeight="1" x14ac:dyDescent="0.2">
      <c r="B7440" s="142">
        <v>54476</v>
      </c>
      <c r="C7440" s="143" t="s">
        <v>228</v>
      </c>
      <c r="D7440" s="142">
        <v>13062093</v>
      </c>
      <c r="E7440" s="143" t="s">
        <v>5896</v>
      </c>
      <c r="F7440" s="143" t="s">
        <v>700</v>
      </c>
      <c r="G7440" s="143" t="s">
        <v>701</v>
      </c>
      <c r="H7440" s="144">
        <v>150</v>
      </c>
      <c r="I7440" s="143"/>
    </row>
    <row r="7441" spans="2:9" s="140" customFormat="1" ht="19.7" customHeight="1" x14ac:dyDescent="0.2">
      <c r="B7441" s="142">
        <v>54476</v>
      </c>
      <c r="C7441" s="143" t="s">
        <v>228</v>
      </c>
      <c r="D7441" s="142">
        <v>13062093</v>
      </c>
      <c r="E7441" s="143" t="s">
        <v>5896</v>
      </c>
      <c r="F7441" s="143" t="s">
        <v>700</v>
      </c>
      <c r="G7441" s="143" t="s">
        <v>701</v>
      </c>
      <c r="H7441" s="144">
        <v>1650</v>
      </c>
      <c r="I7441" s="143"/>
    </row>
    <row r="7442" spans="2:9" s="140" customFormat="1" ht="19.7" customHeight="1" x14ac:dyDescent="0.2">
      <c r="B7442" s="142">
        <v>54476</v>
      </c>
      <c r="C7442" s="143" t="s">
        <v>228</v>
      </c>
      <c r="D7442" s="142">
        <v>13071918</v>
      </c>
      <c r="E7442" s="143" t="s">
        <v>5897</v>
      </c>
      <c r="F7442" s="143" t="s">
        <v>697</v>
      </c>
      <c r="G7442" s="143" t="s">
        <v>698</v>
      </c>
      <c r="H7442" s="144">
        <v>27000</v>
      </c>
      <c r="I7442" s="143"/>
    </row>
    <row r="7443" spans="2:9" s="140" customFormat="1" ht="19.7" customHeight="1" x14ac:dyDescent="0.2">
      <c r="B7443" s="142">
        <v>54476</v>
      </c>
      <c r="C7443" s="143" t="s">
        <v>228</v>
      </c>
      <c r="D7443" s="142">
        <v>13228416</v>
      </c>
      <c r="E7443" s="143" t="s">
        <v>5898</v>
      </c>
      <c r="F7443" s="143" t="s">
        <v>697</v>
      </c>
      <c r="G7443" s="143" t="s">
        <v>698</v>
      </c>
      <c r="H7443" s="144">
        <v>88000</v>
      </c>
      <c r="I7443" s="143"/>
    </row>
    <row r="7444" spans="2:9" s="140" customFormat="1" ht="19.7" customHeight="1" x14ac:dyDescent="0.2">
      <c r="B7444" s="142">
        <v>54476</v>
      </c>
      <c r="C7444" s="143" t="s">
        <v>228</v>
      </c>
      <c r="D7444" s="142">
        <v>13293952</v>
      </c>
      <c r="E7444" s="143" t="s">
        <v>5899</v>
      </c>
      <c r="F7444" s="143" t="s">
        <v>700</v>
      </c>
      <c r="G7444" s="143" t="s">
        <v>701</v>
      </c>
      <c r="H7444" s="144">
        <v>-562.67999999999995</v>
      </c>
      <c r="I7444" s="143"/>
    </row>
    <row r="7445" spans="2:9" s="140" customFormat="1" ht="19.7" customHeight="1" x14ac:dyDescent="0.2">
      <c r="B7445" s="142">
        <v>54476</v>
      </c>
      <c r="C7445" s="143" t="s">
        <v>228</v>
      </c>
      <c r="D7445" s="142">
        <v>13293952</v>
      </c>
      <c r="E7445" s="143" t="s">
        <v>5900</v>
      </c>
      <c r="F7445" s="143" t="s">
        <v>700</v>
      </c>
      <c r="G7445" s="143" t="s">
        <v>701</v>
      </c>
      <c r="H7445" s="144">
        <v>-818.13</v>
      </c>
      <c r="I7445" s="143"/>
    </row>
    <row r="7446" spans="2:9" s="140" customFormat="1" ht="19.7" customHeight="1" x14ac:dyDescent="0.2">
      <c r="B7446" s="142">
        <v>54476</v>
      </c>
      <c r="C7446" s="143" t="s">
        <v>228</v>
      </c>
      <c r="D7446" s="142">
        <v>13293952</v>
      </c>
      <c r="E7446" s="143" t="s">
        <v>5901</v>
      </c>
      <c r="F7446" s="143" t="s">
        <v>700</v>
      </c>
      <c r="G7446" s="143" t="s">
        <v>701</v>
      </c>
      <c r="H7446" s="144">
        <v>-1899</v>
      </c>
      <c r="I7446" s="143"/>
    </row>
    <row r="7447" spans="2:9" s="140" customFormat="1" ht="19.7" customHeight="1" x14ac:dyDescent="0.2">
      <c r="B7447" s="142">
        <v>54476</v>
      </c>
      <c r="C7447" s="143" t="s">
        <v>228</v>
      </c>
      <c r="D7447" s="142">
        <v>13483816</v>
      </c>
      <c r="E7447" s="143" t="s">
        <v>5902</v>
      </c>
      <c r="F7447" s="143" t="s">
        <v>700</v>
      </c>
      <c r="G7447" s="143" t="s">
        <v>701</v>
      </c>
      <c r="H7447" s="144">
        <v>-560</v>
      </c>
      <c r="I7447" s="143"/>
    </row>
    <row r="7448" spans="2:9" s="140" customFormat="1" ht="19.7" customHeight="1" x14ac:dyDescent="0.2">
      <c r="B7448" s="142">
        <v>54476</v>
      </c>
      <c r="C7448" s="143" t="s">
        <v>228</v>
      </c>
      <c r="D7448" s="142">
        <v>13508065</v>
      </c>
      <c r="E7448" s="143" t="s">
        <v>5903</v>
      </c>
      <c r="F7448" s="143" t="s">
        <v>713</v>
      </c>
      <c r="G7448" s="143" t="s">
        <v>714</v>
      </c>
      <c r="H7448" s="144">
        <v>190000</v>
      </c>
      <c r="I7448" s="143"/>
    </row>
    <row r="7449" spans="2:9" s="140" customFormat="1" ht="19.7" customHeight="1" x14ac:dyDescent="0.2">
      <c r="B7449" s="142">
        <v>54476</v>
      </c>
      <c r="C7449" s="143" t="s">
        <v>228</v>
      </c>
      <c r="D7449" s="142">
        <v>13508065</v>
      </c>
      <c r="E7449" s="143" t="s">
        <v>5904</v>
      </c>
      <c r="F7449" s="143" t="s">
        <v>697</v>
      </c>
      <c r="G7449" s="143" t="s">
        <v>698</v>
      </c>
      <c r="H7449" s="144">
        <v>15000</v>
      </c>
      <c r="I7449" s="143"/>
    </row>
    <row r="7450" spans="2:9" s="140" customFormat="1" ht="19.7" customHeight="1" x14ac:dyDescent="0.2">
      <c r="B7450" s="142">
        <v>54476</v>
      </c>
      <c r="C7450" s="143" t="s">
        <v>228</v>
      </c>
      <c r="D7450" s="142">
        <v>13551306</v>
      </c>
      <c r="E7450" s="143" t="s">
        <v>5905</v>
      </c>
      <c r="F7450" s="143" t="s">
        <v>697</v>
      </c>
      <c r="G7450" s="143" t="s">
        <v>698</v>
      </c>
      <c r="H7450" s="144">
        <v>35000</v>
      </c>
      <c r="I7450" s="143"/>
    </row>
    <row r="7451" spans="2:9" s="140" customFormat="1" ht="19.7" customHeight="1" x14ac:dyDescent="0.2">
      <c r="B7451" s="142">
        <v>54476</v>
      </c>
      <c r="C7451" s="143" t="s">
        <v>228</v>
      </c>
      <c r="D7451" s="142">
        <v>13551306</v>
      </c>
      <c r="E7451" s="143" t="s">
        <v>5906</v>
      </c>
      <c r="F7451" s="143" t="s">
        <v>899</v>
      </c>
      <c r="G7451" s="143" t="s">
        <v>900</v>
      </c>
      <c r="H7451" s="144">
        <v>586.96</v>
      </c>
      <c r="I7451" s="143"/>
    </row>
    <row r="7452" spans="2:9" s="140" customFormat="1" ht="19.7" customHeight="1" x14ac:dyDescent="0.2">
      <c r="B7452" s="142">
        <v>54476</v>
      </c>
      <c r="C7452" s="143" t="s">
        <v>228</v>
      </c>
      <c r="D7452" s="142">
        <v>13613176</v>
      </c>
      <c r="E7452" s="143" t="s">
        <v>5907</v>
      </c>
      <c r="F7452" s="143" t="s">
        <v>700</v>
      </c>
      <c r="G7452" s="143" t="s">
        <v>701</v>
      </c>
      <c r="H7452" s="144">
        <v>-24274.27</v>
      </c>
      <c r="I7452" s="143"/>
    </row>
    <row r="7453" spans="2:9" s="140" customFormat="1" ht="19.7" customHeight="1" x14ac:dyDescent="0.2">
      <c r="B7453" s="142">
        <v>54476</v>
      </c>
      <c r="C7453" s="143" t="s">
        <v>228</v>
      </c>
      <c r="D7453" s="142">
        <v>13613176</v>
      </c>
      <c r="E7453" s="143" t="s">
        <v>9297</v>
      </c>
      <c r="F7453" s="143" t="s">
        <v>700</v>
      </c>
      <c r="G7453" s="143" t="s">
        <v>701</v>
      </c>
      <c r="H7453" s="144">
        <v>-20227.939999999999</v>
      </c>
      <c r="I7453" s="143"/>
    </row>
    <row r="7454" spans="2:9" s="140" customFormat="1" ht="19.7" customHeight="1" x14ac:dyDescent="0.2">
      <c r="B7454" s="142">
        <v>54476</v>
      </c>
      <c r="C7454" s="143" t="s">
        <v>228</v>
      </c>
      <c r="D7454" s="142">
        <v>13643080</v>
      </c>
      <c r="E7454" s="143" t="s">
        <v>5908</v>
      </c>
      <c r="F7454" s="143" t="s">
        <v>737</v>
      </c>
      <c r="G7454" s="143" t="s">
        <v>738</v>
      </c>
      <c r="H7454" s="144">
        <v>260</v>
      </c>
      <c r="I7454" s="143"/>
    </row>
    <row r="7455" spans="2:9" s="140" customFormat="1" ht="19.7" customHeight="1" x14ac:dyDescent="0.2">
      <c r="B7455" s="142">
        <v>54476</v>
      </c>
      <c r="C7455" s="143" t="s">
        <v>228</v>
      </c>
      <c r="D7455" s="142">
        <v>13643080</v>
      </c>
      <c r="E7455" s="143" t="s">
        <v>5908</v>
      </c>
      <c r="F7455" s="143" t="s">
        <v>737</v>
      </c>
      <c r="G7455" s="143" t="s">
        <v>738</v>
      </c>
      <c r="H7455" s="144">
        <v>2926</v>
      </c>
      <c r="I7455" s="143"/>
    </row>
    <row r="7456" spans="2:9" s="140" customFormat="1" ht="19.7" customHeight="1" x14ac:dyDescent="0.2">
      <c r="B7456" s="142">
        <v>54476</v>
      </c>
      <c r="C7456" s="143" t="s">
        <v>228</v>
      </c>
      <c r="D7456" s="142">
        <v>13643080</v>
      </c>
      <c r="E7456" s="143" t="s">
        <v>5909</v>
      </c>
      <c r="F7456" s="143" t="s">
        <v>697</v>
      </c>
      <c r="G7456" s="143" t="s">
        <v>698</v>
      </c>
      <c r="H7456" s="144">
        <v>40000</v>
      </c>
      <c r="I7456" s="143"/>
    </row>
    <row r="7457" spans="2:9" s="140" customFormat="1" ht="19.7" customHeight="1" x14ac:dyDescent="0.2">
      <c r="B7457" s="142">
        <v>54476</v>
      </c>
      <c r="C7457" s="143" t="s">
        <v>228</v>
      </c>
      <c r="D7457" s="142">
        <v>13813386</v>
      </c>
      <c r="E7457" s="143" t="s">
        <v>5910</v>
      </c>
      <c r="F7457" s="143" t="s">
        <v>737</v>
      </c>
      <c r="G7457" s="143" t="s">
        <v>738</v>
      </c>
      <c r="H7457" s="144">
        <v>30</v>
      </c>
      <c r="I7457" s="143"/>
    </row>
    <row r="7458" spans="2:9" s="140" customFormat="1" ht="19.7" customHeight="1" x14ac:dyDescent="0.2">
      <c r="B7458" s="142">
        <v>54476</v>
      </c>
      <c r="C7458" s="143" t="s">
        <v>228</v>
      </c>
      <c r="D7458" s="142">
        <v>13813386</v>
      </c>
      <c r="E7458" s="143" t="s">
        <v>5910</v>
      </c>
      <c r="F7458" s="143" t="s">
        <v>737</v>
      </c>
      <c r="G7458" s="143" t="s">
        <v>738</v>
      </c>
      <c r="H7458" s="144">
        <v>330</v>
      </c>
      <c r="I7458" s="143"/>
    </row>
    <row r="7459" spans="2:9" s="140" customFormat="1" ht="19.7" customHeight="1" x14ac:dyDescent="0.2">
      <c r="B7459" s="142">
        <v>54476</v>
      </c>
      <c r="C7459" s="143" t="s">
        <v>228</v>
      </c>
      <c r="D7459" s="142">
        <v>99624895</v>
      </c>
      <c r="E7459" s="143" t="s">
        <v>5911</v>
      </c>
      <c r="F7459" s="143" t="s">
        <v>700</v>
      </c>
      <c r="G7459" s="143" t="s">
        <v>701</v>
      </c>
      <c r="H7459" s="144">
        <v>960</v>
      </c>
      <c r="I7459" s="143"/>
    </row>
    <row r="7460" spans="2:9" s="140" customFormat="1" ht="19.7" customHeight="1" x14ac:dyDescent="0.2">
      <c r="B7460" s="142">
        <v>54476</v>
      </c>
      <c r="C7460" s="143" t="s">
        <v>228</v>
      </c>
      <c r="D7460" s="142">
        <v>99624895</v>
      </c>
      <c r="E7460" s="143" t="s">
        <v>5911</v>
      </c>
      <c r="F7460" s="143" t="s">
        <v>700</v>
      </c>
      <c r="G7460" s="143" t="s">
        <v>701</v>
      </c>
      <c r="H7460" s="144">
        <v>960</v>
      </c>
      <c r="I7460" s="143"/>
    </row>
    <row r="7461" spans="2:9" s="140" customFormat="1" ht="19.7" customHeight="1" x14ac:dyDescent="0.2">
      <c r="B7461" s="142">
        <v>54476</v>
      </c>
      <c r="C7461" s="143" t="s">
        <v>228</v>
      </c>
      <c r="D7461" s="142">
        <v>99624895</v>
      </c>
      <c r="E7461" s="143" t="s">
        <v>5912</v>
      </c>
      <c r="F7461" s="143" t="s">
        <v>697</v>
      </c>
      <c r="G7461" s="143" t="s">
        <v>698</v>
      </c>
      <c r="H7461" s="144">
        <v>60000</v>
      </c>
      <c r="I7461" s="143"/>
    </row>
    <row r="7462" spans="2:9" s="140" customFormat="1" ht="19.7" customHeight="1" x14ac:dyDescent="0.2">
      <c r="B7462" s="142">
        <v>54476</v>
      </c>
      <c r="C7462" s="143" t="s">
        <v>228</v>
      </c>
      <c r="D7462" s="142">
        <v>101390880</v>
      </c>
      <c r="E7462" s="143" t="s">
        <v>5913</v>
      </c>
      <c r="F7462" s="143" t="s">
        <v>713</v>
      </c>
      <c r="G7462" s="143" t="s">
        <v>714</v>
      </c>
      <c r="H7462" s="144">
        <v>100000</v>
      </c>
      <c r="I7462" s="143"/>
    </row>
    <row r="7463" spans="2:9" s="140" customFormat="1" ht="19.7" customHeight="1" x14ac:dyDescent="0.2">
      <c r="B7463" s="142">
        <v>54481</v>
      </c>
      <c r="C7463" s="143" t="s">
        <v>230</v>
      </c>
      <c r="D7463" s="142">
        <v>13002151</v>
      </c>
      <c r="E7463" s="143" t="s">
        <v>5914</v>
      </c>
      <c r="F7463" s="143" t="s">
        <v>700</v>
      </c>
      <c r="G7463" s="143" t="s">
        <v>701</v>
      </c>
      <c r="H7463" s="144">
        <v>35000</v>
      </c>
      <c r="I7463" s="143"/>
    </row>
    <row r="7464" spans="2:9" s="140" customFormat="1" ht="19.7" customHeight="1" x14ac:dyDescent="0.2">
      <c r="B7464" s="142">
        <v>54481</v>
      </c>
      <c r="C7464" s="143" t="s">
        <v>230</v>
      </c>
      <c r="D7464" s="142">
        <v>13039719</v>
      </c>
      <c r="E7464" s="143" t="s">
        <v>5915</v>
      </c>
      <c r="F7464" s="143" t="s">
        <v>700</v>
      </c>
      <c r="G7464" s="143" t="s">
        <v>701</v>
      </c>
      <c r="H7464" s="144">
        <v>132976.21</v>
      </c>
      <c r="I7464" s="143"/>
    </row>
    <row r="7465" spans="2:9" s="140" customFormat="1" ht="19.7" customHeight="1" x14ac:dyDescent="0.2">
      <c r="B7465" s="142">
        <v>54481</v>
      </c>
      <c r="C7465" s="143" t="s">
        <v>230</v>
      </c>
      <c r="D7465" s="142">
        <v>13039723</v>
      </c>
      <c r="E7465" s="143" t="s">
        <v>5916</v>
      </c>
      <c r="F7465" s="143" t="s">
        <v>697</v>
      </c>
      <c r="G7465" s="143" t="s">
        <v>698</v>
      </c>
      <c r="H7465" s="144">
        <v>15000</v>
      </c>
      <c r="I7465" s="143"/>
    </row>
    <row r="7466" spans="2:9" s="140" customFormat="1" ht="19.7" customHeight="1" x14ac:dyDescent="0.2">
      <c r="B7466" s="142">
        <v>54481</v>
      </c>
      <c r="C7466" s="143" t="s">
        <v>230</v>
      </c>
      <c r="D7466" s="142">
        <v>13061104</v>
      </c>
      <c r="E7466" s="143" t="s">
        <v>5917</v>
      </c>
      <c r="F7466" s="143" t="s">
        <v>713</v>
      </c>
      <c r="G7466" s="143" t="s">
        <v>714</v>
      </c>
      <c r="H7466" s="144">
        <v>200000</v>
      </c>
      <c r="I7466" s="143"/>
    </row>
    <row r="7467" spans="2:9" s="140" customFormat="1" ht="19.7" customHeight="1" x14ac:dyDescent="0.2">
      <c r="B7467" s="142">
        <v>54481</v>
      </c>
      <c r="C7467" s="143" t="s">
        <v>230</v>
      </c>
      <c r="D7467" s="142">
        <v>13063254</v>
      </c>
      <c r="E7467" s="143" t="s">
        <v>5918</v>
      </c>
      <c r="F7467" s="143" t="s">
        <v>700</v>
      </c>
      <c r="G7467" s="143" t="s">
        <v>701</v>
      </c>
      <c r="H7467" s="144">
        <v>-16535.47</v>
      </c>
      <c r="I7467" s="143"/>
    </row>
    <row r="7468" spans="2:9" s="140" customFormat="1" ht="19.7" customHeight="1" x14ac:dyDescent="0.2">
      <c r="B7468" s="142">
        <v>54481</v>
      </c>
      <c r="C7468" s="143" t="s">
        <v>230</v>
      </c>
      <c r="D7468" s="142">
        <v>13071191</v>
      </c>
      <c r="E7468" s="143" t="s">
        <v>5919</v>
      </c>
      <c r="F7468" s="143" t="s">
        <v>697</v>
      </c>
      <c r="G7468" s="143" t="s">
        <v>698</v>
      </c>
      <c r="H7468" s="144">
        <v>10000</v>
      </c>
      <c r="I7468" s="143"/>
    </row>
    <row r="7469" spans="2:9" s="140" customFormat="1" ht="19.7" customHeight="1" x14ac:dyDescent="0.2">
      <c r="B7469" s="142">
        <v>54481</v>
      </c>
      <c r="C7469" s="143" t="s">
        <v>230</v>
      </c>
      <c r="D7469" s="142">
        <v>13071905</v>
      </c>
      <c r="E7469" s="143" t="s">
        <v>5920</v>
      </c>
      <c r="F7469" s="143" t="s">
        <v>700</v>
      </c>
      <c r="G7469" s="143" t="s">
        <v>701</v>
      </c>
      <c r="H7469" s="144">
        <v>7500</v>
      </c>
      <c r="I7469" s="143"/>
    </row>
    <row r="7470" spans="2:9" s="140" customFormat="1" ht="19.7" customHeight="1" x14ac:dyDescent="0.2">
      <c r="B7470" s="142">
        <v>54481</v>
      </c>
      <c r="C7470" s="143" t="s">
        <v>230</v>
      </c>
      <c r="D7470" s="142">
        <v>13101738</v>
      </c>
      <c r="E7470" s="143" t="s">
        <v>8826</v>
      </c>
      <c r="F7470" s="143" t="s">
        <v>769</v>
      </c>
      <c r="G7470" s="143" t="s">
        <v>770</v>
      </c>
      <c r="H7470" s="144">
        <v>-10525.08</v>
      </c>
      <c r="I7470" s="143"/>
    </row>
    <row r="7471" spans="2:9" s="140" customFormat="1" ht="19.7" customHeight="1" x14ac:dyDescent="0.2">
      <c r="B7471" s="142">
        <v>54481</v>
      </c>
      <c r="C7471" s="143" t="s">
        <v>230</v>
      </c>
      <c r="D7471" s="142">
        <v>13106567</v>
      </c>
      <c r="E7471" s="143" t="s">
        <v>5921</v>
      </c>
      <c r="F7471" s="143" t="s">
        <v>700</v>
      </c>
      <c r="G7471" s="143" t="s">
        <v>701</v>
      </c>
      <c r="H7471" s="144">
        <v>30000</v>
      </c>
      <c r="I7471" s="143"/>
    </row>
    <row r="7472" spans="2:9" s="140" customFormat="1" ht="19.7" customHeight="1" x14ac:dyDescent="0.2">
      <c r="B7472" s="142">
        <v>54481</v>
      </c>
      <c r="C7472" s="143" t="s">
        <v>230</v>
      </c>
      <c r="D7472" s="142">
        <v>13111981</v>
      </c>
      <c r="E7472" s="143" t="s">
        <v>5922</v>
      </c>
      <c r="F7472" s="143" t="s">
        <v>700</v>
      </c>
      <c r="G7472" s="143" t="s">
        <v>701</v>
      </c>
      <c r="H7472" s="144">
        <v>560000</v>
      </c>
      <c r="I7472" s="143"/>
    </row>
    <row r="7473" spans="2:9" s="140" customFormat="1" ht="19.7" customHeight="1" x14ac:dyDescent="0.2">
      <c r="B7473" s="142">
        <v>54481</v>
      </c>
      <c r="C7473" s="143" t="s">
        <v>230</v>
      </c>
      <c r="D7473" s="142">
        <v>13125928</v>
      </c>
      <c r="E7473" s="143" t="s">
        <v>5923</v>
      </c>
      <c r="F7473" s="143" t="s">
        <v>700</v>
      </c>
      <c r="G7473" s="143" t="s">
        <v>701</v>
      </c>
      <c r="H7473" s="144">
        <v>-71569.320000000007</v>
      </c>
      <c r="I7473" s="143"/>
    </row>
    <row r="7474" spans="2:9" s="140" customFormat="1" ht="19.7" customHeight="1" x14ac:dyDescent="0.2">
      <c r="B7474" s="142">
        <v>54481</v>
      </c>
      <c r="C7474" s="143" t="s">
        <v>230</v>
      </c>
      <c r="D7474" s="142">
        <v>13145229</v>
      </c>
      <c r="E7474" s="143" t="s">
        <v>9933</v>
      </c>
      <c r="F7474" s="143" t="s">
        <v>713</v>
      </c>
      <c r="G7474" s="143" t="s">
        <v>714</v>
      </c>
      <c r="H7474" s="144">
        <v>200000</v>
      </c>
      <c r="I7474" s="143"/>
    </row>
    <row r="7475" spans="2:9" s="140" customFormat="1" ht="19.7" customHeight="1" x14ac:dyDescent="0.2">
      <c r="B7475" s="142">
        <v>54481</v>
      </c>
      <c r="C7475" s="143" t="s">
        <v>230</v>
      </c>
      <c r="D7475" s="142">
        <v>13150978</v>
      </c>
      <c r="E7475" s="143" t="s">
        <v>5924</v>
      </c>
      <c r="F7475" s="143" t="s">
        <v>700</v>
      </c>
      <c r="G7475" s="143" t="s">
        <v>701</v>
      </c>
      <c r="H7475" s="144">
        <v>25000</v>
      </c>
      <c r="I7475" s="143"/>
    </row>
    <row r="7476" spans="2:9" s="140" customFormat="1" ht="19.7" customHeight="1" x14ac:dyDescent="0.2">
      <c r="B7476" s="142">
        <v>54481</v>
      </c>
      <c r="C7476" s="143" t="s">
        <v>230</v>
      </c>
      <c r="D7476" s="142">
        <v>13189482</v>
      </c>
      <c r="E7476" s="143" t="s">
        <v>9298</v>
      </c>
      <c r="F7476" s="143" t="s">
        <v>700</v>
      </c>
      <c r="G7476" s="143" t="s">
        <v>701</v>
      </c>
      <c r="H7476" s="144">
        <v>-30000.73</v>
      </c>
      <c r="I7476" s="143"/>
    </row>
    <row r="7477" spans="2:9" s="140" customFormat="1" ht="19.7" customHeight="1" x14ac:dyDescent="0.2">
      <c r="B7477" s="142">
        <v>54481</v>
      </c>
      <c r="C7477" s="143" t="s">
        <v>230</v>
      </c>
      <c r="D7477" s="142">
        <v>13193704</v>
      </c>
      <c r="E7477" s="143" t="s">
        <v>5925</v>
      </c>
      <c r="F7477" s="143" t="s">
        <v>713</v>
      </c>
      <c r="G7477" s="143" t="s">
        <v>714</v>
      </c>
      <c r="H7477" s="144">
        <v>122000</v>
      </c>
      <c r="I7477" s="143"/>
    </row>
    <row r="7478" spans="2:9" s="140" customFormat="1" ht="19.7" customHeight="1" x14ac:dyDescent="0.2">
      <c r="B7478" s="142">
        <v>54481</v>
      </c>
      <c r="C7478" s="143" t="s">
        <v>230</v>
      </c>
      <c r="D7478" s="142">
        <v>13248226</v>
      </c>
      <c r="E7478" s="143" t="s">
        <v>5926</v>
      </c>
      <c r="F7478" s="143" t="s">
        <v>700</v>
      </c>
      <c r="G7478" s="143" t="s">
        <v>701</v>
      </c>
      <c r="H7478" s="144">
        <v>31000</v>
      </c>
      <c r="I7478" s="143"/>
    </row>
    <row r="7479" spans="2:9" s="140" customFormat="1" ht="19.7" customHeight="1" x14ac:dyDescent="0.2">
      <c r="B7479" s="142">
        <v>54481</v>
      </c>
      <c r="C7479" s="143" t="s">
        <v>230</v>
      </c>
      <c r="D7479" s="142">
        <v>13252140</v>
      </c>
      <c r="E7479" s="143" t="s">
        <v>5927</v>
      </c>
      <c r="F7479" s="143" t="s">
        <v>700</v>
      </c>
      <c r="G7479" s="143" t="s">
        <v>701</v>
      </c>
      <c r="H7479" s="144">
        <v>4800</v>
      </c>
      <c r="I7479" s="143"/>
    </row>
    <row r="7480" spans="2:9" s="140" customFormat="1" ht="19.7" customHeight="1" x14ac:dyDescent="0.2">
      <c r="B7480" s="142">
        <v>54481</v>
      </c>
      <c r="C7480" s="143" t="s">
        <v>230</v>
      </c>
      <c r="D7480" s="142">
        <v>13252516</v>
      </c>
      <c r="E7480" s="143" t="s">
        <v>5928</v>
      </c>
      <c r="F7480" s="143" t="s">
        <v>700</v>
      </c>
      <c r="G7480" s="143" t="s">
        <v>701</v>
      </c>
      <c r="H7480" s="144">
        <v>-163620.70000000001</v>
      </c>
      <c r="I7480" s="143"/>
    </row>
    <row r="7481" spans="2:9" s="140" customFormat="1" ht="19.7" customHeight="1" x14ac:dyDescent="0.2">
      <c r="B7481" s="142">
        <v>54481</v>
      </c>
      <c r="C7481" s="143" t="s">
        <v>230</v>
      </c>
      <c r="D7481" s="142">
        <v>13281855</v>
      </c>
      <c r="E7481" s="143" t="s">
        <v>9934</v>
      </c>
      <c r="F7481" s="143" t="s">
        <v>700</v>
      </c>
      <c r="G7481" s="143" t="s">
        <v>701</v>
      </c>
      <c r="H7481" s="144">
        <v>-10211.59</v>
      </c>
      <c r="I7481" s="143"/>
    </row>
    <row r="7482" spans="2:9" s="140" customFormat="1" ht="19.7" customHeight="1" x14ac:dyDescent="0.2">
      <c r="B7482" s="142">
        <v>54481</v>
      </c>
      <c r="C7482" s="143" t="s">
        <v>230</v>
      </c>
      <c r="D7482" s="142">
        <v>13310297</v>
      </c>
      <c r="E7482" s="143" t="s">
        <v>5929</v>
      </c>
      <c r="F7482" s="143" t="s">
        <v>713</v>
      </c>
      <c r="G7482" s="143" t="s">
        <v>714</v>
      </c>
      <c r="H7482" s="144">
        <v>300000</v>
      </c>
      <c r="I7482" s="143"/>
    </row>
    <row r="7483" spans="2:9" s="140" customFormat="1" ht="19.7" customHeight="1" x14ac:dyDescent="0.2">
      <c r="B7483" s="142">
        <v>54481</v>
      </c>
      <c r="C7483" s="143" t="s">
        <v>230</v>
      </c>
      <c r="D7483" s="142">
        <v>13313894</v>
      </c>
      <c r="E7483" s="143" t="s">
        <v>9935</v>
      </c>
      <c r="F7483" s="143" t="s">
        <v>700</v>
      </c>
      <c r="G7483" s="143" t="s">
        <v>701</v>
      </c>
      <c r="H7483" s="144">
        <v>-45000</v>
      </c>
      <c r="I7483" s="143"/>
    </row>
    <row r="7484" spans="2:9" s="140" customFormat="1" ht="19.7" customHeight="1" x14ac:dyDescent="0.2">
      <c r="B7484" s="142">
        <v>54481</v>
      </c>
      <c r="C7484" s="143" t="s">
        <v>230</v>
      </c>
      <c r="D7484" s="142">
        <v>13372803</v>
      </c>
      <c r="E7484" s="143" t="s">
        <v>5930</v>
      </c>
      <c r="F7484" s="143" t="s">
        <v>700</v>
      </c>
      <c r="G7484" s="143" t="s">
        <v>701</v>
      </c>
      <c r="H7484" s="144">
        <v>12000</v>
      </c>
      <c r="I7484" s="143"/>
    </row>
    <row r="7485" spans="2:9" s="140" customFormat="1" ht="19.7" customHeight="1" x14ac:dyDescent="0.2">
      <c r="B7485" s="142">
        <v>54481</v>
      </c>
      <c r="C7485" s="143" t="s">
        <v>230</v>
      </c>
      <c r="D7485" s="142">
        <v>13372803</v>
      </c>
      <c r="E7485" s="143" t="s">
        <v>5931</v>
      </c>
      <c r="F7485" s="143" t="s">
        <v>700</v>
      </c>
      <c r="G7485" s="143" t="s">
        <v>701</v>
      </c>
      <c r="H7485" s="144">
        <v>-12062.26</v>
      </c>
      <c r="I7485" s="143"/>
    </row>
    <row r="7486" spans="2:9" s="140" customFormat="1" ht="19.7" customHeight="1" x14ac:dyDescent="0.2">
      <c r="B7486" s="142">
        <v>54481</v>
      </c>
      <c r="C7486" s="143" t="s">
        <v>230</v>
      </c>
      <c r="D7486" s="142">
        <v>13397632</v>
      </c>
      <c r="E7486" s="143" t="s">
        <v>5932</v>
      </c>
      <c r="F7486" s="143" t="s">
        <v>700</v>
      </c>
      <c r="G7486" s="143" t="s">
        <v>701</v>
      </c>
      <c r="H7486" s="144">
        <v>-83433.149999999994</v>
      </c>
      <c r="I7486" s="143"/>
    </row>
    <row r="7487" spans="2:9" s="140" customFormat="1" ht="19.7" customHeight="1" x14ac:dyDescent="0.2">
      <c r="B7487" s="142">
        <v>54481</v>
      </c>
      <c r="C7487" s="143" t="s">
        <v>230</v>
      </c>
      <c r="D7487" s="142">
        <v>13397632</v>
      </c>
      <c r="E7487" s="143" t="s">
        <v>5933</v>
      </c>
      <c r="F7487" s="143" t="s">
        <v>899</v>
      </c>
      <c r="G7487" s="143" t="s">
        <v>900</v>
      </c>
      <c r="H7487" s="144">
        <v>1128.1199999999999</v>
      </c>
      <c r="I7487" s="143"/>
    </row>
    <row r="7488" spans="2:9" s="140" customFormat="1" ht="19.7" customHeight="1" x14ac:dyDescent="0.2">
      <c r="B7488" s="142">
        <v>54481</v>
      </c>
      <c r="C7488" s="143" t="s">
        <v>230</v>
      </c>
      <c r="D7488" s="142">
        <v>13397661</v>
      </c>
      <c r="E7488" s="143" t="s">
        <v>5934</v>
      </c>
      <c r="F7488" s="143" t="s">
        <v>697</v>
      </c>
      <c r="G7488" s="143" t="s">
        <v>698</v>
      </c>
      <c r="H7488" s="144">
        <v>30000</v>
      </c>
      <c r="I7488" s="143"/>
    </row>
    <row r="7489" spans="2:9" s="140" customFormat="1" ht="19.7" customHeight="1" x14ac:dyDescent="0.2">
      <c r="B7489" s="142">
        <v>54481</v>
      </c>
      <c r="C7489" s="143" t="s">
        <v>230</v>
      </c>
      <c r="D7489" s="142">
        <v>13399763</v>
      </c>
      <c r="E7489" s="143" t="s">
        <v>8827</v>
      </c>
      <c r="F7489" s="143" t="s">
        <v>769</v>
      </c>
      <c r="G7489" s="143" t="s">
        <v>770</v>
      </c>
      <c r="H7489" s="144">
        <v>-10525.08</v>
      </c>
      <c r="I7489" s="143"/>
    </row>
    <row r="7490" spans="2:9" s="140" customFormat="1" ht="19.7" customHeight="1" x14ac:dyDescent="0.2">
      <c r="B7490" s="142">
        <v>54481</v>
      </c>
      <c r="C7490" s="143" t="s">
        <v>230</v>
      </c>
      <c r="D7490" s="142">
        <v>13425065</v>
      </c>
      <c r="E7490" s="143" t="s">
        <v>5935</v>
      </c>
      <c r="F7490" s="143" t="s">
        <v>713</v>
      </c>
      <c r="G7490" s="143" t="s">
        <v>714</v>
      </c>
      <c r="H7490" s="144">
        <v>100000</v>
      </c>
      <c r="I7490" s="143"/>
    </row>
    <row r="7491" spans="2:9" s="140" customFormat="1" ht="19.7" customHeight="1" x14ac:dyDescent="0.2">
      <c r="B7491" s="142">
        <v>54481</v>
      </c>
      <c r="C7491" s="143" t="s">
        <v>230</v>
      </c>
      <c r="D7491" s="142">
        <v>13427521</v>
      </c>
      <c r="E7491" s="143" t="s">
        <v>5936</v>
      </c>
      <c r="F7491" s="143" t="s">
        <v>700</v>
      </c>
      <c r="G7491" s="143" t="s">
        <v>701</v>
      </c>
      <c r="H7491" s="144">
        <v>-10090.18</v>
      </c>
      <c r="I7491" s="143"/>
    </row>
    <row r="7492" spans="2:9" s="140" customFormat="1" ht="19.7" customHeight="1" x14ac:dyDescent="0.2">
      <c r="B7492" s="142">
        <v>54481</v>
      </c>
      <c r="C7492" s="143" t="s">
        <v>230</v>
      </c>
      <c r="D7492" s="142">
        <v>13459974</v>
      </c>
      <c r="E7492" s="143" t="s">
        <v>5937</v>
      </c>
      <c r="F7492" s="143" t="s">
        <v>1245</v>
      </c>
      <c r="G7492" s="143" t="s">
        <v>1246</v>
      </c>
      <c r="H7492" s="144">
        <v>74000</v>
      </c>
      <c r="I7492" s="143"/>
    </row>
    <row r="7493" spans="2:9" s="140" customFormat="1" ht="19.7" customHeight="1" x14ac:dyDescent="0.2">
      <c r="B7493" s="142">
        <v>54481</v>
      </c>
      <c r="C7493" s="143" t="s">
        <v>230</v>
      </c>
      <c r="D7493" s="142">
        <v>13459974</v>
      </c>
      <c r="E7493" s="143" t="s">
        <v>5937</v>
      </c>
      <c r="F7493" s="143" t="s">
        <v>1245</v>
      </c>
      <c r="G7493" s="143" t="s">
        <v>1246</v>
      </c>
      <c r="H7493" s="144">
        <v>10000</v>
      </c>
      <c r="I7493" s="143"/>
    </row>
    <row r="7494" spans="2:9" s="140" customFormat="1" ht="19.7" customHeight="1" x14ac:dyDescent="0.2">
      <c r="B7494" s="142">
        <v>54481</v>
      </c>
      <c r="C7494" s="143" t="s">
        <v>230</v>
      </c>
      <c r="D7494" s="142">
        <v>13459974</v>
      </c>
      <c r="E7494" s="143" t="s">
        <v>5938</v>
      </c>
      <c r="F7494" s="143" t="s">
        <v>1245</v>
      </c>
      <c r="G7494" s="143" t="s">
        <v>1246</v>
      </c>
      <c r="H7494" s="144">
        <v>74000</v>
      </c>
      <c r="I7494" s="143"/>
    </row>
    <row r="7495" spans="2:9" s="140" customFormat="1" ht="19.7" customHeight="1" x14ac:dyDescent="0.2">
      <c r="B7495" s="142">
        <v>54481</v>
      </c>
      <c r="C7495" s="143" t="s">
        <v>230</v>
      </c>
      <c r="D7495" s="142">
        <v>13459974</v>
      </c>
      <c r="E7495" s="143" t="s">
        <v>5938</v>
      </c>
      <c r="F7495" s="143" t="s">
        <v>1245</v>
      </c>
      <c r="G7495" s="143" t="s">
        <v>1246</v>
      </c>
      <c r="H7495" s="144">
        <v>10000</v>
      </c>
      <c r="I7495" s="143"/>
    </row>
    <row r="7496" spans="2:9" s="140" customFormat="1" ht="19.7" customHeight="1" x14ac:dyDescent="0.2">
      <c r="B7496" s="142">
        <v>54481</v>
      </c>
      <c r="C7496" s="143" t="s">
        <v>230</v>
      </c>
      <c r="D7496" s="142">
        <v>13465545</v>
      </c>
      <c r="E7496" s="143" t="s">
        <v>5939</v>
      </c>
      <c r="F7496" s="143" t="s">
        <v>700</v>
      </c>
      <c r="G7496" s="143" t="s">
        <v>701</v>
      </c>
      <c r="H7496" s="144">
        <v>35000</v>
      </c>
      <c r="I7496" s="143"/>
    </row>
    <row r="7497" spans="2:9" s="140" customFormat="1" ht="19.7" customHeight="1" x14ac:dyDescent="0.2">
      <c r="B7497" s="142">
        <v>54481</v>
      </c>
      <c r="C7497" s="143" t="s">
        <v>230</v>
      </c>
      <c r="D7497" s="142">
        <v>13476132</v>
      </c>
      <c r="E7497" s="143" t="s">
        <v>5940</v>
      </c>
      <c r="F7497" s="143" t="s">
        <v>700</v>
      </c>
      <c r="G7497" s="143" t="s">
        <v>701</v>
      </c>
      <c r="H7497" s="144">
        <v>82700</v>
      </c>
      <c r="I7497" s="143"/>
    </row>
    <row r="7498" spans="2:9" s="140" customFormat="1" ht="19.7" customHeight="1" x14ac:dyDescent="0.2">
      <c r="B7498" s="142">
        <v>54481</v>
      </c>
      <c r="C7498" s="143" t="s">
        <v>230</v>
      </c>
      <c r="D7498" s="142">
        <v>13488681</v>
      </c>
      <c r="E7498" s="143" t="s">
        <v>5941</v>
      </c>
      <c r="F7498" s="143" t="s">
        <v>700</v>
      </c>
      <c r="G7498" s="143" t="s">
        <v>701</v>
      </c>
      <c r="H7498" s="144">
        <v>-10941.34</v>
      </c>
      <c r="I7498" s="143"/>
    </row>
    <row r="7499" spans="2:9" s="140" customFormat="1" ht="19.7" customHeight="1" x14ac:dyDescent="0.2">
      <c r="B7499" s="142">
        <v>54481</v>
      </c>
      <c r="C7499" s="143" t="s">
        <v>230</v>
      </c>
      <c r="D7499" s="142">
        <v>13491556</v>
      </c>
      <c r="E7499" s="143" t="s">
        <v>5942</v>
      </c>
      <c r="F7499" s="143" t="s">
        <v>723</v>
      </c>
      <c r="G7499" s="143" t="s">
        <v>724</v>
      </c>
      <c r="H7499" s="144">
        <v>-206698.52</v>
      </c>
      <c r="I7499" s="143"/>
    </row>
    <row r="7500" spans="2:9" s="140" customFormat="1" ht="19.7" customHeight="1" x14ac:dyDescent="0.2">
      <c r="B7500" s="142">
        <v>54481</v>
      </c>
      <c r="C7500" s="143" t="s">
        <v>230</v>
      </c>
      <c r="D7500" s="142">
        <v>13491556</v>
      </c>
      <c r="E7500" s="143" t="s">
        <v>5943</v>
      </c>
      <c r="F7500" s="143" t="s">
        <v>700</v>
      </c>
      <c r="G7500" s="143" t="s">
        <v>701</v>
      </c>
      <c r="H7500" s="144">
        <v>206698.52</v>
      </c>
      <c r="I7500" s="143"/>
    </row>
    <row r="7501" spans="2:9" s="140" customFormat="1" ht="19.7" customHeight="1" x14ac:dyDescent="0.2">
      <c r="B7501" s="142">
        <v>54481</v>
      </c>
      <c r="C7501" s="143" t="s">
        <v>230</v>
      </c>
      <c r="D7501" s="142">
        <v>13491556</v>
      </c>
      <c r="E7501" s="143" t="s">
        <v>5943</v>
      </c>
      <c r="F7501" s="143" t="s">
        <v>700</v>
      </c>
      <c r="G7501" s="143" t="s">
        <v>701</v>
      </c>
      <c r="H7501" s="144">
        <v>20000</v>
      </c>
      <c r="I7501" s="143"/>
    </row>
    <row r="7502" spans="2:9" s="140" customFormat="1" ht="19.7" customHeight="1" x14ac:dyDescent="0.2">
      <c r="B7502" s="142">
        <v>54481</v>
      </c>
      <c r="C7502" s="143" t="s">
        <v>230</v>
      </c>
      <c r="D7502" s="142">
        <v>13542073</v>
      </c>
      <c r="E7502" s="143" t="s">
        <v>5944</v>
      </c>
      <c r="F7502" s="143" t="s">
        <v>700</v>
      </c>
      <c r="G7502" s="143" t="s">
        <v>701</v>
      </c>
      <c r="H7502" s="144">
        <v>16000</v>
      </c>
      <c r="I7502" s="143"/>
    </row>
    <row r="7503" spans="2:9" s="140" customFormat="1" ht="19.7" customHeight="1" x14ac:dyDescent="0.2">
      <c r="B7503" s="142">
        <v>54481</v>
      </c>
      <c r="C7503" s="143" t="s">
        <v>230</v>
      </c>
      <c r="D7503" s="142">
        <v>13550352</v>
      </c>
      <c r="E7503" s="143" t="s">
        <v>5945</v>
      </c>
      <c r="F7503" s="143" t="s">
        <v>700</v>
      </c>
      <c r="G7503" s="143" t="s">
        <v>701</v>
      </c>
      <c r="H7503" s="144">
        <v>1800</v>
      </c>
      <c r="I7503" s="143"/>
    </row>
    <row r="7504" spans="2:9" s="140" customFormat="1" ht="19.7" customHeight="1" x14ac:dyDescent="0.2">
      <c r="B7504" s="142">
        <v>54481</v>
      </c>
      <c r="C7504" s="143" t="s">
        <v>230</v>
      </c>
      <c r="D7504" s="142">
        <v>13550352</v>
      </c>
      <c r="E7504" s="143" t="s">
        <v>5945</v>
      </c>
      <c r="F7504" s="143" t="s">
        <v>700</v>
      </c>
      <c r="G7504" s="143" t="s">
        <v>701</v>
      </c>
      <c r="H7504" s="144">
        <v>-23629.45</v>
      </c>
      <c r="I7504" s="143"/>
    </row>
    <row r="7505" spans="2:9" s="140" customFormat="1" ht="19.7" customHeight="1" x14ac:dyDescent="0.2">
      <c r="B7505" s="142">
        <v>54481</v>
      </c>
      <c r="C7505" s="143" t="s">
        <v>230</v>
      </c>
      <c r="D7505" s="142">
        <v>13602945</v>
      </c>
      <c r="E7505" s="143" t="s">
        <v>5946</v>
      </c>
      <c r="F7505" s="143" t="s">
        <v>700</v>
      </c>
      <c r="G7505" s="143" t="s">
        <v>701</v>
      </c>
      <c r="H7505" s="144">
        <v>4560</v>
      </c>
      <c r="I7505" s="143"/>
    </row>
    <row r="7506" spans="2:9" s="140" customFormat="1" ht="19.7" customHeight="1" x14ac:dyDescent="0.2">
      <c r="B7506" s="142">
        <v>54481</v>
      </c>
      <c r="C7506" s="143" t="s">
        <v>230</v>
      </c>
      <c r="D7506" s="142">
        <v>13602945</v>
      </c>
      <c r="E7506" s="143" t="s">
        <v>5946</v>
      </c>
      <c r="F7506" s="143" t="s">
        <v>700</v>
      </c>
      <c r="G7506" s="143" t="s">
        <v>701</v>
      </c>
      <c r="H7506" s="144">
        <v>1560</v>
      </c>
      <c r="I7506" s="143"/>
    </row>
    <row r="7507" spans="2:9" s="140" customFormat="1" ht="19.7" customHeight="1" x14ac:dyDescent="0.2">
      <c r="B7507" s="142">
        <v>54481</v>
      </c>
      <c r="C7507" s="143" t="s">
        <v>230</v>
      </c>
      <c r="D7507" s="142">
        <v>13638865</v>
      </c>
      <c r="E7507" s="143" t="s">
        <v>5947</v>
      </c>
      <c r="F7507" s="143" t="s">
        <v>899</v>
      </c>
      <c r="G7507" s="143" t="s">
        <v>900</v>
      </c>
      <c r="H7507" s="144">
        <v>762.25</v>
      </c>
      <c r="I7507" s="143"/>
    </row>
    <row r="7508" spans="2:9" s="140" customFormat="1" ht="19.7" customHeight="1" x14ac:dyDescent="0.2">
      <c r="B7508" s="142">
        <v>54481</v>
      </c>
      <c r="C7508" s="143" t="s">
        <v>230</v>
      </c>
      <c r="D7508" s="142">
        <v>13638865</v>
      </c>
      <c r="E7508" s="143" t="s">
        <v>5948</v>
      </c>
      <c r="F7508" s="143" t="s">
        <v>700</v>
      </c>
      <c r="G7508" s="143" t="s">
        <v>701</v>
      </c>
      <c r="H7508" s="144">
        <v>503.03</v>
      </c>
      <c r="I7508" s="143"/>
    </row>
    <row r="7509" spans="2:9" s="140" customFormat="1" ht="19.7" customHeight="1" x14ac:dyDescent="0.2">
      <c r="B7509" s="142">
        <v>54481</v>
      </c>
      <c r="C7509" s="143" t="s">
        <v>230</v>
      </c>
      <c r="D7509" s="142">
        <v>13641693</v>
      </c>
      <c r="E7509" s="143" t="s">
        <v>5949</v>
      </c>
      <c r="F7509" s="143" t="s">
        <v>700</v>
      </c>
      <c r="G7509" s="143" t="s">
        <v>701</v>
      </c>
      <c r="H7509" s="144">
        <v>180</v>
      </c>
      <c r="I7509" s="143"/>
    </row>
    <row r="7510" spans="2:9" s="140" customFormat="1" ht="19.7" customHeight="1" x14ac:dyDescent="0.2">
      <c r="B7510" s="142">
        <v>54481</v>
      </c>
      <c r="C7510" s="143" t="s">
        <v>230</v>
      </c>
      <c r="D7510" s="142">
        <v>13641693</v>
      </c>
      <c r="E7510" s="143" t="s">
        <v>5949</v>
      </c>
      <c r="F7510" s="143" t="s">
        <v>700</v>
      </c>
      <c r="G7510" s="143" t="s">
        <v>701</v>
      </c>
      <c r="H7510" s="144">
        <v>180</v>
      </c>
      <c r="I7510" s="143"/>
    </row>
    <row r="7511" spans="2:9" s="140" customFormat="1" ht="19.7" customHeight="1" x14ac:dyDescent="0.2">
      <c r="B7511" s="142">
        <v>54481</v>
      </c>
      <c r="C7511" s="143" t="s">
        <v>230</v>
      </c>
      <c r="D7511" s="142">
        <v>13688735</v>
      </c>
      <c r="E7511" s="143" t="s">
        <v>5950</v>
      </c>
      <c r="F7511" s="143" t="s">
        <v>713</v>
      </c>
      <c r="G7511" s="143" t="s">
        <v>714</v>
      </c>
      <c r="H7511" s="144">
        <v>100000</v>
      </c>
      <c r="I7511" s="143"/>
    </row>
    <row r="7512" spans="2:9" s="140" customFormat="1" ht="19.7" customHeight="1" x14ac:dyDescent="0.2">
      <c r="B7512" s="142">
        <v>54481</v>
      </c>
      <c r="C7512" s="143" t="s">
        <v>230</v>
      </c>
      <c r="D7512" s="142">
        <v>13688735</v>
      </c>
      <c r="E7512" s="143" t="s">
        <v>5951</v>
      </c>
      <c r="F7512" s="143" t="s">
        <v>697</v>
      </c>
      <c r="G7512" s="143" t="s">
        <v>698</v>
      </c>
      <c r="H7512" s="144">
        <v>30225</v>
      </c>
      <c r="I7512" s="143"/>
    </row>
    <row r="7513" spans="2:9" s="140" customFormat="1" ht="19.7" customHeight="1" x14ac:dyDescent="0.2">
      <c r="B7513" s="142">
        <v>54481</v>
      </c>
      <c r="C7513" s="143" t="s">
        <v>230</v>
      </c>
      <c r="D7513" s="142">
        <v>13705757</v>
      </c>
      <c r="E7513" s="143" t="s">
        <v>5952</v>
      </c>
      <c r="F7513" s="143" t="s">
        <v>700</v>
      </c>
      <c r="G7513" s="143" t="s">
        <v>701</v>
      </c>
      <c r="H7513" s="144">
        <v>-7000</v>
      </c>
      <c r="I7513" s="143"/>
    </row>
    <row r="7514" spans="2:9" s="140" customFormat="1" ht="19.7" customHeight="1" x14ac:dyDescent="0.2">
      <c r="B7514" s="142">
        <v>54481</v>
      </c>
      <c r="C7514" s="143" t="s">
        <v>230</v>
      </c>
      <c r="D7514" s="142">
        <v>13705762</v>
      </c>
      <c r="E7514" s="143" t="s">
        <v>5953</v>
      </c>
      <c r="F7514" s="143" t="s">
        <v>700</v>
      </c>
      <c r="G7514" s="143" t="s">
        <v>701</v>
      </c>
      <c r="H7514" s="144">
        <v>-7000</v>
      </c>
      <c r="I7514" s="143"/>
    </row>
    <row r="7515" spans="2:9" s="140" customFormat="1" ht="19.7" customHeight="1" x14ac:dyDescent="0.2">
      <c r="B7515" s="142">
        <v>54481</v>
      </c>
      <c r="C7515" s="143" t="s">
        <v>230</v>
      </c>
      <c r="D7515" s="142">
        <v>13740305</v>
      </c>
      <c r="E7515" s="143" t="s">
        <v>5954</v>
      </c>
      <c r="F7515" s="143" t="s">
        <v>700</v>
      </c>
      <c r="G7515" s="143" t="s">
        <v>701</v>
      </c>
      <c r="H7515" s="144">
        <v>8000</v>
      </c>
      <c r="I7515" s="143"/>
    </row>
    <row r="7516" spans="2:9" s="140" customFormat="1" ht="19.7" customHeight="1" x14ac:dyDescent="0.2">
      <c r="B7516" s="142">
        <v>54481</v>
      </c>
      <c r="C7516" s="143" t="s">
        <v>230</v>
      </c>
      <c r="D7516" s="142">
        <v>13740305</v>
      </c>
      <c r="E7516" s="143" t="s">
        <v>5955</v>
      </c>
      <c r="F7516" s="143" t="s">
        <v>713</v>
      </c>
      <c r="G7516" s="143" t="s">
        <v>714</v>
      </c>
      <c r="H7516" s="144">
        <v>100000</v>
      </c>
      <c r="I7516" s="143"/>
    </row>
    <row r="7517" spans="2:9" s="140" customFormat="1" ht="19.7" customHeight="1" x14ac:dyDescent="0.2">
      <c r="B7517" s="142">
        <v>54481</v>
      </c>
      <c r="C7517" s="143" t="s">
        <v>230</v>
      </c>
      <c r="D7517" s="142">
        <v>14052668</v>
      </c>
      <c r="E7517" s="143" t="s">
        <v>5956</v>
      </c>
      <c r="F7517" s="143" t="s">
        <v>737</v>
      </c>
      <c r="G7517" s="143" t="s">
        <v>738</v>
      </c>
      <c r="H7517" s="144">
        <v>30</v>
      </c>
      <c r="I7517" s="143"/>
    </row>
    <row r="7518" spans="2:9" s="140" customFormat="1" ht="19.7" customHeight="1" x14ac:dyDescent="0.2">
      <c r="B7518" s="142">
        <v>54481</v>
      </c>
      <c r="C7518" s="143" t="s">
        <v>230</v>
      </c>
      <c r="D7518" s="142">
        <v>14052668</v>
      </c>
      <c r="E7518" s="143" t="s">
        <v>5957</v>
      </c>
      <c r="F7518" s="143" t="s">
        <v>706</v>
      </c>
      <c r="G7518" s="143" t="s">
        <v>707</v>
      </c>
      <c r="H7518" s="144">
        <v>64.03</v>
      </c>
      <c r="I7518" s="143"/>
    </row>
    <row r="7519" spans="2:9" s="140" customFormat="1" ht="19.7" customHeight="1" x14ac:dyDescent="0.2">
      <c r="B7519" s="142">
        <v>54481</v>
      </c>
      <c r="C7519" s="143" t="s">
        <v>230</v>
      </c>
      <c r="D7519" s="142">
        <v>74375935</v>
      </c>
      <c r="E7519" s="143" t="s">
        <v>5958</v>
      </c>
      <c r="F7519" s="143" t="s">
        <v>700</v>
      </c>
      <c r="G7519" s="143" t="s">
        <v>701</v>
      </c>
      <c r="H7519" s="144">
        <v>-12000</v>
      </c>
      <c r="I7519" s="143"/>
    </row>
    <row r="7520" spans="2:9" s="140" customFormat="1" ht="19.7" customHeight="1" x14ac:dyDescent="0.2">
      <c r="B7520" s="142">
        <v>54481</v>
      </c>
      <c r="C7520" s="143" t="s">
        <v>230</v>
      </c>
      <c r="D7520" s="142">
        <v>98218027</v>
      </c>
      <c r="E7520" s="143" t="s">
        <v>5959</v>
      </c>
      <c r="F7520" s="143" t="s">
        <v>713</v>
      </c>
      <c r="G7520" s="143" t="s">
        <v>714</v>
      </c>
      <c r="H7520" s="144">
        <v>0</v>
      </c>
      <c r="I7520" s="143"/>
    </row>
    <row r="7521" spans="2:9" s="140" customFormat="1" ht="19.7" customHeight="1" x14ac:dyDescent="0.2">
      <c r="B7521" s="142">
        <v>54481</v>
      </c>
      <c r="C7521" s="143" t="s">
        <v>230</v>
      </c>
      <c r="D7521" s="142">
        <v>98218027</v>
      </c>
      <c r="E7521" s="143" t="s">
        <v>5960</v>
      </c>
      <c r="F7521" s="143" t="s">
        <v>713</v>
      </c>
      <c r="G7521" s="143" t="s">
        <v>714</v>
      </c>
      <c r="H7521" s="144">
        <v>200000</v>
      </c>
      <c r="I7521" s="143"/>
    </row>
    <row r="7522" spans="2:9" s="140" customFormat="1" ht="19.7" customHeight="1" x14ac:dyDescent="0.2">
      <c r="B7522" s="142">
        <v>54486</v>
      </c>
      <c r="C7522" s="143" t="s">
        <v>231</v>
      </c>
      <c r="D7522" s="142">
        <v>35705</v>
      </c>
      <c r="E7522" s="143" t="s">
        <v>5961</v>
      </c>
      <c r="F7522" s="143" t="s">
        <v>713</v>
      </c>
      <c r="G7522" s="143" t="s">
        <v>714</v>
      </c>
      <c r="H7522" s="144">
        <v>163000</v>
      </c>
      <c r="I7522" s="143"/>
    </row>
    <row r="7523" spans="2:9" s="140" customFormat="1" ht="19.7" customHeight="1" x14ac:dyDescent="0.2">
      <c r="B7523" s="142">
        <v>54486</v>
      </c>
      <c r="C7523" s="143" t="s">
        <v>231</v>
      </c>
      <c r="D7523" s="142">
        <v>13026690</v>
      </c>
      <c r="E7523" s="143" t="s">
        <v>5962</v>
      </c>
      <c r="F7523" s="143" t="s">
        <v>700</v>
      </c>
      <c r="G7523" s="143" t="s">
        <v>701</v>
      </c>
      <c r="H7523" s="144">
        <v>-38593.449999999997</v>
      </c>
      <c r="I7523" s="143"/>
    </row>
    <row r="7524" spans="2:9" s="140" customFormat="1" ht="19.7" customHeight="1" x14ac:dyDescent="0.2">
      <c r="B7524" s="142">
        <v>54486</v>
      </c>
      <c r="C7524" s="143" t="s">
        <v>231</v>
      </c>
      <c r="D7524" s="142">
        <v>13108555</v>
      </c>
      <c r="E7524" s="143" t="s">
        <v>5963</v>
      </c>
      <c r="F7524" s="143" t="s">
        <v>729</v>
      </c>
      <c r="G7524" s="143" t="s">
        <v>730</v>
      </c>
      <c r="H7524" s="144">
        <v>-489.6</v>
      </c>
      <c r="I7524" s="143"/>
    </row>
    <row r="7525" spans="2:9" s="140" customFormat="1" ht="19.7" customHeight="1" x14ac:dyDescent="0.2">
      <c r="B7525" s="142">
        <v>54486</v>
      </c>
      <c r="C7525" s="143" t="s">
        <v>231</v>
      </c>
      <c r="D7525" s="142">
        <v>13109961</v>
      </c>
      <c r="E7525" s="143" t="s">
        <v>5964</v>
      </c>
      <c r="F7525" s="143" t="s">
        <v>713</v>
      </c>
      <c r="G7525" s="143" t="s">
        <v>714</v>
      </c>
      <c r="H7525" s="144">
        <v>125000</v>
      </c>
      <c r="I7525" s="143"/>
    </row>
    <row r="7526" spans="2:9" s="140" customFormat="1" ht="19.7" customHeight="1" x14ac:dyDescent="0.2">
      <c r="B7526" s="142">
        <v>54486</v>
      </c>
      <c r="C7526" s="143" t="s">
        <v>231</v>
      </c>
      <c r="D7526" s="142">
        <v>13109961</v>
      </c>
      <c r="E7526" s="143" t="s">
        <v>5964</v>
      </c>
      <c r="F7526" s="143" t="s">
        <v>713</v>
      </c>
      <c r="G7526" s="143" t="s">
        <v>714</v>
      </c>
      <c r="H7526" s="144">
        <v>100000</v>
      </c>
      <c r="I7526" s="143"/>
    </row>
    <row r="7527" spans="2:9" s="140" customFormat="1" ht="19.7" customHeight="1" x14ac:dyDescent="0.2">
      <c r="B7527" s="142">
        <v>54486</v>
      </c>
      <c r="C7527" s="143" t="s">
        <v>231</v>
      </c>
      <c r="D7527" s="142">
        <v>13109961</v>
      </c>
      <c r="E7527" s="143" t="s">
        <v>5965</v>
      </c>
      <c r="F7527" s="143" t="s">
        <v>700</v>
      </c>
      <c r="G7527" s="143" t="s">
        <v>701</v>
      </c>
      <c r="H7527" s="144">
        <v>180</v>
      </c>
      <c r="I7527" s="143"/>
    </row>
    <row r="7528" spans="2:9" s="140" customFormat="1" ht="19.7" customHeight="1" x14ac:dyDescent="0.2">
      <c r="B7528" s="142">
        <v>54486</v>
      </c>
      <c r="C7528" s="143" t="s">
        <v>231</v>
      </c>
      <c r="D7528" s="142">
        <v>13109961</v>
      </c>
      <c r="E7528" s="143" t="s">
        <v>5965</v>
      </c>
      <c r="F7528" s="143" t="s">
        <v>700</v>
      </c>
      <c r="G7528" s="143" t="s">
        <v>701</v>
      </c>
      <c r="H7528" s="144">
        <v>-72200.72</v>
      </c>
      <c r="I7528" s="143"/>
    </row>
    <row r="7529" spans="2:9" s="140" customFormat="1" ht="19.7" customHeight="1" x14ac:dyDescent="0.2">
      <c r="B7529" s="142">
        <v>54486</v>
      </c>
      <c r="C7529" s="143" t="s">
        <v>231</v>
      </c>
      <c r="D7529" s="142">
        <v>13162454</v>
      </c>
      <c r="E7529" s="143" t="s">
        <v>5966</v>
      </c>
      <c r="F7529" s="143" t="s">
        <v>700</v>
      </c>
      <c r="G7529" s="143" t="s">
        <v>701</v>
      </c>
      <c r="H7529" s="144">
        <v>-25173.3</v>
      </c>
      <c r="I7529" s="143"/>
    </row>
    <row r="7530" spans="2:9" s="140" customFormat="1" ht="19.7" customHeight="1" x14ac:dyDescent="0.2">
      <c r="B7530" s="142">
        <v>54486</v>
      </c>
      <c r="C7530" s="143" t="s">
        <v>231</v>
      </c>
      <c r="D7530" s="142">
        <v>13172364</v>
      </c>
      <c r="E7530" s="143" t="s">
        <v>5967</v>
      </c>
      <c r="F7530" s="143" t="s">
        <v>713</v>
      </c>
      <c r="G7530" s="143" t="s">
        <v>714</v>
      </c>
      <c r="H7530" s="144">
        <v>-200922.64</v>
      </c>
      <c r="I7530" s="143"/>
    </row>
    <row r="7531" spans="2:9" s="140" customFormat="1" ht="19.7" customHeight="1" x14ac:dyDescent="0.2">
      <c r="B7531" s="142">
        <v>54486</v>
      </c>
      <c r="C7531" s="143" t="s">
        <v>231</v>
      </c>
      <c r="D7531" s="142">
        <v>13184293</v>
      </c>
      <c r="E7531" s="143" t="s">
        <v>5522</v>
      </c>
      <c r="F7531" s="143" t="s">
        <v>700</v>
      </c>
      <c r="G7531" s="143" t="s">
        <v>701</v>
      </c>
      <c r="H7531" s="144">
        <v>600</v>
      </c>
      <c r="I7531" s="143"/>
    </row>
    <row r="7532" spans="2:9" s="140" customFormat="1" ht="19.7" customHeight="1" x14ac:dyDescent="0.2">
      <c r="B7532" s="142">
        <v>54486</v>
      </c>
      <c r="C7532" s="143" t="s">
        <v>231</v>
      </c>
      <c r="D7532" s="142">
        <v>13228027</v>
      </c>
      <c r="E7532" s="143" t="s">
        <v>9299</v>
      </c>
      <c r="F7532" s="143" t="s">
        <v>700</v>
      </c>
      <c r="G7532" s="143" t="s">
        <v>701</v>
      </c>
      <c r="H7532" s="144">
        <v>-26000</v>
      </c>
      <c r="I7532" s="143"/>
    </row>
    <row r="7533" spans="2:9" s="140" customFormat="1" ht="19.7" customHeight="1" x14ac:dyDescent="0.2">
      <c r="B7533" s="142">
        <v>54486</v>
      </c>
      <c r="C7533" s="143" t="s">
        <v>231</v>
      </c>
      <c r="D7533" s="142">
        <v>13360851</v>
      </c>
      <c r="E7533" s="143" t="s">
        <v>5968</v>
      </c>
      <c r="F7533" s="143" t="s">
        <v>700</v>
      </c>
      <c r="G7533" s="143" t="s">
        <v>701</v>
      </c>
      <c r="H7533" s="144">
        <v>360</v>
      </c>
      <c r="I7533" s="143"/>
    </row>
    <row r="7534" spans="2:9" s="140" customFormat="1" ht="19.7" customHeight="1" x14ac:dyDescent="0.2">
      <c r="B7534" s="142">
        <v>54486</v>
      </c>
      <c r="C7534" s="143" t="s">
        <v>231</v>
      </c>
      <c r="D7534" s="142">
        <v>13361203</v>
      </c>
      <c r="E7534" s="143" t="s">
        <v>5969</v>
      </c>
      <c r="F7534" s="143" t="s">
        <v>697</v>
      </c>
      <c r="G7534" s="143" t="s">
        <v>698</v>
      </c>
      <c r="H7534" s="144">
        <v>41000</v>
      </c>
      <c r="I7534" s="143"/>
    </row>
    <row r="7535" spans="2:9" s="140" customFormat="1" ht="19.7" customHeight="1" x14ac:dyDescent="0.2">
      <c r="B7535" s="142">
        <v>54486</v>
      </c>
      <c r="C7535" s="143" t="s">
        <v>231</v>
      </c>
      <c r="D7535" s="142">
        <v>13440351</v>
      </c>
      <c r="E7535" s="143" t="s">
        <v>5592</v>
      </c>
      <c r="F7535" s="143" t="s">
        <v>700</v>
      </c>
      <c r="G7535" s="143" t="s">
        <v>701</v>
      </c>
      <c r="H7535" s="144">
        <v>-2763.74</v>
      </c>
      <c r="I7535" s="143"/>
    </row>
    <row r="7536" spans="2:9" s="140" customFormat="1" ht="19.7" customHeight="1" x14ac:dyDescent="0.2">
      <c r="B7536" s="142">
        <v>54486</v>
      </c>
      <c r="C7536" s="143" t="s">
        <v>231</v>
      </c>
      <c r="D7536" s="142">
        <v>13513984</v>
      </c>
      <c r="E7536" s="143" t="s">
        <v>5970</v>
      </c>
      <c r="F7536" s="143" t="s">
        <v>1245</v>
      </c>
      <c r="G7536" s="143" t="s">
        <v>1246</v>
      </c>
      <c r="H7536" s="144">
        <v>240000</v>
      </c>
      <c r="I7536" s="143"/>
    </row>
    <row r="7537" spans="2:9" s="140" customFormat="1" ht="19.7" customHeight="1" x14ac:dyDescent="0.2">
      <c r="B7537" s="142">
        <v>54486</v>
      </c>
      <c r="C7537" s="143" t="s">
        <v>231</v>
      </c>
      <c r="D7537" s="142">
        <v>13613550</v>
      </c>
      <c r="E7537" s="143" t="s">
        <v>5971</v>
      </c>
      <c r="F7537" s="143" t="s">
        <v>700</v>
      </c>
      <c r="G7537" s="143" t="s">
        <v>701</v>
      </c>
      <c r="H7537" s="144">
        <v>9500</v>
      </c>
      <c r="I7537" s="143"/>
    </row>
    <row r="7538" spans="2:9" s="140" customFormat="1" ht="19.7" customHeight="1" x14ac:dyDescent="0.2">
      <c r="B7538" s="142">
        <v>54486</v>
      </c>
      <c r="C7538" s="143" t="s">
        <v>231</v>
      </c>
      <c r="D7538" s="142">
        <v>13627723</v>
      </c>
      <c r="E7538" s="143" t="s">
        <v>5972</v>
      </c>
      <c r="F7538" s="143" t="s">
        <v>700</v>
      </c>
      <c r="G7538" s="143" t="s">
        <v>701</v>
      </c>
      <c r="H7538" s="144">
        <v>54000</v>
      </c>
      <c r="I7538" s="143"/>
    </row>
    <row r="7539" spans="2:9" s="140" customFormat="1" ht="19.7" customHeight="1" x14ac:dyDescent="0.2">
      <c r="B7539" s="142">
        <v>54486</v>
      </c>
      <c r="C7539" s="143" t="s">
        <v>231</v>
      </c>
      <c r="D7539" s="142">
        <v>13627723</v>
      </c>
      <c r="E7539" s="143" t="s">
        <v>5973</v>
      </c>
      <c r="F7539" s="143" t="s">
        <v>700</v>
      </c>
      <c r="G7539" s="143" t="s">
        <v>701</v>
      </c>
      <c r="H7539" s="144">
        <v>3600</v>
      </c>
      <c r="I7539" s="143"/>
    </row>
    <row r="7540" spans="2:9" s="140" customFormat="1" ht="19.7" customHeight="1" x14ac:dyDescent="0.2">
      <c r="B7540" s="142">
        <v>54486</v>
      </c>
      <c r="C7540" s="143" t="s">
        <v>231</v>
      </c>
      <c r="D7540" s="142">
        <v>65228715</v>
      </c>
      <c r="E7540" s="143" t="s">
        <v>5974</v>
      </c>
      <c r="F7540" s="143" t="s">
        <v>700</v>
      </c>
      <c r="G7540" s="143" t="s">
        <v>701</v>
      </c>
      <c r="H7540" s="144">
        <v>3000</v>
      </c>
      <c r="I7540" s="143"/>
    </row>
    <row r="7541" spans="2:9" s="140" customFormat="1" ht="19.7" customHeight="1" x14ac:dyDescent="0.2">
      <c r="B7541" s="142">
        <v>54486</v>
      </c>
      <c r="C7541" s="143" t="s">
        <v>231</v>
      </c>
      <c r="D7541" s="142">
        <v>65228715</v>
      </c>
      <c r="E7541" s="143" t="s">
        <v>5974</v>
      </c>
      <c r="F7541" s="143" t="s">
        <v>700</v>
      </c>
      <c r="G7541" s="143" t="s">
        <v>701</v>
      </c>
      <c r="H7541" s="144">
        <v>600</v>
      </c>
      <c r="I7541" s="143"/>
    </row>
    <row r="7542" spans="2:9" s="140" customFormat="1" ht="19.7" customHeight="1" x14ac:dyDescent="0.2">
      <c r="B7542" s="142">
        <v>54491</v>
      </c>
      <c r="C7542" s="143" t="s">
        <v>232</v>
      </c>
      <c r="D7542" s="142">
        <v>13034028</v>
      </c>
      <c r="E7542" s="143" t="s">
        <v>5975</v>
      </c>
      <c r="F7542" s="143" t="s">
        <v>713</v>
      </c>
      <c r="G7542" s="143" t="s">
        <v>714</v>
      </c>
      <c r="H7542" s="144">
        <v>185000</v>
      </c>
      <c r="I7542" s="143"/>
    </row>
    <row r="7543" spans="2:9" s="140" customFormat="1" ht="19.7" customHeight="1" x14ac:dyDescent="0.2">
      <c r="B7543" s="142">
        <v>54491</v>
      </c>
      <c r="C7543" s="143" t="s">
        <v>232</v>
      </c>
      <c r="D7543" s="142">
        <v>13040881</v>
      </c>
      <c r="E7543" s="143" t="s">
        <v>5976</v>
      </c>
      <c r="F7543" s="143" t="s">
        <v>700</v>
      </c>
      <c r="G7543" s="143" t="s">
        <v>701</v>
      </c>
      <c r="H7543" s="144">
        <v>10000</v>
      </c>
      <c r="I7543" s="143"/>
    </row>
    <row r="7544" spans="2:9" s="140" customFormat="1" ht="19.7" customHeight="1" x14ac:dyDescent="0.2">
      <c r="B7544" s="142">
        <v>54491</v>
      </c>
      <c r="C7544" s="143" t="s">
        <v>232</v>
      </c>
      <c r="D7544" s="142">
        <v>13346418</v>
      </c>
      <c r="E7544" s="143" t="s">
        <v>5977</v>
      </c>
      <c r="F7544" s="143" t="s">
        <v>700</v>
      </c>
      <c r="G7544" s="143" t="s">
        <v>701</v>
      </c>
      <c r="H7544" s="144">
        <v>912</v>
      </c>
      <c r="I7544" s="143"/>
    </row>
    <row r="7545" spans="2:9" s="140" customFormat="1" ht="19.7" customHeight="1" x14ac:dyDescent="0.2">
      <c r="B7545" s="142">
        <v>54491</v>
      </c>
      <c r="C7545" s="143" t="s">
        <v>232</v>
      </c>
      <c r="D7545" s="142">
        <v>13398228</v>
      </c>
      <c r="E7545" s="143" t="s">
        <v>9300</v>
      </c>
      <c r="F7545" s="143" t="s">
        <v>713</v>
      </c>
      <c r="G7545" s="143" t="s">
        <v>714</v>
      </c>
      <c r="H7545" s="144">
        <v>0</v>
      </c>
      <c r="I7545" s="143"/>
    </row>
    <row r="7546" spans="2:9" s="140" customFormat="1" ht="19.7" customHeight="1" x14ac:dyDescent="0.2">
      <c r="B7546" s="142">
        <v>54491</v>
      </c>
      <c r="C7546" s="143" t="s">
        <v>232</v>
      </c>
      <c r="D7546" s="142">
        <v>13407869</v>
      </c>
      <c r="E7546" s="143" t="s">
        <v>5978</v>
      </c>
      <c r="F7546" s="143" t="s">
        <v>700</v>
      </c>
      <c r="G7546" s="143" t="s">
        <v>701</v>
      </c>
      <c r="H7546" s="144">
        <v>20000</v>
      </c>
      <c r="I7546" s="143"/>
    </row>
    <row r="7547" spans="2:9" s="140" customFormat="1" ht="19.7" customHeight="1" x14ac:dyDescent="0.2">
      <c r="B7547" s="142">
        <v>54491</v>
      </c>
      <c r="C7547" s="143" t="s">
        <v>232</v>
      </c>
      <c r="D7547" s="142">
        <v>13430322</v>
      </c>
      <c r="E7547" s="143" t="s">
        <v>5979</v>
      </c>
      <c r="F7547" s="143" t="s">
        <v>737</v>
      </c>
      <c r="G7547" s="143" t="s">
        <v>738</v>
      </c>
      <c r="H7547" s="144">
        <v>3500</v>
      </c>
      <c r="I7547" s="143"/>
    </row>
    <row r="7548" spans="2:9" s="140" customFormat="1" ht="19.7" customHeight="1" x14ac:dyDescent="0.2">
      <c r="B7548" s="142">
        <v>54491</v>
      </c>
      <c r="C7548" s="143" t="s">
        <v>232</v>
      </c>
      <c r="D7548" s="142">
        <v>13430322</v>
      </c>
      <c r="E7548" s="143" t="s">
        <v>5980</v>
      </c>
      <c r="F7548" s="143" t="s">
        <v>700</v>
      </c>
      <c r="G7548" s="143" t="s">
        <v>701</v>
      </c>
      <c r="H7548" s="144">
        <v>6000</v>
      </c>
      <c r="I7548" s="143"/>
    </row>
    <row r="7549" spans="2:9" s="140" customFormat="1" ht="19.7" customHeight="1" x14ac:dyDescent="0.2">
      <c r="B7549" s="142">
        <v>54491</v>
      </c>
      <c r="C7549" s="143" t="s">
        <v>232</v>
      </c>
      <c r="D7549" s="142">
        <v>13457989</v>
      </c>
      <c r="E7549" s="143" t="s">
        <v>5981</v>
      </c>
      <c r="F7549" s="143" t="s">
        <v>700</v>
      </c>
      <c r="G7549" s="143" t="s">
        <v>701</v>
      </c>
      <c r="H7549" s="144">
        <v>-7200</v>
      </c>
      <c r="I7549" s="143"/>
    </row>
    <row r="7550" spans="2:9" s="140" customFormat="1" ht="19.7" customHeight="1" x14ac:dyDescent="0.2">
      <c r="B7550" s="142">
        <v>54491</v>
      </c>
      <c r="C7550" s="143" t="s">
        <v>232</v>
      </c>
      <c r="D7550" s="142">
        <v>13548705</v>
      </c>
      <c r="E7550" s="143" t="s">
        <v>5982</v>
      </c>
      <c r="F7550" s="143" t="s">
        <v>700</v>
      </c>
      <c r="G7550" s="143" t="s">
        <v>701</v>
      </c>
      <c r="H7550" s="144">
        <v>-91785.78</v>
      </c>
      <c r="I7550" s="143"/>
    </row>
    <row r="7551" spans="2:9" s="140" customFormat="1" ht="19.7" customHeight="1" x14ac:dyDescent="0.2">
      <c r="B7551" s="142">
        <v>54491</v>
      </c>
      <c r="C7551" s="143" t="s">
        <v>232</v>
      </c>
      <c r="D7551" s="142">
        <v>13614758</v>
      </c>
      <c r="E7551" s="143" t="s">
        <v>5983</v>
      </c>
      <c r="F7551" s="143" t="s">
        <v>713</v>
      </c>
      <c r="G7551" s="143" t="s">
        <v>714</v>
      </c>
      <c r="H7551" s="144">
        <v>200000</v>
      </c>
      <c r="I7551" s="143"/>
    </row>
    <row r="7552" spans="2:9" s="140" customFormat="1" ht="19.7" customHeight="1" x14ac:dyDescent="0.2">
      <c r="B7552" s="142">
        <v>54491</v>
      </c>
      <c r="C7552" s="143" t="s">
        <v>232</v>
      </c>
      <c r="D7552" s="142">
        <v>13634548</v>
      </c>
      <c r="E7552" s="143" t="s">
        <v>5984</v>
      </c>
      <c r="F7552" s="143" t="s">
        <v>700</v>
      </c>
      <c r="G7552" s="143" t="s">
        <v>701</v>
      </c>
      <c r="H7552" s="144">
        <v>-49104.29</v>
      </c>
      <c r="I7552" s="143"/>
    </row>
    <row r="7553" spans="2:9" s="140" customFormat="1" ht="19.7" customHeight="1" x14ac:dyDescent="0.2">
      <c r="B7553" s="142">
        <v>54491</v>
      </c>
      <c r="C7553" s="143" t="s">
        <v>232</v>
      </c>
      <c r="D7553" s="142">
        <v>13634548</v>
      </c>
      <c r="E7553" s="143" t="s">
        <v>5985</v>
      </c>
      <c r="F7553" s="143" t="s">
        <v>713</v>
      </c>
      <c r="G7553" s="143" t="s">
        <v>714</v>
      </c>
      <c r="H7553" s="144">
        <v>-30000</v>
      </c>
      <c r="I7553" s="143"/>
    </row>
    <row r="7554" spans="2:9" s="140" customFormat="1" ht="19.7" customHeight="1" x14ac:dyDescent="0.2">
      <c r="B7554" s="142">
        <v>54491</v>
      </c>
      <c r="C7554" s="143" t="s">
        <v>232</v>
      </c>
      <c r="D7554" s="142">
        <v>13684119</v>
      </c>
      <c r="E7554" s="143" t="s">
        <v>5986</v>
      </c>
      <c r="F7554" s="143" t="s">
        <v>713</v>
      </c>
      <c r="G7554" s="143" t="s">
        <v>714</v>
      </c>
      <c r="H7554" s="144">
        <v>180000</v>
      </c>
      <c r="I7554" s="143"/>
    </row>
    <row r="7555" spans="2:9" s="140" customFormat="1" ht="19.7" customHeight="1" x14ac:dyDescent="0.2">
      <c r="B7555" s="142">
        <v>54496</v>
      </c>
      <c r="C7555" s="143" t="s">
        <v>249</v>
      </c>
      <c r="D7555" s="142">
        <v>13020108</v>
      </c>
      <c r="E7555" s="143" t="s">
        <v>5987</v>
      </c>
      <c r="F7555" s="143" t="s">
        <v>700</v>
      </c>
      <c r="G7555" s="143" t="s">
        <v>701</v>
      </c>
      <c r="H7555" s="144">
        <v>15000</v>
      </c>
      <c r="I7555" s="143"/>
    </row>
    <row r="7556" spans="2:9" s="140" customFormat="1" ht="19.7" customHeight="1" x14ac:dyDescent="0.2">
      <c r="B7556" s="142">
        <v>54496</v>
      </c>
      <c r="C7556" s="143" t="s">
        <v>249</v>
      </c>
      <c r="D7556" s="142">
        <v>13036351</v>
      </c>
      <c r="E7556" s="143" t="s">
        <v>5988</v>
      </c>
      <c r="F7556" s="143" t="s">
        <v>700</v>
      </c>
      <c r="G7556" s="143" t="s">
        <v>701</v>
      </c>
      <c r="H7556" s="144">
        <v>2400</v>
      </c>
      <c r="I7556" s="143"/>
    </row>
    <row r="7557" spans="2:9" s="140" customFormat="1" ht="19.7" customHeight="1" x14ac:dyDescent="0.2">
      <c r="B7557" s="142">
        <v>54496</v>
      </c>
      <c r="C7557" s="143" t="s">
        <v>249</v>
      </c>
      <c r="D7557" s="142">
        <v>13179861</v>
      </c>
      <c r="E7557" s="143" t="s">
        <v>5989</v>
      </c>
      <c r="F7557" s="143" t="s">
        <v>700</v>
      </c>
      <c r="G7557" s="143" t="s">
        <v>701</v>
      </c>
      <c r="H7557" s="144">
        <v>3612</v>
      </c>
      <c r="I7557" s="143"/>
    </row>
    <row r="7558" spans="2:9" s="140" customFormat="1" ht="19.7" customHeight="1" x14ac:dyDescent="0.2">
      <c r="B7558" s="142">
        <v>54496</v>
      </c>
      <c r="C7558" s="143" t="s">
        <v>249</v>
      </c>
      <c r="D7558" s="142">
        <v>13179861</v>
      </c>
      <c r="E7558" s="143" t="s">
        <v>5990</v>
      </c>
      <c r="F7558" s="143" t="s">
        <v>737</v>
      </c>
      <c r="G7558" s="143" t="s">
        <v>738</v>
      </c>
      <c r="H7558" s="144">
        <v>4200</v>
      </c>
      <c r="I7558" s="143"/>
    </row>
    <row r="7559" spans="2:9" s="140" customFormat="1" ht="19.7" customHeight="1" x14ac:dyDescent="0.2">
      <c r="B7559" s="142">
        <v>54496</v>
      </c>
      <c r="C7559" s="143" t="s">
        <v>249</v>
      </c>
      <c r="D7559" s="142">
        <v>13364345</v>
      </c>
      <c r="E7559" s="143" t="s">
        <v>5991</v>
      </c>
      <c r="F7559" s="143" t="s">
        <v>723</v>
      </c>
      <c r="G7559" s="143" t="s">
        <v>724</v>
      </c>
      <c r="H7559" s="144">
        <v>-145686.69</v>
      </c>
      <c r="I7559" s="143"/>
    </row>
    <row r="7560" spans="2:9" s="140" customFormat="1" ht="19.7" customHeight="1" x14ac:dyDescent="0.2">
      <c r="B7560" s="142">
        <v>54496</v>
      </c>
      <c r="C7560" s="143" t="s">
        <v>249</v>
      </c>
      <c r="D7560" s="142">
        <v>13364345</v>
      </c>
      <c r="E7560" s="143" t="s">
        <v>5992</v>
      </c>
      <c r="F7560" s="143" t="s">
        <v>700</v>
      </c>
      <c r="G7560" s="143" t="s">
        <v>701</v>
      </c>
      <c r="H7560" s="144">
        <v>145686.69</v>
      </c>
      <c r="I7560" s="143"/>
    </row>
    <row r="7561" spans="2:9" s="140" customFormat="1" ht="19.7" customHeight="1" x14ac:dyDescent="0.2">
      <c r="B7561" s="142">
        <v>54496</v>
      </c>
      <c r="C7561" s="143" t="s">
        <v>249</v>
      </c>
      <c r="D7561" s="142">
        <v>13508901</v>
      </c>
      <c r="E7561" s="143" t="s">
        <v>5993</v>
      </c>
      <c r="F7561" s="143" t="s">
        <v>700</v>
      </c>
      <c r="G7561" s="143" t="s">
        <v>701</v>
      </c>
      <c r="H7561" s="144">
        <v>20400</v>
      </c>
      <c r="I7561" s="143"/>
    </row>
    <row r="7562" spans="2:9" s="140" customFormat="1" ht="19.7" customHeight="1" x14ac:dyDescent="0.2">
      <c r="B7562" s="142">
        <v>54496</v>
      </c>
      <c r="C7562" s="143" t="s">
        <v>249</v>
      </c>
      <c r="D7562" s="142">
        <v>13522193</v>
      </c>
      <c r="E7562" s="143" t="s">
        <v>5994</v>
      </c>
      <c r="F7562" s="143" t="s">
        <v>700</v>
      </c>
      <c r="G7562" s="143" t="s">
        <v>701</v>
      </c>
      <c r="H7562" s="144">
        <v>2400</v>
      </c>
      <c r="I7562" s="143"/>
    </row>
    <row r="7563" spans="2:9" s="140" customFormat="1" ht="19.7" customHeight="1" x14ac:dyDescent="0.2">
      <c r="B7563" s="142">
        <v>54496</v>
      </c>
      <c r="C7563" s="143" t="s">
        <v>249</v>
      </c>
      <c r="D7563" s="142">
        <v>13795625</v>
      </c>
      <c r="E7563" s="143" t="s">
        <v>5995</v>
      </c>
      <c r="F7563" s="143" t="s">
        <v>700</v>
      </c>
      <c r="G7563" s="143" t="s">
        <v>701</v>
      </c>
      <c r="H7563" s="144">
        <v>30000</v>
      </c>
      <c r="I7563" s="143"/>
    </row>
    <row r="7564" spans="2:9" s="140" customFormat="1" ht="19.7" customHeight="1" x14ac:dyDescent="0.2">
      <c r="B7564" s="142">
        <v>54496</v>
      </c>
      <c r="C7564" s="143" t="s">
        <v>249</v>
      </c>
      <c r="D7564" s="142">
        <v>101350342</v>
      </c>
      <c r="E7564" s="143" t="s">
        <v>5996</v>
      </c>
      <c r="F7564" s="143" t="s">
        <v>713</v>
      </c>
      <c r="G7564" s="143" t="s">
        <v>714</v>
      </c>
      <c r="H7564" s="144">
        <v>164600</v>
      </c>
      <c r="I7564" s="143"/>
    </row>
    <row r="7565" spans="2:9" s="140" customFormat="1" ht="19.7" customHeight="1" x14ac:dyDescent="0.2">
      <c r="B7565" s="142">
        <v>54506</v>
      </c>
      <c r="C7565" s="143" t="s">
        <v>239</v>
      </c>
      <c r="D7565" s="142">
        <v>13042138</v>
      </c>
      <c r="E7565" s="143" t="s">
        <v>5997</v>
      </c>
      <c r="F7565" s="143" t="s">
        <v>713</v>
      </c>
      <c r="G7565" s="143" t="s">
        <v>714</v>
      </c>
      <c r="H7565" s="144">
        <v>2149.33</v>
      </c>
      <c r="I7565" s="143"/>
    </row>
    <row r="7566" spans="2:9" s="140" customFormat="1" ht="19.7" customHeight="1" x14ac:dyDescent="0.2">
      <c r="B7566" s="142">
        <v>54506</v>
      </c>
      <c r="C7566" s="143" t="s">
        <v>239</v>
      </c>
      <c r="D7566" s="142">
        <v>13091853</v>
      </c>
      <c r="E7566" s="143" t="s">
        <v>5998</v>
      </c>
      <c r="F7566" s="143" t="s">
        <v>697</v>
      </c>
      <c r="G7566" s="143" t="s">
        <v>698</v>
      </c>
      <c r="H7566" s="144">
        <v>67000</v>
      </c>
      <c r="I7566" s="143"/>
    </row>
    <row r="7567" spans="2:9" s="140" customFormat="1" ht="19.7" customHeight="1" x14ac:dyDescent="0.2">
      <c r="B7567" s="142">
        <v>54506</v>
      </c>
      <c r="C7567" s="143" t="s">
        <v>239</v>
      </c>
      <c r="D7567" s="142">
        <v>13267020</v>
      </c>
      <c r="E7567" s="143" t="s">
        <v>6000</v>
      </c>
      <c r="F7567" s="143" t="s">
        <v>700</v>
      </c>
      <c r="G7567" s="143" t="s">
        <v>701</v>
      </c>
      <c r="H7567" s="144">
        <v>-6565.5</v>
      </c>
      <c r="I7567" s="143"/>
    </row>
    <row r="7568" spans="2:9" s="140" customFormat="1" ht="19.7" customHeight="1" x14ac:dyDescent="0.2">
      <c r="B7568" s="142">
        <v>54506</v>
      </c>
      <c r="C7568" s="143" t="s">
        <v>239</v>
      </c>
      <c r="D7568" s="142">
        <v>13267021</v>
      </c>
      <c r="E7568" s="143" t="s">
        <v>5999</v>
      </c>
      <c r="F7568" s="143" t="s">
        <v>700</v>
      </c>
      <c r="G7568" s="143" t="s">
        <v>701</v>
      </c>
      <c r="H7568" s="144">
        <v>5000</v>
      </c>
      <c r="I7568" s="143"/>
    </row>
    <row r="7569" spans="2:9" s="140" customFormat="1" ht="19.7" customHeight="1" x14ac:dyDescent="0.2">
      <c r="B7569" s="142">
        <v>54506</v>
      </c>
      <c r="C7569" s="143" t="s">
        <v>239</v>
      </c>
      <c r="D7569" s="142">
        <v>13288167</v>
      </c>
      <c r="E7569" s="143" t="s">
        <v>9936</v>
      </c>
      <c r="F7569" s="143" t="s">
        <v>899</v>
      </c>
      <c r="G7569" s="143" t="s">
        <v>900</v>
      </c>
      <c r="H7569" s="144">
        <v>-14548.94</v>
      </c>
      <c r="I7569" s="143"/>
    </row>
    <row r="7570" spans="2:9" s="140" customFormat="1" ht="19.7" customHeight="1" x14ac:dyDescent="0.2">
      <c r="B7570" s="142">
        <v>54506</v>
      </c>
      <c r="C7570" s="143" t="s">
        <v>239</v>
      </c>
      <c r="D7570" s="142">
        <v>13461052</v>
      </c>
      <c r="E7570" s="143" t="s">
        <v>9301</v>
      </c>
      <c r="F7570" s="143" t="s">
        <v>700</v>
      </c>
      <c r="G7570" s="143" t="s">
        <v>701</v>
      </c>
      <c r="H7570" s="144">
        <v>40000</v>
      </c>
      <c r="I7570" s="143"/>
    </row>
    <row r="7571" spans="2:9" s="140" customFormat="1" ht="19.7" customHeight="1" x14ac:dyDescent="0.2">
      <c r="B7571" s="142">
        <v>54506</v>
      </c>
      <c r="C7571" s="143" t="s">
        <v>239</v>
      </c>
      <c r="D7571" s="142">
        <v>98563814</v>
      </c>
      <c r="E7571" s="143" t="s">
        <v>8828</v>
      </c>
      <c r="F7571" s="143" t="s">
        <v>697</v>
      </c>
      <c r="G7571" s="143" t="s">
        <v>698</v>
      </c>
      <c r="H7571" s="144">
        <v>85000</v>
      </c>
      <c r="I7571" s="143"/>
    </row>
    <row r="7572" spans="2:9" s="140" customFormat="1" ht="19.7" customHeight="1" x14ac:dyDescent="0.2">
      <c r="B7572" s="142">
        <v>54506</v>
      </c>
      <c r="C7572" s="143" t="s">
        <v>239</v>
      </c>
      <c r="D7572" s="142">
        <v>98563814</v>
      </c>
      <c r="E7572" s="143" t="s">
        <v>8829</v>
      </c>
      <c r="F7572" s="143" t="s">
        <v>697</v>
      </c>
      <c r="G7572" s="143" t="s">
        <v>698</v>
      </c>
      <c r="H7572" s="144">
        <v>85000</v>
      </c>
      <c r="I7572" s="143"/>
    </row>
    <row r="7573" spans="2:9" s="140" customFormat="1" ht="19.7" customHeight="1" x14ac:dyDescent="0.2">
      <c r="B7573" s="142">
        <v>54516</v>
      </c>
      <c r="C7573" s="143" t="s">
        <v>250</v>
      </c>
      <c r="D7573" s="142">
        <v>13463919</v>
      </c>
      <c r="E7573" s="143" t="s">
        <v>6003</v>
      </c>
      <c r="F7573" s="143" t="s">
        <v>700</v>
      </c>
      <c r="G7573" s="143" t="s">
        <v>701</v>
      </c>
      <c r="H7573" s="144">
        <v>1800</v>
      </c>
      <c r="I7573" s="143"/>
    </row>
    <row r="7574" spans="2:9" s="140" customFormat="1" ht="19.7" customHeight="1" x14ac:dyDescent="0.2">
      <c r="B7574" s="142">
        <v>54516</v>
      </c>
      <c r="C7574" s="143" t="s">
        <v>250</v>
      </c>
      <c r="D7574" s="142">
        <v>14087788</v>
      </c>
      <c r="E7574" s="143" t="s">
        <v>8830</v>
      </c>
      <c r="F7574" s="143" t="s">
        <v>700</v>
      </c>
      <c r="G7574" s="143" t="s">
        <v>701</v>
      </c>
      <c r="H7574" s="144">
        <v>-35378.18</v>
      </c>
      <c r="I7574" s="143"/>
    </row>
    <row r="7575" spans="2:9" s="140" customFormat="1" ht="19.7" customHeight="1" x14ac:dyDescent="0.2">
      <c r="B7575" s="142">
        <v>54516</v>
      </c>
      <c r="C7575" s="143" t="s">
        <v>250</v>
      </c>
      <c r="D7575" s="142">
        <v>14105560</v>
      </c>
      <c r="E7575" s="143" t="s">
        <v>6001</v>
      </c>
      <c r="F7575" s="143" t="s">
        <v>737</v>
      </c>
      <c r="G7575" s="143" t="s">
        <v>738</v>
      </c>
      <c r="H7575" s="144">
        <v>551</v>
      </c>
      <c r="I7575" s="143"/>
    </row>
    <row r="7576" spans="2:9" s="140" customFormat="1" ht="19.7" customHeight="1" x14ac:dyDescent="0.2">
      <c r="B7576" s="142">
        <v>54516</v>
      </c>
      <c r="C7576" s="143" t="s">
        <v>250</v>
      </c>
      <c r="D7576" s="142">
        <v>14105741</v>
      </c>
      <c r="E7576" s="143" t="s">
        <v>6002</v>
      </c>
      <c r="F7576" s="143" t="s">
        <v>700</v>
      </c>
      <c r="G7576" s="143" t="s">
        <v>701</v>
      </c>
      <c r="H7576" s="144">
        <v>15000</v>
      </c>
      <c r="I7576" s="143"/>
    </row>
    <row r="7577" spans="2:9" s="140" customFormat="1" ht="19.7" customHeight="1" x14ac:dyDescent="0.2">
      <c r="B7577" s="142">
        <v>54516</v>
      </c>
      <c r="C7577" s="143" t="s">
        <v>250</v>
      </c>
      <c r="D7577" s="142">
        <v>14107874</v>
      </c>
      <c r="E7577" s="143" t="s">
        <v>9302</v>
      </c>
      <c r="F7577" s="143" t="s">
        <v>1121</v>
      </c>
      <c r="G7577" s="143" t="s">
        <v>1122</v>
      </c>
      <c r="H7577" s="144">
        <v>-25000</v>
      </c>
      <c r="I7577" s="143"/>
    </row>
    <row r="7578" spans="2:9" s="140" customFormat="1" ht="19.7" customHeight="1" x14ac:dyDescent="0.2">
      <c r="B7578" s="142">
        <v>54516</v>
      </c>
      <c r="C7578" s="143" t="s">
        <v>250</v>
      </c>
      <c r="D7578" s="142">
        <v>14123245</v>
      </c>
      <c r="E7578" s="143" t="s">
        <v>9303</v>
      </c>
      <c r="F7578" s="143" t="s">
        <v>713</v>
      </c>
      <c r="G7578" s="143" t="s">
        <v>714</v>
      </c>
      <c r="H7578" s="144">
        <v>150000</v>
      </c>
      <c r="I7578" s="143"/>
    </row>
    <row r="7579" spans="2:9" s="140" customFormat="1" ht="19.7" customHeight="1" x14ac:dyDescent="0.2">
      <c r="B7579" s="142">
        <v>54516</v>
      </c>
      <c r="C7579" s="143" t="s">
        <v>250</v>
      </c>
      <c r="D7579" s="142">
        <v>14126494</v>
      </c>
      <c r="E7579" s="143" t="s">
        <v>6004</v>
      </c>
      <c r="F7579" s="143" t="s">
        <v>899</v>
      </c>
      <c r="G7579" s="143" t="s">
        <v>900</v>
      </c>
      <c r="H7579" s="144">
        <v>731.76</v>
      </c>
      <c r="I7579" s="143"/>
    </row>
    <row r="7580" spans="2:9" s="140" customFormat="1" ht="19.7" customHeight="1" x14ac:dyDescent="0.2">
      <c r="B7580" s="142">
        <v>54516</v>
      </c>
      <c r="C7580" s="143" t="s">
        <v>250</v>
      </c>
      <c r="D7580" s="142">
        <v>14126494</v>
      </c>
      <c r="E7580" s="143" t="s">
        <v>6005</v>
      </c>
      <c r="F7580" s="143" t="s">
        <v>697</v>
      </c>
      <c r="G7580" s="143" t="s">
        <v>698</v>
      </c>
      <c r="H7580" s="144">
        <v>-4405.07</v>
      </c>
      <c r="I7580" s="143"/>
    </row>
    <row r="7581" spans="2:9" s="140" customFormat="1" ht="19.7" customHeight="1" x14ac:dyDescent="0.2">
      <c r="B7581" s="142">
        <v>54516</v>
      </c>
      <c r="C7581" s="143" t="s">
        <v>250</v>
      </c>
      <c r="D7581" s="142">
        <v>14161575</v>
      </c>
      <c r="E7581" s="143" t="s">
        <v>6006</v>
      </c>
      <c r="F7581" s="143" t="s">
        <v>697</v>
      </c>
      <c r="G7581" s="143" t="s">
        <v>698</v>
      </c>
      <c r="H7581" s="144">
        <v>15000</v>
      </c>
      <c r="I7581" s="143"/>
    </row>
    <row r="7582" spans="2:9" s="140" customFormat="1" ht="19.7" customHeight="1" x14ac:dyDescent="0.2">
      <c r="B7582" s="142">
        <v>54516</v>
      </c>
      <c r="C7582" s="143" t="s">
        <v>250</v>
      </c>
      <c r="D7582" s="142">
        <v>14179798</v>
      </c>
      <c r="E7582" s="143" t="s">
        <v>9304</v>
      </c>
      <c r="F7582" s="143" t="s">
        <v>700</v>
      </c>
      <c r="G7582" s="143" t="s">
        <v>701</v>
      </c>
      <c r="H7582" s="144">
        <v>87000</v>
      </c>
      <c r="I7582" s="143"/>
    </row>
    <row r="7583" spans="2:9" s="140" customFormat="1" ht="19.7" customHeight="1" x14ac:dyDescent="0.2">
      <c r="B7583" s="142">
        <v>54516</v>
      </c>
      <c r="C7583" s="143" t="s">
        <v>250</v>
      </c>
      <c r="D7583" s="142">
        <v>14180201</v>
      </c>
      <c r="E7583" s="143" t="s">
        <v>6007</v>
      </c>
      <c r="F7583" s="143" t="s">
        <v>700</v>
      </c>
      <c r="G7583" s="143" t="s">
        <v>701</v>
      </c>
      <c r="H7583" s="144">
        <v>548.79999999999995</v>
      </c>
      <c r="I7583" s="143"/>
    </row>
    <row r="7584" spans="2:9" s="140" customFormat="1" ht="19.7" customHeight="1" x14ac:dyDescent="0.2">
      <c r="B7584" s="142">
        <v>54516</v>
      </c>
      <c r="C7584" s="143" t="s">
        <v>250</v>
      </c>
      <c r="D7584" s="142">
        <v>14180201</v>
      </c>
      <c r="E7584" s="143" t="s">
        <v>9937</v>
      </c>
      <c r="F7584" s="143" t="s">
        <v>899</v>
      </c>
      <c r="G7584" s="143" t="s">
        <v>900</v>
      </c>
      <c r="H7584" s="144">
        <v>762.25</v>
      </c>
      <c r="I7584" s="143"/>
    </row>
    <row r="7585" spans="2:9" s="140" customFormat="1" ht="19.7" customHeight="1" x14ac:dyDescent="0.2">
      <c r="B7585" s="142">
        <v>54516</v>
      </c>
      <c r="C7585" s="143" t="s">
        <v>250</v>
      </c>
      <c r="D7585" s="142">
        <v>14180310</v>
      </c>
      <c r="E7585" s="143" t="s">
        <v>6008</v>
      </c>
      <c r="F7585" s="143" t="s">
        <v>737</v>
      </c>
      <c r="G7585" s="143" t="s">
        <v>738</v>
      </c>
      <c r="H7585" s="144">
        <v>1200</v>
      </c>
      <c r="I7585" s="143"/>
    </row>
    <row r="7586" spans="2:9" s="140" customFormat="1" ht="19.7" customHeight="1" x14ac:dyDescent="0.2">
      <c r="B7586" s="142">
        <v>54516</v>
      </c>
      <c r="C7586" s="143" t="s">
        <v>250</v>
      </c>
      <c r="D7586" s="142">
        <v>14180436</v>
      </c>
      <c r="E7586" s="143" t="s">
        <v>6009</v>
      </c>
      <c r="F7586" s="143" t="s">
        <v>729</v>
      </c>
      <c r="G7586" s="143" t="s">
        <v>730</v>
      </c>
      <c r="H7586" s="144">
        <v>8000</v>
      </c>
      <c r="I7586" s="143"/>
    </row>
    <row r="7587" spans="2:9" s="140" customFormat="1" ht="19.7" customHeight="1" x14ac:dyDescent="0.2">
      <c r="B7587" s="142">
        <v>54516</v>
      </c>
      <c r="C7587" s="143" t="s">
        <v>250</v>
      </c>
      <c r="D7587" s="142">
        <v>14211917</v>
      </c>
      <c r="E7587" s="143" t="s">
        <v>9305</v>
      </c>
      <c r="F7587" s="143" t="s">
        <v>792</v>
      </c>
      <c r="G7587" s="143" t="s">
        <v>793</v>
      </c>
      <c r="H7587" s="144">
        <v>0</v>
      </c>
      <c r="I7587" s="143"/>
    </row>
    <row r="7588" spans="2:9" s="140" customFormat="1" ht="19.7" customHeight="1" x14ac:dyDescent="0.2">
      <c r="B7588" s="142">
        <v>54516</v>
      </c>
      <c r="C7588" s="143" t="s">
        <v>250</v>
      </c>
      <c r="D7588" s="142">
        <v>14211917</v>
      </c>
      <c r="E7588" s="143" t="s">
        <v>6010</v>
      </c>
      <c r="F7588" s="143" t="s">
        <v>700</v>
      </c>
      <c r="G7588" s="143" t="s">
        <v>701</v>
      </c>
      <c r="H7588" s="144">
        <v>548.79999999999995</v>
      </c>
      <c r="I7588" s="143"/>
    </row>
    <row r="7589" spans="2:9" s="140" customFormat="1" ht="19.7" customHeight="1" x14ac:dyDescent="0.2">
      <c r="B7589" s="142">
        <v>54516</v>
      </c>
      <c r="C7589" s="143" t="s">
        <v>250</v>
      </c>
      <c r="D7589" s="142">
        <v>14211917</v>
      </c>
      <c r="E7589" s="143" t="s">
        <v>9938</v>
      </c>
      <c r="F7589" s="143" t="s">
        <v>899</v>
      </c>
      <c r="G7589" s="143" t="s">
        <v>900</v>
      </c>
      <c r="H7589" s="144">
        <v>762.25</v>
      </c>
      <c r="I7589" s="143"/>
    </row>
    <row r="7590" spans="2:9" s="140" customFormat="1" ht="19.7" customHeight="1" x14ac:dyDescent="0.2">
      <c r="B7590" s="142">
        <v>54516</v>
      </c>
      <c r="C7590" s="143" t="s">
        <v>250</v>
      </c>
      <c r="D7590" s="142">
        <v>14264647</v>
      </c>
      <c r="E7590" s="143" t="s">
        <v>6011</v>
      </c>
      <c r="F7590" s="143" t="s">
        <v>697</v>
      </c>
      <c r="G7590" s="143" t="s">
        <v>698</v>
      </c>
      <c r="H7590" s="144">
        <v>25000</v>
      </c>
      <c r="I7590" s="143"/>
    </row>
    <row r="7591" spans="2:9" s="140" customFormat="1" ht="19.7" customHeight="1" x14ac:dyDescent="0.2">
      <c r="B7591" s="142">
        <v>54516</v>
      </c>
      <c r="C7591" s="143" t="s">
        <v>250</v>
      </c>
      <c r="D7591" s="142">
        <v>65074380</v>
      </c>
      <c r="E7591" s="143" t="s">
        <v>6012</v>
      </c>
      <c r="F7591" s="143" t="s">
        <v>700</v>
      </c>
      <c r="G7591" s="143" t="s">
        <v>701</v>
      </c>
      <c r="H7591" s="144">
        <v>2400</v>
      </c>
      <c r="I7591" s="143"/>
    </row>
    <row r="7592" spans="2:9" s="140" customFormat="1" ht="19.7" customHeight="1" x14ac:dyDescent="0.2">
      <c r="B7592" s="142">
        <v>54531</v>
      </c>
      <c r="C7592" s="143" t="s">
        <v>252</v>
      </c>
      <c r="D7592" s="142">
        <v>13269841</v>
      </c>
      <c r="E7592" s="143" t="s">
        <v>8831</v>
      </c>
      <c r="F7592" s="143" t="s">
        <v>697</v>
      </c>
      <c r="G7592" s="143" t="s">
        <v>698</v>
      </c>
      <c r="H7592" s="144">
        <v>10000</v>
      </c>
      <c r="I7592" s="143"/>
    </row>
    <row r="7593" spans="2:9" s="140" customFormat="1" ht="19.7" customHeight="1" x14ac:dyDescent="0.2">
      <c r="B7593" s="142">
        <v>54531</v>
      </c>
      <c r="C7593" s="143" t="s">
        <v>252</v>
      </c>
      <c r="D7593" s="142">
        <v>13293022</v>
      </c>
      <c r="E7593" s="143" t="s">
        <v>6014</v>
      </c>
      <c r="F7593" s="143" t="s">
        <v>697</v>
      </c>
      <c r="G7593" s="143" t="s">
        <v>698</v>
      </c>
      <c r="H7593" s="144">
        <v>145084</v>
      </c>
      <c r="I7593" s="143"/>
    </row>
    <row r="7594" spans="2:9" s="140" customFormat="1" ht="19.7" customHeight="1" x14ac:dyDescent="0.2">
      <c r="B7594" s="142">
        <v>54531</v>
      </c>
      <c r="C7594" s="143" t="s">
        <v>252</v>
      </c>
      <c r="D7594" s="142">
        <v>13293023</v>
      </c>
      <c r="E7594" s="143" t="s">
        <v>6015</v>
      </c>
      <c r="F7594" s="143" t="s">
        <v>700</v>
      </c>
      <c r="G7594" s="143" t="s">
        <v>701</v>
      </c>
      <c r="H7594" s="144">
        <v>27546</v>
      </c>
      <c r="I7594" s="143"/>
    </row>
    <row r="7595" spans="2:9" s="140" customFormat="1" ht="19.7" customHeight="1" x14ac:dyDescent="0.2">
      <c r="B7595" s="142">
        <v>54531</v>
      </c>
      <c r="C7595" s="143" t="s">
        <v>252</v>
      </c>
      <c r="D7595" s="142">
        <v>13293023</v>
      </c>
      <c r="E7595" s="143" t="s">
        <v>6016</v>
      </c>
      <c r="F7595" s="143" t="s">
        <v>899</v>
      </c>
      <c r="G7595" s="143" t="s">
        <v>900</v>
      </c>
      <c r="H7595" s="144">
        <v>548.82000000000005</v>
      </c>
      <c r="I7595" s="143"/>
    </row>
    <row r="7596" spans="2:9" s="140" customFormat="1" ht="19.7" customHeight="1" x14ac:dyDescent="0.2">
      <c r="B7596" s="142">
        <v>54531</v>
      </c>
      <c r="C7596" s="143" t="s">
        <v>252</v>
      </c>
      <c r="D7596" s="142">
        <v>13293023</v>
      </c>
      <c r="E7596" s="143" t="s">
        <v>6017</v>
      </c>
      <c r="F7596" s="143" t="s">
        <v>697</v>
      </c>
      <c r="G7596" s="143" t="s">
        <v>698</v>
      </c>
      <c r="H7596" s="144">
        <v>90000</v>
      </c>
      <c r="I7596" s="143"/>
    </row>
    <row r="7597" spans="2:9" s="140" customFormat="1" ht="19.7" customHeight="1" x14ac:dyDescent="0.2">
      <c r="B7597" s="142">
        <v>54531</v>
      </c>
      <c r="C7597" s="143" t="s">
        <v>252</v>
      </c>
      <c r="D7597" s="142">
        <v>13340240</v>
      </c>
      <c r="E7597" s="143" t="s">
        <v>6018</v>
      </c>
      <c r="F7597" s="143" t="s">
        <v>700</v>
      </c>
      <c r="G7597" s="143" t="s">
        <v>701</v>
      </c>
      <c r="H7597" s="144">
        <v>80000</v>
      </c>
      <c r="I7597" s="143"/>
    </row>
    <row r="7598" spans="2:9" s="140" customFormat="1" ht="19.7" customHeight="1" x14ac:dyDescent="0.2">
      <c r="B7598" s="142">
        <v>54531</v>
      </c>
      <c r="C7598" s="143" t="s">
        <v>252</v>
      </c>
      <c r="D7598" s="142">
        <v>13484690</v>
      </c>
      <c r="E7598" s="143" t="s">
        <v>6019</v>
      </c>
      <c r="F7598" s="143" t="s">
        <v>700</v>
      </c>
      <c r="G7598" s="143" t="s">
        <v>701</v>
      </c>
      <c r="H7598" s="144">
        <v>600</v>
      </c>
      <c r="I7598" s="143"/>
    </row>
    <row r="7599" spans="2:9" s="140" customFormat="1" ht="19.7" customHeight="1" x14ac:dyDescent="0.2">
      <c r="B7599" s="142">
        <v>54531</v>
      </c>
      <c r="C7599" s="143" t="s">
        <v>252</v>
      </c>
      <c r="D7599" s="142">
        <v>13496549</v>
      </c>
      <c r="E7599" s="143" t="s">
        <v>9306</v>
      </c>
      <c r="F7599" s="143" t="s">
        <v>713</v>
      </c>
      <c r="G7599" s="143" t="s">
        <v>714</v>
      </c>
      <c r="H7599" s="144">
        <v>169500</v>
      </c>
      <c r="I7599" s="143"/>
    </row>
    <row r="7600" spans="2:9" s="140" customFormat="1" ht="19.7" customHeight="1" x14ac:dyDescent="0.2">
      <c r="B7600" s="142">
        <v>54531</v>
      </c>
      <c r="C7600" s="143" t="s">
        <v>252</v>
      </c>
      <c r="D7600" s="142">
        <v>13503992</v>
      </c>
      <c r="E7600" s="143" t="s">
        <v>8832</v>
      </c>
      <c r="F7600" s="143" t="s">
        <v>700</v>
      </c>
      <c r="G7600" s="143" t="s">
        <v>701</v>
      </c>
      <c r="H7600" s="144">
        <v>-50176.04</v>
      </c>
      <c r="I7600" s="143"/>
    </row>
    <row r="7601" spans="2:9" s="140" customFormat="1" ht="19.7" customHeight="1" x14ac:dyDescent="0.2">
      <c r="B7601" s="142">
        <v>54531</v>
      </c>
      <c r="C7601" s="143" t="s">
        <v>252</v>
      </c>
      <c r="D7601" s="142">
        <v>13628650</v>
      </c>
      <c r="E7601" s="143" t="s">
        <v>6020</v>
      </c>
      <c r="F7601" s="143" t="s">
        <v>697</v>
      </c>
      <c r="G7601" s="143" t="s">
        <v>698</v>
      </c>
      <c r="H7601" s="144">
        <v>60000</v>
      </c>
      <c r="I7601" s="143"/>
    </row>
    <row r="7602" spans="2:9" s="140" customFormat="1" ht="19.7" customHeight="1" x14ac:dyDescent="0.2">
      <c r="B7602" s="142">
        <v>54531</v>
      </c>
      <c r="C7602" s="143" t="s">
        <v>252</v>
      </c>
      <c r="D7602" s="142">
        <v>14210354</v>
      </c>
      <c r="E7602" s="143" t="s">
        <v>9307</v>
      </c>
      <c r="F7602" s="143" t="s">
        <v>700</v>
      </c>
      <c r="G7602" s="143" t="s">
        <v>701</v>
      </c>
      <c r="H7602" s="144">
        <v>42163.19</v>
      </c>
      <c r="I7602" s="143"/>
    </row>
    <row r="7603" spans="2:9" s="140" customFormat="1" ht="19.7" customHeight="1" x14ac:dyDescent="0.2">
      <c r="B7603" s="142">
        <v>54531</v>
      </c>
      <c r="C7603" s="143" t="s">
        <v>252</v>
      </c>
      <c r="D7603" s="142">
        <v>65053902</v>
      </c>
      <c r="E7603" s="143" t="s">
        <v>6021</v>
      </c>
      <c r="F7603" s="143" t="s">
        <v>700</v>
      </c>
      <c r="G7603" s="143" t="s">
        <v>701</v>
      </c>
      <c r="H7603" s="144">
        <v>250</v>
      </c>
      <c r="I7603" s="143"/>
    </row>
    <row r="7604" spans="2:9" s="140" customFormat="1" ht="19.7" customHeight="1" x14ac:dyDescent="0.2">
      <c r="B7604" s="142">
        <v>54531</v>
      </c>
      <c r="C7604" s="143" t="s">
        <v>252</v>
      </c>
      <c r="D7604" s="142">
        <v>65144375</v>
      </c>
      <c r="E7604" s="143" t="s">
        <v>6022</v>
      </c>
      <c r="F7604" s="143" t="s">
        <v>697</v>
      </c>
      <c r="G7604" s="143" t="s">
        <v>698</v>
      </c>
      <c r="H7604" s="144">
        <v>145084</v>
      </c>
      <c r="I7604" s="143"/>
    </row>
    <row r="7605" spans="2:9" s="140" customFormat="1" ht="19.7" customHeight="1" x14ac:dyDescent="0.2">
      <c r="B7605" s="142">
        <v>54531</v>
      </c>
      <c r="C7605" s="143" t="s">
        <v>252</v>
      </c>
      <c r="D7605" s="142">
        <v>65188821</v>
      </c>
      <c r="E7605" s="143" t="s">
        <v>6013</v>
      </c>
      <c r="F7605" s="143" t="s">
        <v>697</v>
      </c>
      <c r="G7605" s="143" t="s">
        <v>698</v>
      </c>
      <c r="H7605" s="144">
        <v>132600</v>
      </c>
      <c r="I7605" s="143"/>
    </row>
    <row r="7606" spans="2:9" s="140" customFormat="1" ht="19.7" customHeight="1" x14ac:dyDescent="0.2">
      <c r="B7606" s="142">
        <v>54533</v>
      </c>
      <c r="C7606" s="143" t="s">
        <v>253</v>
      </c>
      <c r="D7606" s="142">
        <v>14090341</v>
      </c>
      <c r="E7606" s="143" t="s">
        <v>9308</v>
      </c>
      <c r="F7606" s="143" t="s">
        <v>700</v>
      </c>
      <c r="G7606" s="143" t="s">
        <v>701</v>
      </c>
      <c r="H7606" s="144">
        <v>70000</v>
      </c>
      <c r="I7606" s="143"/>
    </row>
    <row r="7607" spans="2:9" s="140" customFormat="1" ht="19.7" customHeight="1" x14ac:dyDescent="0.2">
      <c r="B7607" s="142">
        <v>54533</v>
      </c>
      <c r="C7607" s="143" t="s">
        <v>253</v>
      </c>
      <c r="D7607" s="142">
        <v>14106155</v>
      </c>
      <c r="E7607" s="143" t="s">
        <v>6023</v>
      </c>
      <c r="F7607" s="143" t="s">
        <v>700</v>
      </c>
      <c r="G7607" s="143" t="s">
        <v>701</v>
      </c>
      <c r="H7607" s="144">
        <v>600</v>
      </c>
      <c r="I7607" s="143"/>
    </row>
    <row r="7608" spans="2:9" s="140" customFormat="1" ht="19.7" customHeight="1" x14ac:dyDescent="0.2">
      <c r="B7608" s="142">
        <v>54533</v>
      </c>
      <c r="C7608" s="143" t="s">
        <v>253</v>
      </c>
      <c r="D7608" s="142">
        <v>14108341</v>
      </c>
      <c r="E7608" s="143" t="s">
        <v>6024</v>
      </c>
      <c r="F7608" s="143" t="s">
        <v>700</v>
      </c>
      <c r="G7608" s="143" t="s">
        <v>701</v>
      </c>
      <c r="H7608" s="144">
        <v>900</v>
      </c>
      <c r="I7608" s="143"/>
    </row>
    <row r="7609" spans="2:9" s="140" customFormat="1" ht="19.7" customHeight="1" x14ac:dyDescent="0.2">
      <c r="B7609" s="142">
        <v>54533</v>
      </c>
      <c r="C7609" s="143" t="s">
        <v>253</v>
      </c>
      <c r="D7609" s="142">
        <v>14163030</v>
      </c>
      <c r="E7609" s="143" t="s">
        <v>8833</v>
      </c>
      <c r="F7609" s="143" t="s">
        <v>899</v>
      </c>
      <c r="G7609" s="143" t="s">
        <v>900</v>
      </c>
      <c r="H7609" s="144">
        <v>640.29</v>
      </c>
      <c r="I7609" s="143"/>
    </row>
    <row r="7610" spans="2:9" s="140" customFormat="1" ht="19.7" customHeight="1" x14ac:dyDescent="0.2">
      <c r="B7610" s="142">
        <v>54533</v>
      </c>
      <c r="C7610" s="143" t="s">
        <v>253</v>
      </c>
      <c r="D7610" s="142">
        <v>14163377</v>
      </c>
      <c r="E7610" s="143" t="s">
        <v>9309</v>
      </c>
      <c r="F7610" s="143" t="s">
        <v>700</v>
      </c>
      <c r="G7610" s="143" t="s">
        <v>701</v>
      </c>
      <c r="H7610" s="144">
        <v>15000</v>
      </c>
      <c r="I7610" s="143"/>
    </row>
    <row r="7611" spans="2:9" s="140" customFormat="1" ht="19.7" customHeight="1" x14ac:dyDescent="0.2">
      <c r="B7611" s="142">
        <v>54533</v>
      </c>
      <c r="C7611" s="143" t="s">
        <v>253</v>
      </c>
      <c r="D7611" s="142">
        <v>14163377</v>
      </c>
      <c r="E7611" s="143" t="s">
        <v>9310</v>
      </c>
      <c r="F7611" s="143" t="s">
        <v>700</v>
      </c>
      <c r="G7611" s="143" t="s">
        <v>701</v>
      </c>
      <c r="H7611" s="144">
        <v>600</v>
      </c>
      <c r="I7611" s="143"/>
    </row>
    <row r="7612" spans="2:9" s="140" customFormat="1" ht="19.7" customHeight="1" x14ac:dyDescent="0.2">
      <c r="B7612" s="142">
        <v>54533</v>
      </c>
      <c r="C7612" s="143" t="s">
        <v>253</v>
      </c>
      <c r="D7612" s="142">
        <v>14163377</v>
      </c>
      <c r="E7612" s="143" t="s">
        <v>9311</v>
      </c>
      <c r="F7612" s="143" t="s">
        <v>700</v>
      </c>
      <c r="G7612" s="143" t="s">
        <v>701</v>
      </c>
      <c r="H7612" s="144">
        <v>503.03</v>
      </c>
      <c r="I7612" s="143"/>
    </row>
    <row r="7613" spans="2:9" s="140" customFormat="1" ht="19.7" customHeight="1" x14ac:dyDescent="0.2">
      <c r="B7613" s="142">
        <v>54533</v>
      </c>
      <c r="C7613" s="143" t="s">
        <v>253</v>
      </c>
      <c r="D7613" s="142">
        <v>14163377</v>
      </c>
      <c r="E7613" s="143" t="s">
        <v>9312</v>
      </c>
      <c r="F7613" s="143" t="s">
        <v>697</v>
      </c>
      <c r="G7613" s="143" t="s">
        <v>698</v>
      </c>
      <c r="H7613" s="144">
        <v>40000</v>
      </c>
      <c r="I7613" s="143"/>
    </row>
    <row r="7614" spans="2:9" s="140" customFormat="1" ht="19.7" customHeight="1" x14ac:dyDescent="0.2">
      <c r="B7614" s="142">
        <v>54533</v>
      </c>
      <c r="C7614" s="143" t="s">
        <v>253</v>
      </c>
      <c r="D7614" s="142">
        <v>14163377</v>
      </c>
      <c r="E7614" s="143" t="s">
        <v>9313</v>
      </c>
      <c r="F7614" s="143" t="s">
        <v>778</v>
      </c>
      <c r="G7614" s="143" t="s">
        <v>779</v>
      </c>
      <c r="H7614" s="144">
        <v>420</v>
      </c>
      <c r="I7614" s="143"/>
    </row>
    <row r="7615" spans="2:9" s="140" customFormat="1" ht="19.7" customHeight="1" x14ac:dyDescent="0.2">
      <c r="B7615" s="142">
        <v>54533</v>
      </c>
      <c r="C7615" s="143" t="s">
        <v>253</v>
      </c>
      <c r="D7615" s="142">
        <v>14194569</v>
      </c>
      <c r="E7615" s="143" t="s">
        <v>6025</v>
      </c>
      <c r="F7615" s="143" t="s">
        <v>729</v>
      </c>
      <c r="G7615" s="143" t="s">
        <v>730</v>
      </c>
      <c r="H7615" s="144">
        <v>10000</v>
      </c>
      <c r="I7615" s="143"/>
    </row>
    <row r="7616" spans="2:9" s="140" customFormat="1" ht="19.7" customHeight="1" x14ac:dyDescent="0.2">
      <c r="B7616" s="142">
        <v>54533</v>
      </c>
      <c r="C7616" s="143" t="s">
        <v>253</v>
      </c>
      <c r="D7616" s="142">
        <v>14194569</v>
      </c>
      <c r="E7616" s="143" t="s">
        <v>6026</v>
      </c>
      <c r="F7616" s="143" t="s">
        <v>706</v>
      </c>
      <c r="G7616" s="143" t="s">
        <v>707</v>
      </c>
      <c r="H7616" s="144">
        <v>640.29</v>
      </c>
      <c r="I7616" s="143"/>
    </row>
    <row r="7617" spans="2:9" s="140" customFormat="1" ht="19.7" customHeight="1" x14ac:dyDescent="0.2">
      <c r="B7617" s="142">
        <v>54533</v>
      </c>
      <c r="C7617" s="143" t="s">
        <v>253</v>
      </c>
      <c r="D7617" s="142">
        <v>14194710</v>
      </c>
      <c r="E7617" s="143" t="s">
        <v>6027</v>
      </c>
      <c r="F7617" s="143" t="s">
        <v>700</v>
      </c>
      <c r="G7617" s="143" t="s">
        <v>701</v>
      </c>
      <c r="H7617" s="144">
        <v>600</v>
      </c>
      <c r="I7617" s="143"/>
    </row>
    <row r="7618" spans="2:9" s="140" customFormat="1" ht="19.7" customHeight="1" x14ac:dyDescent="0.2">
      <c r="B7618" s="142">
        <v>54533</v>
      </c>
      <c r="C7618" s="143" t="s">
        <v>253</v>
      </c>
      <c r="D7618" s="142">
        <v>14207829</v>
      </c>
      <c r="E7618" s="143" t="s">
        <v>9314</v>
      </c>
      <c r="F7618" s="143" t="s">
        <v>697</v>
      </c>
      <c r="G7618" s="143" t="s">
        <v>698</v>
      </c>
      <c r="H7618" s="144">
        <v>99000</v>
      </c>
      <c r="I7618" s="143"/>
    </row>
    <row r="7619" spans="2:9" s="140" customFormat="1" ht="19.7" customHeight="1" x14ac:dyDescent="0.2">
      <c r="B7619" s="142">
        <v>54535</v>
      </c>
      <c r="C7619" s="143" t="s">
        <v>254</v>
      </c>
      <c r="D7619" s="142">
        <v>325499</v>
      </c>
      <c r="E7619" s="143" t="s">
        <v>9315</v>
      </c>
      <c r="F7619" s="143" t="s">
        <v>700</v>
      </c>
      <c r="G7619" s="143" t="s">
        <v>701</v>
      </c>
      <c r="H7619" s="144">
        <v>30000</v>
      </c>
      <c r="I7619" s="143"/>
    </row>
    <row r="7620" spans="2:9" s="140" customFormat="1" ht="19.7" customHeight="1" x14ac:dyDescent="0.2">
      <c r="B7620" s="142">
        <v>54535</v>
      </c>
      <c r="C7620" s="143" t="s">
        <v>254</v>
      </c>
      <c r="D7620" s="142">
        <v>13066319</v>
      </c>
      <c r="E7620" s="143" t="s">
        <v>6028</v>
      </c>
      <c r="F7620" s="143" t="s">
        <v>700</v>
      </c>
      <c r="G7620" s="143" t="s">
        <v>701</v>
      </c>
      <c r="H7620" s="144">
        <v>-71608.3</v>
      </c>
      <c r="I7620" s="143"/>
    </row>
    <row r="7621" spans="2:9" s="140" customFormat="1" ht="19.7" customHeight="1" x14ac:dyDescent="0.2">
      <c r="B7621" s="142">
        <v>54535</v>
      </c>
      <c r="C7621" s="143" t="s">
        <v>254</v>
      </c>
      <c r="D7621" s="142">
        <v>13066319</v>
      </c>
      <c r="E7621" s="143" t="s">
        <v>6028</v>
      </c>
      <c r="F7621" s="143" t="s">
        <v>700</v>
      </c>
      <c r="G7621" s="143" t="s">
        <v>701</v>
      </c>
      <c r="H7621" s="144">
        <v>-31453.9</v>
      </c>
      <c r="I7621" s="143"/>
    </row>
    <row r="7622" spans="2:9" s="140" customFormat="1" ht="19.7" customHeight="1" x14ac:dyDescent="0.2">
      <c r="B7622" s="142">
        <v>54535</v>
      </c>
      <c r="C7622" s="143" t="s">
        <v>254</v>
      </c>
      <c r="D7622" s="142">
        <v>13879874</v>
      </c>
      <c r="E7622" s="143" t="s">
        <v>6029</v>
      </c>
      <c r="F7622" s="143" t="s">
        <v>700</v>
      </c>
      <c r="G7622" s="143" t="s">
        <v>701</v>
      </c>
      <c r="H7622" s="144">
        <v>-30000</v>
      </c>
      <c r="I7622" s="143"/>
    </row>
    <row r="7623" spans="2:9" s="140" customFormat="1" ht="19.7" customHeight="1" x14ac:dyDescent="0.2">
      <c r="B7623" s="142">
        <v>54535</v>
      </c>
      <c r="C7623" s="143" t="s">
        <v>254</v>
      </c>
      <c r="D7623" s="142">
        <v>13901644</v>
      </c>
      <c r="E7623" s="143" t="s">
        <v>6030</v>
      </c>
      <c r="F7623" s="143" t="s">
        <v>769</v>
      </c>
      <c r="G7623" s="143" t="s">
        <v>770</v>
      </c>
      <c r="H7623" s="144">
        <v>-212.13</v>
      </c>
      <c r="I7623" s="143"/>
    </row>
    <row r="7624" spans="2:9" s="140" customFormat="1" ht="19.7" customHeight="1" x14ac:dyDescent="0.2">
      <c r="B7624" s="142">
        <v>54535</v>
      </c>
      <c r="C7624" s="143" t="s">
        <v>254</v>
      </c>
      <c r="D7624" s="142">
        <v>13901644</v>
      </c>
      <c r="E7624" s="143" t="s">
        <v>6031</v>
      </c>
      <c r="F7624" s="143" t="s">
        <v>700</v>
      </c>
      <c r="G7624" s="143" t="s">
        <v>701</v>
      </c>
      <c r="H7624" s="144">
        <v>-50640.7</v>
      </c>
      <c r="I7624" s="143"/>
    </row>
    <row r="7625" spans="2:9" s="140" customFormat="1" ht="19.7" customHeight="1" x14ac:dyDescent="0.2">
      <c r="B7625" s="142">
        <v>54535</v>
      </c>
      <c r="C7625" s="143" t="s">
        <v>254</v>
      </c>
      <c r="D7625" s="142">
        <v>14101130</v>
      </c>
      <c r="E7625" s="143" t="s">
        <v>6032</v>
      </c>
      <c r="F7625" s="143" t="s">
        <v>716</v>
      </c>
      <c r="G7625" s="143" t="s">
        <v>717</v>
      </c>
      <c r="H7625" s="144">
        <v>150000</v>
      </c>
      <c r="I7625" s="143"/>
    </row>
    <row r="7626" spans="2:9" s="140" customFormat="1" ht="19.7" customHeight="1" x14ac:dyDescent="0.2">
      <c r="B7626" s="142">
        <v>54535</v>
      </c>
      <c r="C7626" s="143" t="s">
        <v>254</v>
      </c>
      <c r="D7626" s="142">
        <v>14107085</v>
      </c>
      <c r="E7626" s="143" t="s">
        <v>6033</v>
      </c>
      <c r="F7626" s="143" t="s">
        <v>700</v>
      </c>
      <c r="G7626" s="143" t="s">
        <v>701</v>
      </c>
      <c r="H7626" s="144">
        <v>2400</v>
      </c>
      <c r="I7626" s="143"/>
    </row>
    <row r="7627" spans="2:9" s="140" customFormat="1" ht="19.7" customHeight="1" x14ac:dyDescent="0.2">
      <c r="B7627" s="142">
        <v>54535</v>
      </c>
      <c r="C7627" s="143" t="s">
        <v>254</v>
      </c>
      <c r="D7627" s="142">
        <v>14107265</v>
      </c>
      <c r="E7627" s="143" t="s">
        <v>6034</v>
      </c>
      <c r="F7627" s="143" t="s">
        <v>700</v>
      </c>
      <c r="G7627" s="143" t="s">
        <v>701</v>
      </c>
      <c r="H7627" s="144">
        <v>1200</v>
      </c>
      <c r="I7627" s="143"/>
    </row>
    <row r="7628" spans="2:9" s="140" customFormat="1" ht="19.7" customHeight="1" x14ac:dyDescent="0.2">
      <c r="B7628" s="142">
        <v>54535</v>
      </c>
      <c r="C7628" s="143" t="s">
        <v>254</v>
      </c>
      <c r="D7628" s="142">
        <v>14107443</v>
      </c>
      <c r="E7628" s="143" t="s">
        <v>6035</v>
      </c>
      <c r="F7628" s="143" t="s">
        <v>700</v>
      </c>
      <c r="G7628" s="143" t="s">
        <v>701</v>
      </c>
      <c r="H7628" s="144">
        <v>1200</v>
      </c>
      <c r="I7628" s="143"/>
    </row>
    <row r="7629" spans="2:9" s="140" customFormat="1" ht="19.7" customHeight="1" x14ac:dyDescent="0.2">
      <c r="B7629" s="142">
        <v>54535</v>
      </c>
      <c r="C7629" s="143" t="s">
        <v>254</v>
      </c>
      <c r="D7629" s="142">
        <v>14108021</v>
      </c>
      <c r="E7629" s="143" t="s">
        <v>6036</v>
      </c>
      <c r="F7629" s="143" t="s">
        <v>700</v>
      </c>
      <c r="G7629" s="143" t="s">
        <v>701</v>
      </c>
      <c r="H7629" s="144">
        <v>14100</v>
      </c>
      <c r="I7629" s="143"/>
    </row>
    <row r="7630" spans="2:9" s="140" customFormat="1" ht="19.7" customHeight="1" x14ac:dyDescent="0.2">
      <c r="B7630" s="142">
        <v>54535</v>
      </c>
      <c r="C7630" s="143" t="s">
        <v>254</v>
      </c>
      <c r="D7630" s="142">
        <v>14108021</v>
      </c>
      <c r="E7630" s="143" t="s">
        <v>6037</v>
      </c>
      <c r="F7630" s="143" t="s">
        <v>700</v>
      </c>
      <c r="G7630" s="143" t="s">
        <v>701</v>
      </c>
      <c r="H7630" s="144">
        <v>14100</v>
      </c>
      <c r="I7630" s="143"/>
    </row>
    <row r="7631" spans="2:9" s="140" customFormat="1" ht="19.7" customHeight="1" x14ac:dyDescent="0.2">
      <c r="B7631" s="142">
        <v>54535</v>
      </c>
      <c r="C7631" s="143" t="s">
        <v>254</v>
      </c>
      <c r="D7631" s="142">
        <v>14108139</v>
      </c>
      <c r="E7631" s="143" t="s">
        <v>6038</v>
      </c>
      <c r="F7631" s="143" t="s">
        <v>729</v>
      </c>
      <c r="G7631" s="143" t="s">
        <v>730</v>
      </c>
      <c r="H7631" s="144">
        <v>4000</v>
      </c>
      <c r="I7631" s="143"/>
    </row>
    <row r="7632" spans="2:9" s="140" customFormat="1" ht="19.7" customHeight="1" x14ac:dyDescent="0.2">
      <c r="B7632" s="142">
        <v>54535</v>
      </c>
      <c r="C7632" s="143" t="s">
        <v>254</v>
      </c>
      <c r="D7632" s="142">
        <v>14108397</v>
      </c>
      <c r="E7632" s="143" t="s">
        <v>6039</v>
      </c>
      <c r="F7632" s="143" t="s">
        <v>700</v>
      </c>
      <c r="G7632" s="143" t="s">
        <v>701</v>
      </c>
      <c r="H7632" s="144">
        <v>503.03</v>
      </c>
      <c r="I7632" s="143"/>
    </row>
    <row r="7633" spans="2:9" s="140" customFormat="1" ht="19.7" customHeight="1" x14ac:dyDescent="0.2">
      <c r="B7633" s="142">
        <v>54535</v>
      </c>
      <c r="C7633" s="143" t="s">
        <v>254</v>
      </c>
      <c r="D7633" s="142">
        <v>14108760</v>
      </c>
      <c r="E7633" s="143" t="s">
        <v>6040</v>
      </c>
      <c r="F7633" s="143" t="s">
        <v>700</v>
      </c>
      <c r="G7633" s="143" t="s">
        <v>701</v>
      </c>
      <c r="H7633" s="144">
        <v>23500</v>
      </c>
      <c r="I7633" s="143"/>
    </row>
    <row r="7634" spans="2:9" s="140" customFormat="1" ht="19.7" customHeight="1" x14ac:dyDescent="0.2">
      <c r="B7634" s="142">
        <v>54535</v>
      </c>
      <c r="C7634" s="143" t="s">
        <v>254</v>
      </c>
      <c r="D7634" s="142">
        <v>14109197</v>
      </c>
      <c r="E7634" s="143" t="s">
        <v>9316</v>
      </c>
      <c r="F7634" s="143" t="s">
        <v>700</v>
      </c>
      <c r="G7634" s="143" t="s">
        <v>701</v>
      </c>
      <c r="H7634" s="144">
        <v>40000</v>
      </c>
      <c r="I7634" s="143"/>
    </row>
    <row r="7635" spans="2:9" s="140" customFormat="1" ht="19.7" customHeight="1" x14ac:dyDescent="0.2">
      <c r="B7635" s="142">
        <v>54535</v>
      </c>
      <c r="C7635" s="143" t="s">
        <v>254</v>
      </c>
      <c r="D7635" s="142">
        <v>14163005</v>
      </c>
      <c r="E7635" s="143" t="s">
        <v>6041</v>
      </c>
      <c r="F7635" s="143" t="s">
        <v>700</v>
      </c>
      <c r="G7635" s="143" t="s">
        <v>701</v>
      </c>
      <c r="H7635" s="144">
        <v>-12750</v>
      </c>
      <c r="I7635" s="143"/>
    </row>
    <row r="7636" spans="2:9" s="140" customFormat="1" ht="19.7" customHeight="1" x14ac:dyDescent="0.2">
      <c r="B7636" s="142">
        <v>54535</v>
      </c>
      <c r="C7636" s="143" t="s">
        <v>254</v>
      </c>
      <c r="D7636" s="142">
        <v>14163023</v>
      </c>
      <c r="E7636" s="143" t="s">
        <v>6042</v>
      </c>
      <c r="F7636" s="143" t="s">
        <v>700</v>
      </c>
      <c r="G7636" s="143" t="s">
        <v>701</v>
      </c>
      <c r="H7636" s="144">
        <v>30</v>
      </c>
      <c r="I7636" s="143"/>
    </row>
    <row r="7637" spans="2:9" s="140" customFormat="1" ht="19.7" customHeight="1" x14ac:dyDescent="0.2">
      <c r="B7637" s="142">
        <v>54535</v>
      </c>
      <c r="C7637" s="143" t="s">
        <v>254</v>
      </c>
      <c r="D7637" s="142">
        <v>14163023</v>
      </c>
      <c r="E7637" s="143" t="s">
        <v>6042</v>
      </c>
      <c r="F7637" s="143" t="s">
        <v>700</v>
      </c>
      <c r="G7637" s="143" t="s">
        <v>701</v>
      </c>
      <c r="H7637" s="144">
        <v>330</v>
      </c>
      <c r="I7637" s="143"/>
    </row>
    <row r="7638" spans="2:9" s="140" customFormat="1" ht="19.7" customHeight="1" x14ac:dyDescent="0.2">
      <c r="B7638" s="142">
        <v>54535</v>
      </c>
      <c r="C7638" s="143" t="s">
        <v>254</v>
      </c>
      <c r="D7638" s="142">
        <v>14163023</v>
      </c>
      <c r="E7638" s="143" t="s">
        <v>6043</v>
      </c>
      <c r="F7638" s="143" t="s">
        <v>700</v>
      </c>
      <c r="G7638" s="143" t="s">
        <v>701</v>
      </c>
      <c r="H7638" s="144">
        <v>30</v>
      </c>
      <c r="I7638" s="143"/>
    </row>
    <row r="7639" spans="2:9" s="140" customFormat="1" ht="19.7" customHeight="1" x14ac:dyDescent="0.2">
      <c r="B7639" s="142">
        <v>54535</v>
      </c>
      <c r="C7639" s="143" t="s">
        <v>254</v>
      </c>
      <c r="D7639" s="142">
        <v>14163023</v>
      </c>
      <c r="E7639" s="143" t="s">
        <v>6043</v>
      </c>
      <c r="F7639" s="143" t="s">
        <v>700</v>
      </c>
      <c r="G7639" s="143" t="s">
        <v>701</v>
      </c>
      <c r="H7639" s="144">
        <v>330</v>
      </c>
      <c r="I7639" s="143"/>
    </row>
    <row r="7640" spans="2:9" s="140" customFormat="1" ht="19.7" customHeight="1" x14ac:dyDescent="0.2">
      <c r="B7640" s="142">
        <v>54535</v>
      </c>
      <c r="C7640" s="143" t="s">
        <v>254</v>
      </c>
      <c r="D7640" s="142">
        <v>14163314</v>
      </c>
      <c r="E7640" s="143" t="s">
        <v>6044</v>
      </c>
      <c r="F7640" s="143" t="s">
        <v>737</v>
      </c>
      <c r="G7640" s="143" t="s">
        <v>738</v>
      </c>
      <c r="H7640" s="144">
        <v>600</v>
      </c>
      <c r="I7640" s="143"/>
    </row>
    <row r="7641" spans="2:9" s="140" customFormat="1" ht="19.7" customHeight="1" x14ac:dyDescent="0.2">
      <c r="B7641" s="142">
        <v>54535</v>
      </c>
      <c r="C7641" s="143" t="s">
        <v>254</v>
      </c>
      <c r="D7641" s="142">
        <v>14175481</v>
      </c>
      <c r="E7641" s="143" t="s">
        <v>9317</v>
      </c>
      <c r="F7641" s="143" t="s">
        <v>700</v>
      </c>
      <c r="G7641" s="143" t="s">
        <v>701</v>
      </c>
      <c r="H7641" s="144">
        <v>10000</v>
      </c>
      <c r="I7641" s="143"/>
    </row>
    <row r="7642" spans="2:9" s="140" customFormat="1" ht="19.7" customHeight="1" x14ac:dyDescent="0.2">
      <c r="B7642" s="142">
        <v>54535</v>
      </c>
      <c r="C7642" s="143" t="s">
        <v>254</v>
      </c>
      <c r="D7642" s="142">
        <v>14206661</v>
      </c>
      <c r="E7642" s="143" t="s">
        <v>6045</v>
      </c>
      <c r="F7642" s="143" t="s">
        <v>787</v>
      </c>
      <c r="G7642" s="143" t="s">
        <v>788</v>
      </c>
      <c r="H7642" s="144">
        <v>550</v>
      </c>
      <c r="I7642" s="143"/>
    </row>
    <row r="7643" spans="2:9" s="140" customFormat="1" ht="19.7" customHeight="1" x14ac:dyDescent="0.2">
      <c r="B7643" s="142">
        <v>54535</v>
      </c>
      <c r="C7643" s="143" t="s">
        <v>254</v>
      </c>
      <c r="D7643" s="142">
        <v>14206661</v>
      </c>
      <c r="E7643" s="143" t="s">
        <v>6046</v>
      </c>
      <c r="F7643" s="143" t="s">
        <v>737</v>
      </c>
      <c r="G7643" s="143" t="s">
        <v>738</v>
      </c>
      <c r="H7643" s="144">
        <v>612</v>
      </c>
      <c r="I7643" s="143"/>
    </row>
    <row r="7644" spans="2:9" s="140" customFormat="1" ht="19.7" customHeight="1" x14ac:dyDescent="0.2">
      <c r="B7644" s="142">
        <v>54535</v>
      </c>
      <c r="C7644" s="143" t="s">
        <v>254</v>
      </c>
      <c r="D7644" s="142">
        <v>14206661</v>
      </c>
      <c r="E7644" s="143" t="s">
        <v>6047</v>
      </c>
      <c r="F7644" s="143" t="s">
        <v>700</v>
      </c>
      <c r="G7644" s="143" t="s">
        <v>701</v>
      </c>
      <c r="H7644" s="144">
        <v>600</v>
      </c>
      <c r="I7644" s="143"/>
    </row>
    <row r="7645" spans="2:9" s="140" customFormat="1" ht="19.7" customHeight="1" x14ac:dyDescent="0.2">
      <c r="B7645" s="142">
        <v>54535</v>
      </c>
      <c r="C7645" s="143" t="s">
        <v>254</v>
      </c>
      <c r="D7645" s="142">
        <v>14206833</v>
      </c>
      <c r="E7645" s="143" t="s">
        <v>6048</v>
      </c>
      <c r="F7645" s="143" t="s">
        <v>700</v>
      </c>
      <c r="G7645" s="143" t="s">
        <v>701</v>
      </c>
      <c r="H7645" s="144">
        <v>-26576.71</v>
      </c>
      <c r="I7645" s="143"/>
    </row>
    <row r="7646" spans="2:9" s="140" customFormat="1" ht="19.7" customHeight="1" x14ac:dyDescent="0.2">
      <c r="B7646" s="142">
        <v>54535</v>
      </c>
      <c r="C7646" s="143" t="s">
        <v>254</v>
      </c>
      <c r="D7646" s="142">
        <v>14206833</v>
      </c>
      <c r="E7646" s="143" t="s">
        <v>6049</v>
      </c>
      <c r="F7646" s="143" t="s">
        <v>1675</v>
      </c>
      <c r="G7646" s="143" t="s">
        <v>1676</v>
      </c>
      <c r="H7646" s="144">
        <v>-21386.36</v>
      </c>
      <c r="I7646" s="143"/>
    </row>
    <row r="7647" spans="2:9" s="140" customFormat="1" ht="19.7" customHeight="1" x14ac:dyDescent="0.2">
      <c r="B7647" s="142">
        <v>54535</v>
      </c>
      <c r="C7647" s="143" t="s">
        <v>254</v>
      </c>
      <c r="D7647" s="142">
        <v>14206833</v>
      </c>
      <c r="E7647" s="143" t="s">
        <v>6050</v>
      </c>
      <c r="F7647" s="143" t="s">
        <v>1226</v>
      </c>
      <c r="G7647" s="143" t="s">
        <v>1227</v>
      </c>
      <c r="H7647" s="144">
        <v>-24619.439999999999</v>
      </c>
      <c r="I7647" s="143"/>
    </row>
    <row r="7648" spans="2:9" s="140" customFormat="1" ht="19.7" customHeight="1" x14ac:dyDescent="0.2">
      <c r="B7648" s="142">
        <v>54535</v>
      </c>
      <c r="C7648" s="143" t="s">
        <v>254</v>
      </c>
      <c r="D7648" s="142">
        <v>14206833</v>
      </c>
      <c r="E7648" s="143" t="s">
        <v>6051</v>
      </c>
      <c r="F7648" s="143" t="s">
        <v>723</v>
      </c>
      <c r="G7648" s="143" t="s">
        <v>724</v>
      </c>
      <c r="H7648" s="144">
        <v>-17205.88</v>
      </c>
      <c r="I7648" s="143"/>
    </row>
    <row r="7649" spans="2:9" s="140" customFormat="1" ht="19.7" customHeight="1" x14ac:dyDescent="0.2">
      <c r="B7649" s="142">
        <v>54535</v>
      </c>
      <c r="C7649" s="143" t="s">
        <v>254</v>
      </c>
      <c r="D7649" s="142">
        <v>14206833</v>
      </c>
      <c r="E7649" s="143" t="s">
        <v>6052</v>
      </c>
      <c r="F7649" s="143" t="s">
        <v>1226</v>
      </c>
      <c r="G7649" s="143" t="s">
        <v>1227</v>
      </c>
      <c r="H7649" s="144">
        <v>-9791.25</v>
      </c>
      <c r="I7649" s="143"/>
    </row>
    <row r="7650" spans="2:9" s="140" customFormat="1" ht="19.7" customHeight="1" x14ac:dyDescent="0.2">
      <c r="B7650" s="142">
        <v>54535</v>
      </c>
      <c r="C7650" s="143" t="s">
        <v>254</v>
      </c>
      <c r="D7650" s="142">
        <v>14206833</v>
      </c>
      <c r="E7650" s="143" t="s">
        <v>6053</v>
      </c>
      <c r="F7650" s="143" t="s">
        <v>1121</v>
      </c>
      <c r="G7650" s="143" t="s">
        <v>1122</v>
      </c>
      <c r="H7650" s="144">
        <v>-19950.96</v>
      </c>
      <c r="I7650" s="143"/>
    </row>
    <row r="7651" spans="2:9" s="140" customFormat="1" ht="19.7" customHeight="1" x14ac:dyDescent="0.2">
      <c r="B7651" s="142">
        <v>54535</v>
      </c>
      <c r="C7651" s="143" t="s">
        <v>254</v>
      </c>
      <c r="D7651" s="142">
        <v>14206861</v>
      </c>
      <c r="E7651" s="143" t="s">
        <v>8834</v>
      </c>
      <c r="F7651" s="143" t="s">
        <v>700</v>
      </c>
      <c r="G7651" s="143" t="s">
        <v>701</v>
      </c>
      <c r="H7651" s="144">
        <v>100000</v>
      </c>
      <c r="I7651" s="143"/>
    </row>
    <row r="7652" spans="2:9" s="140" customFormat="1" ht="19.7" customHeight="1" x14ac:dyDescent="0.2">
      <c r="B7652" s="142">
        <v>54535</v>
      </c>
      <c r="C7652" s="143" t="s">
        <v>254</v>
      </c>
      <c r="D7652" s="142">
        <v>14206886</v>
      </c>
      <c r="E7652" s="143" t="s">
        <v>9939</v>
      </c>
      <c r="F7652" s="143" t="s">
        <v>1675</v>
      </c>
      <c r="G7652" s="143" t="s">
        <v>1676</v>
      </c>
      <c r="H7652" s="144">
        <v>919</v>
      </c>
      <c r="I7652" s="143"/>
    </row>
    <row r="7653" spans="2:9" s="140" customFormat="1" ht="19.7" customHeight="1" x14ac:dyDescent="0.2">
      <c r="B7653" s="142">
        <v>54535</v>
      </c>
      <c r="C7653" s="143" t="s">
        <v>254</v>
      </c>
      <c r="D7653" s="142">
        <v>14206886</v>
      </c>
      <c r="E7653" s="143" t="s">
        <v>6054</v>
      </c>
      <c r="F7653" s="143" t="s">
        <v>700</v>
      </c>
      <c r="G7653" s="143" t="s">
        <v>701</v>
      </c>
      <c r="H7653" s="144">
        <v>67000</v>
      </c>
      <c r="I7653" s="143"/>
    </row>
    <row r="7654" spans="2:9" s="140" customFormat="1" ht="19.7" customHeight="1" x14ac:dyDescent="0.2">
      <c r="B7654" s="142">
        <v>54535</v>
      </c>
      <c r="C7654" s="143" t="s">
        <v>254</v>
      </c>
      <c r="D7654" s="142">
        <v>14207111</v>
      </c>
      <c r="E7654" s="143" t="s">
        <v>6055</v>
      </c>
      <c r="F7654" s="143" t="s">
        <v>697</v>
      </c>
      <c r="G7654" s="143" t="s">
        <v>698</v>
      </c>
      <c r="H7654" s="144">
        <v>12739.56</v>
      </c>
      <c r="I7654" s="143"/>
    </row>
    <row r="7655" spans="2:9" s="140" customFormat="1" ht="19.7" customHeight="1" x14ac:dyDescent="0.2">
      <c r="B7655" s="142">
        <v>54535</v>
      </c>
      <c r="C7655" s="143" t="s">
        <v>254</v>
      </c>
      <c r="D7655" s="142">
        <v>14207111</v>
      </c>
      <c r="E7655" s="143" t="s">
        <v>6056</v>
      </c>
      <c r="F7655" s="143" t="s">
        <v>737</v>
      </c>
      <c r="G7655" s="143" t="s">
        <v>738</v>
      </c>
      <c r="H7655" s="144">
        <v>760</v>
      </c>
      <c r="I7655" s="143"/>
    </row>
    <row r="7656" spans="2:9" s="140" customFormat="1" ht="19.7" customHeight="1" x14ac:dyDescent="0.2">
      <c r="B7656" s="142">
        <v>54535</v>
      </c>
      <c r="C7656" s="143" t="s">
        <v>254</v>
      </c>
      <c r="D7656" s="142">
        <v>14207274</v>
      </c>
      <c r="E7656" s="143" t="s">
        <v>6057</v>
      </c>
      <c r="F7656" s="143" t="s">
        <v>737</v>
      </c>
      <c r="G7656" s="143" t="s">
        <v>738</v>
      </c>
      <c r="H7656" s="144">
        <v>1008</v>
      </c>
      <c r="I7656" s="143"/>
    </row>
    <row r="7657" spans="2:9" s="140" customFormat="1" ht="19.7" customHeight="1" x14ac:dyDescent="0.2">
      <c r="B7657" s="142">
        <v>54535</v>
      </c>
      <c r="C7657" s="143" t="s">
        <v>254</v>
      </c>
      <c r="D7657" s="142">
        <v>14207274</v>
      </c>
      <c r="E7657" s="143" t="s">
        <v>6058</v>
      </c>
      <c r="F7657" s="143" t="s">
        <v>737</v>
      </c>
      <c r="G7657" s="143" t="s">
        <v>738</v>
      </c>
      <c r="H7657" s="144">
        <v>924</v>
      </c>
      <c r="I7657" s="143"/>
    </row>
    <row r="7658" spans="2:9" s="140" customFormat="1" ht="19.7" customHeight="1" x14ac:dyDescent="0.2">
      <c r="B7658" s="142">
        <v>54535</v>
      </c>
      <c r="C7658" s="143" t="s">
        <v>254</v>
      </c>
      <c r="D7658" s="142">
        <v>14207495</v>
      </c>
      <c r="E7658" s="143" t="s">
        <v>6059</v>
      </c>
      <c r="F7658" s="143" t="s">
        <v>700</v>
      </c>
      <c r="G7658" s="143" t="s">
        <v>701</v>
      </c>
      <c r="H7658" s="144">
        <v>360</v>
      </c>
      <c r="I7658" s="143"/>
    </row>
    <row r="7659" spans="2:9" s="140" customFormat="1" ht="19.7" customHeight="1" x14ac:dyDescent="0.2">
      <c r="B7659" s="142">
        <v>54535</v>
      </c>
      <c r="C7659" s="143" t="s">
        <v>254</v>
      </c>
      <c r="D7659" s="142">
        <v>14207495</v>
      </c>
      <c r="E7659" s="143" t="s">
        <v>6060</v>
      </c>
      <c r="F7659" s="143" t="s">
        <v>700</v>
      </c>
      <c r="G7659" s="143" t="s">
        <v>701</v>
      </c>
      <c r="H7659" s="144">
        <v>7360</v>
      </c>
      <c r="I7659" s="143"/>
    </row>
    <row r="7660" spans="2:9" s="140" customFormat="1" ht="19.7" customHeight="1" x14ac:dyDescent="0.2">
      <c r="B7660" s="142">
        <v>54535</v>
      </c>
      <c r="C7660" s="143" t="s">
        <v>254</v>
      </c>
      <c r="D7660" s="142">
        <v>14207495</v>
      </c>
      <c r="E7660" s="143" t="s">
        <v>6061</v>
      </c>
      <c r="F7660" s="143" t="s">
        <v>700</v>
      </c>
      <c r="G7660" s="143" t="s">
        <v>701</v>
      </c>
      <c r="H7660" s="144">
        <v>360</v>
      </c>
      <c r="I7660" s="143"/>
    </row>
    <row r="7661" spans="2:9" s="140" customFormat="1" ht="19.7" customHeight="1" x14ac:dyDescent="0.2">
      <c r="B7661" s="142">
        <v>54535</v>
      </c>
      <c r="C7661" s="143" t="s">
        <v>254</v>
      </c>
      <c r="D7661" s="142">
        <v>14208159</v>
      </c>
      <c r="E7661" s="143" t="s">
        <v>8835</v>
      </c>
      <c r="F7661" s="143" t="s">
        <v>700</v>
      </c>
      <c r="G7661" s="143" t="s">
        <v>701</v>
      </c>
      <c r="H7661" s="144">
        <v>83300</v>
      </c>
      <c r="I7661" s="143"/>
    </row>
    <row r="7662" spans="2:9" s="140" customFormat="1" ht="19.7" customHeight="1" x14ac:dyDescent="0.2">
      <c r="B7662" s="142">
        <v>54535</v>
      </c>
      <c r="C7662" s="143" t="s">
        <v>254</v>
      </c>
      <c r="D7662" s="142">
        <v>14208696</v>
      </c>
      <c r="E7662" s="143" t="s">
        <v>6062</v>
      </c>
      <c r="F7662" s="143" t="s">
        <v>1121</v>
      </c>
      <c r="G7662" s="143" t="s">
        <v>1122</v>
      </c>
      <c r="H7662" s="144">
        <v>495</v>
      </c>
      <c r="I7662" s="143"/>
    </row>
    <row r="7663" spans="2:9" s="140" customFormat="1" ht="19.7" customHeight="1" x14ac:dyDescent="0.2">
      <c r="B7663" s="142">
        <v>54535</v>
      </c>
      <c r="C7663" s="143" t="s">
        <v>254</v>
      </c>
      <c r="D7663" s="142">
        <v>14208699</v>
      </c>
      <c r="E7663" s="143" t="s">
        <v>6063</v>
      </c>
      <c r="F7663" s="143" t="s">
        <v>697</v>
      </c>
      <c r="G7663" s="143" t="s">
        <v>698</v>
      </c>
      <c r="H7663" s="144">
        <v>50000</v>
      </c>
      <c r="I7663" s="143"/>
    </row>
    <row r="7664" spans="2:9" s="140" customFormat="1" ht="19.7" customHeight="1" x14ac:dyDescent="0.2">
      <c r="B7664" s="142">
        <v>54535</v>
      </c>
      <c r="C7664" s="143" t="s">
        <v>254</v>
      </c>
      <c r="D7664" s="142">
        <v>14208717</v>
      </c>
      <c r="E7664" s="143" t="s">
        <v>9940</v>
      </c>
      <c r="F7664" s="143" t="s">
        <v>697</v>
      </c>
      <c r="G7664" s="143" t="s">
        <v>698</v>
      </c>
      <c r="H7664" s="144">
        <v>30000</v>
      </c>
      <c r="I7664" s="143"/>
    </row>
    <row r="7665" spans="2:9" s="140" customFormat="1" ht="19.7" customHeight="1" x14ac:dyDescent="0.2">
      <c r="B7665" s="142">
        <v>54535</v>
      </c>
      <c r="C7665" s="143" t="s">
        <v>254</v>
      </c>
      <c r="D7665" s="142">
        <v>14208795</v>
      </c>
      <c r="E7665" s="143" t="s">
        <v>6064</v>
      </c>
      <c r="F7665" s="143" t="s">
        <v>700</v>
      </c>
      <c r="G7665" s="143" t="s">
        <v>701</v>
      </c>
      <c r="H7665" s="144">
        <v>36700</v>
      </c>
      <c r="I7665" s="143"/>
    </row>
    <row r="7666" spans="2:9" s="140" customFormat="1" ht="19.7" customHeight="1" x14ac:dyDescent="0.2">
      <c r="B7666" s="142">
        <v>54535</v>
      </c>
      <c r="C7666" s="143" t="s">
        <v>254</v>
      </c>
      <c r="D7666" s="142">
        <v>14209748</v>
      </c>
      <c r="E7666" s="143" t="s">
        <v>9318</v>
      </c>
      <c r="F7666" s="143" t="s">
        <v>700</v>
      </c>
      <c r="G7666" s="143" t="s">
        <v>701</v>
      </c>
      <c r="H7666" s="144">
        <v>43000</v>
      </c>
      <c r="I7666" s="143"/>
    </row>
    <row r="7667" spans="2:9" s="140" customFormat="1" ht="19.7" customHeight="1" x14ac:dyDescent="0.2">
      <c r="B7667" s="142">
        <v>54535</v>
      </c>
      <c r="C7667" s="143" t="s">
        <v>254</v>
      </c>
      <c r="D7667" s="142">
        <v>14211263</v>
      </c>
      <c r="E7667" s="143" t="s">
        <v>6065</v>
      </c>
      <c r="F7667" s="143" t="s">
        <v>700</v>
      </c>
      <c r="G7667" s="143" t="s">
        <v>701</v>
      </c>
      <c r="H7667" s="144">
        <v>30000</v>
      </c>
      <c r="I7667" s="143"/>
    </row>
    <row r="7668" spans="2:9" s="140" customFormat="1" ht="19.7" customHeight="1" x14ac:dyDescent="0.2">
      <c r="B7668" s="142">
        <v>54535</v>
      </c>
      <c r="C7668" s="143" t="s">
        <v>254</v>
      </c>
      <c r="D7668" s="142">
        <v>14214448</v>
      </c>
      <c r="E7668" s="143" t="s">
        <v>6066</v>
      </c>
      <c r="F7668" s="143" t="s">
        <v>713</v>
      </c>
      <c r="G7668" s="143" t="s">
        <v>714</v>
      </c>
      <c r="H7668" s="144">
        <v>120000</v>
      </c>
      <c r="I7668" s="143"/>
    </row>
    <row r="7669" spans="2:9" s="140" customFormat="1" ht="19.7" customHeight="1" x14ac:dyDescent="0.2">
      <c r="B7669" s="142">
        <v>54535</v>
      </c>
      <c r="C7669" s="143" t="s">
        <v>254</v>
      </c>
      <c r="D7669" s="142">
        <v>14215354</v>
      </c>
      <c r="E7669" s="143" t="s">
        <v>9319</v>
      </c>
      <c r="F7669" s="143" t="s">
        <v>713</v>
      </c>
      <c r="G7669" s="143" t="s">
        <v>714</v>
      </c>
      <c r="H7669" s="144">
        <v>180000</v>
      </c>
      <c r="I7669" s="143"/>
    </row>
    <row r="7670" spans="2:9" s="140" customFormat="1" ht="19.7" customHeight="1" x14ac:dyDescent="0.2">
      <c r="B7670" s="142">
        <v>54535</v>
      </c>
      <c r="C7670" s="143" t="s">
        <v>254</v>
      </c>
      <c r="D7670" s="142">
        <v>14215957</v>
      </c>
      <c r="E7670" s="143" t="s">
        <v>6067</v>
      </c>
      <c r="F7670" s="143" t="s">
        <v>700</v>
      </c>
      <c r="G7670" s="143" t="s">
        <v>701</v>
      </c>
      <c r="H7670" s="144">
        <v>600</v>
      </c>
      <c r="I7670" s="143"/>
    </row>
    <row r="7671" spans="2:9" s="140" customFormat="1" ht="19.7" customHeight="1" x14ac:dyDescent="0.2">
      <c r="B7671" s="142">
        <v>54535</v>
      </c>
      <c r="C7671" s="143" t="s">
        <v>254</v>
      </c>
      <c r="D7671" s="142">
        <v>14215957</v>
      </c>
      <c r="E7671" s="143" t="s">
        <v>6068</v>
      </c>
      <c r="F7671" s="143" t="s">
        <v>787</v>
      </c>
      <c r="G7671" s="143" t="s">
        <v>788</v>
      </c>
      <c r="H7671" s="144">
        <v>550</v>
      </c>
      <c r="I7671" s="143"/>
    </row>
    <row r="7672" spans="2:9" s="140" customFormat="1" ht="19.7" customHeight="1" x14ac:dyDescent="0.2">
      <c r="B7672" s="142">
        <v>54535</v>
      </c>
      <c r="C7672" s="143" t="s">
        <v>254</v>
      </c>
      <c r="D7672" s="142">
        <v>14215957</v>
      </c>
      <c r="E7672" s="143" t="s">
        <v>6069</v>
      </c>
      <c r="F7672" s="143" t="s">
        <v>737</v>
      </c>
      <c r="G7672" s="143" t="s">
        <v>738</v>
      </c>
      <c r="H7672" s="144">
        <v>612</v>
      </c>
      <c r="I7672" s="143"/>
    </row>
    <row r="7673" spans="2:9" s="140" customFormat="1" ht="19.7" customHeight="1" x14ac:dyDescent="0.2">
      <c r="B7673" s="142">
        <v>54535</v>
      </c>
      <c r="C7673" s="143" t="s">
        <v>254</v>
      </c>
      <c r="D7673" s="142">
        <v>14216290</v>
      </c>
      <c r="E7673" s="143" t="s">
        <v>6070</v>
      </c>
      <c r="F7673" s="143" t="s">
        <v>700</v>
      </c>
      <c r="G7673" s="143" t="s">
        <v>701</v>
      </c>
      <c r="H7673" s="144">
        <v>2400</v>
      </c>
      <c r="I7673" s="143"/>
    </row>
    <row r="7674" spans="2:9" s="140" customFormat="1" ht="19.7" customHeight="1" x14ac:dyDescent="0.2">
      <c r="B7674" s="142">
        <v>54535</v>
      </c>
      <c r="C7674" s="143" t="s">
        <v>254</v>
      </c>
      <c r="D7674" s="142">
        <v>14216290</v>
      </c>
      <c r="E7674" s="143" t="s">
        <v>9941</v>
      </c>
      <c r="F7674" s="143" t="s">
        <v>700</v>
      </c>
      <c r="G7674" s="143" t="s">
        <v>701</v>
      </c>
      <c r="H7674" s="144">
        <v>1600</v>
      </c>
      <c r="I7674" s="143"/>
    </row>
    <row r="7675" spans="2:9" s="140" customFormat="1" ht="19.7" customHeight="1" x14ac:dyDescent="0.2">
      <c r="B7675" s="142">
        <v>54535</v>
      </c>
      <c r="C7675" s="143" t="s">
        <v>254</v>
      </c>
      <c r="D7675" s="142">
        <v>65056075</v>
      </c>
      <c r="E7675" s="143" t="s">
        <v>6071</v>
      </c>
      <c r="F7675" s="143" t="s">
        <v>700</v>
      </c>
      <c r="G7675" s="143" t="s">
        <v>701</v>
      </c>
      <c r="H7675" s="144">
        <v>-23940</v>
      </c>
      <c r="I7675" s="143"/>
    </row>
    <row r="7676" spans="2:9" s="140" customFormat="1" ht="19.7" customHeight="1" x14ac:dyDescent="0.2">
      <c r="B7676" s="142">
        <v>54535</v>
      </c>
      <c r="C7676" s="143" t="s">
        <v>254</v>
      </c>
      <c r="D7676" s="142">
        <v>65056079</v>
      </c>
      <c r="E7676" s="143" t="s">
        <v>6072</v>
      </c>
      <c r="F7676" s="143" t="s">
        <v>700</v>
      </c>
      <c r="G7676" s="143" t="s">
        <v>701</v>
      </c>
      <c r="H7676" s="144">
        <v>660</v>
      </c>
      <c r="I7676" s="143"/>
    </row>
    <row r="7677" spans="2:9" s="140" customFormat="1" ht="19.7" customHeight="1" x14ac:dyDescent="0.2">
      <c r="B7677" s="142">
        <v>54535</v>
      </c>
      <c r="C7677" s="143" t="s">
        <v>254</v>
      </c>
      <c r="D7677" s="142">
        <v>65056080</v>
      </c>
      <c r="E7677" s="143" t="s">
        <v>6073</v>
      </c>
      <c r="F7677" s="143" t="s">
        <v>700</v>
      </c>
      <c r="G7677" s="143" t="s">
        <v>701</v>
      </c>
      <c r="H7677" s="144">
        <v>660</v>
      </c>
      <c r="I7677" s="143"/>
    </row>
    <row r="7678" spans="2:9" s="140" customFormat="1" ht="19.7" customHeight="1" x14ac:dyDescent="0.2">
      <c r="B7678" s="142">
        <v>54535</v>
      </c>
      <c r="C7678" s="143" t="s">
        <v>254</v>
      </c>
      <c r="D7678" s="142">
        <v>65058858</v>
      </c>
      <c r="E7678" s="143" t="s">
        <v>9320</v>
      </c>
      <c r="F7678" s="143" t="s">
        <v>697</v>
      </c>
      <c r="G7678" s="143" t="s">
        <v>698</v>
      </c>
      <c r="H7678" s="144">
        <v>108400</v>
      </c>
      <c r="I7678" s="143"/>
    </row>
    <row r="7679" spans="2:9" s="140" customFormat="1" ht="19.7" customHeight="1" x14ac:dyDescent="0.2">
      <c r="B7679" s="142">
        <v>54535</v>
      </c>
      <c r="C7679" s="143" t="s">
        <v>254</v>
      </c>
      <c r="D7679" s="142">
        <v>99681206</v>
      </c>
      <c r="E7679" s="143" t="s">
        <v>6074</v>
      </c>
      <c r="F7679" s="143" t="s">
        <v>700</v>
      </c>
      <c r="G7679" s="143" t="s">
        <v>701</v>
      </c>
      <c r="H7679" s="144">
        <v>-26694.48</v>
      </c>
      <c r="I7679" s="143"/>
    </row>
    <row r="7680" spans="2:9" s="140" customFormat="1" ht="19.7" customHeight="1" x14ac:dyDescent="0.2">
      <c r="B7680" s="142">
        <v>54601</v>
      </c>
      <c r="C7680" s="143" t="s">
        <v>233</v>
      </c>
      <c r="D7680" s="142">
        <v>13030175</v>
      </c>
      <c r="E7680" s="143" t="s">
        <v>6075</v>
      </c>
      <c r="F7680" s="143" t="s">
        <v>700</v>
      </c>
      <c r="G7680" s="143" t="s">
        <v>701</v>
      </c>
      <c r="H7680" s="144">
        <v>-269493.57</v>
      </c>
      <c r="I7680" s="143"/>
    </row>
    <row r="7681" spans="2:9" s="140" customFormat="1" ht="19.7" customHeight="1" x14ac:dyDescent="0.2">
      <c r="B7681" s="142">
        <v>54601</v>
      </c>
      <c r="C7681" s="143" t="s">
        <v>233</v>
      </c>
      <c r="D7681" s="142">
        <v>13070086</v>
      </c>
      <c r="E7681" s="143" t="s">
        <v>6076</v>
      </c>
      <c r="F7681" s="143" t="s">
        <v>697</v>
      </c>
      <c r="G7681" s="143" t="s">
        <v>698</v>
      </c>
      <c r="H7681" s="144">
        <v>20000</v>
      </c>
      <c r="I7681" s="143"/>
    </row>
    <row r="7682" spans="2:9" s="140" customFormat="1" ht="19.7" customHeight="1" x14ac:dyDescent="0.2">
      <c r="B7682" s="142">
        <v>54601</v>
      </c>
      <c r="C7682" s="143" t="s">
        <v>233</v>
      </c>
      <c r="D7682" s="142">
        <v>13070086</v>
      </c>
      <c r="E7682" s="143" t="s">
        <v>6077</v>
      </c>
      <c r="F7682" s="143" t="s">
        <v>700</v>
      </c>
      <c r="G7682" s="143" t="s">
        <v>701</v>
      </c>
      <c r="H7682" s="144">
        <v>150</v>
      </c>
      <c r="I7682" s="143"/>
    </row>
    <row r="7683" spans="2:9" s="140" customFormat="1" ht="19.7" customHeight="1" x14ac:dyDescent="0.2">
      <c r="B7683" s="142">
        <v>54601</v>
      </c>
      <c r="C7683" s="143" t="s">
        <v>233</v>
      </c>
      <c r="D7683" s="142">
        <v>13070086</v>
      </c>
      <c r="E7683" s="143" t="s">
        <v>6077</v>
      </c>
      <c r="F7683" s="143" t="s">
        <v>700</v>
      </c>
      <c r="G7683" s="143" t="s">
        <v>701</v>
      </c>
      <c r="H7683" s="144">
        <v>1650</v>
      </c>
      <c r="I7683" s="143"/>
    </row>
    <row r="7684" spans="2:9" s="140" customFormat="1" ht="19.7" customHeight="1" x14ac:dyDescent="0.2">
      <c r="B7684" s="142">
        <v>54601</v>
      </c>
      <c r="C7684" s="143" t="s">
        <v>233</v>
      </c>
      <c r="D7684" s="142">
        <v>13101272</v>
      </c>
      <c r="E7684" s="143" t="s">
        <v>6078</v>
      </c>
      <c r="F7684" s="143" t="s">
        <v>713</v>
      </c>
      <c r="G7684" s="143" t="s">
        <v>714</v>
      </c>
      <c r="H7684" s="144">
        <v>100000</v>
      </c>
      <c r="I7684" s="143"/>
    </row>
    <row r="7685" spans="2:9" s="140" customFormat="1" ht="19.7" customHeight="1" x14ac:dyDescent="0.2">
      <c r="B7685" s="142">
        <v>54601</v>
      </c>
      <c r="C7685" s="143" t="s">
        <v>233</v>
      </c>
      <c r="D7685" s="142">
        <v>13146732</v>
      </c>
      <c r="E7685" s="143" t="s">
        <v>6079</v>
      </c>
      <c r="F7685" s="143" t="s">
        <v>713</v>
      </c>
      <c r="G7685" s="143" t="s">
        <v>714</v>
      </c>
      <c r="H7685" s="144">
        <v>12000</v>
      </c>
      <c r="I7685" s="143"/>
    </row>
    <row r="7686" spans="2:9" s="140" customFormat="1" ht="19.7" customHeight="1" x14ac:dyDescent="0.2">
      <c r="B7686" s="142">
        <v>54601</v>
      </c>
      <c r="C7686" s="143" t="s">
        <v>233</v>
      </c>
      <c r="D7686" s="142">
        <v>13157671</v>
      </c>
      <c r="E7686" s="143" t="s">
        <v>5785</v>
      </c>
      <c r="F7686" s="143" t="s">
        <v>729</v>
      </c>
      <c r="G7686" s="143" t="s">
        <v>730</v>
      </c>
      <c r="H7686" s="144">
        <v>350</v>
      </c>
      <c r="I7686" s="143"/>
    </row>
    <row r="7687" spans="2:9" s="140" customFormat="1" ht="19.7" customHeight="1" x14ac:dyDescent="0.2">
      <c r="B7687" s="142">
        <v>54601</v>
      </c>
      <c r="C7687" s="143" t="s">
        <v>233</v>
      </c>
      <c r="D7687" s="142">
        <v>13201941</v>
      </c>
      <c r="E7687" s="143" t="s">
        <v>6081</v>
      </c>
      <c r="F7687" s="143" t="s">
        <v>700</v>
      </c>
      <c r="G7687" s="143" t="s">
        <v>701</v>
      </c>
      <c r="H7687" s="144">
        <v>-95916.83</v>
      </c>
      <c r="I7687" s="143"/>
    </row>
    <row r="7688" spans="2:9" s="140" customFormat="1" ht="19.7" customHeight="1" x14ac:dyDescent="0.2">
      <c r="B7688" s="142">
        <v>54601</v>
      </c>
      <c r="C7688" s="143" t="s">
        <v>233</v>
      </c>
      <c r="D7688" s="142">
        <v>13217478</v>
      </c>
      <c r="E7688" s="143" t="s">
        <v>6082</v>
      </c>
      <c r="F7688" s="143" t="s">
        <v>700</v>
      </c>
      <c r="G7688" s="143" t="s">
        <v>701</v>
      </c>
      <c r="H7688" s="144">
        <v>40000</v>
      </c>
      <c r="I7688" s="143"/>
    </row>
    <row r="7689" spans="2:9" s="140" customFormat="1" ht="19.7" customHeight="1" x14ac:dyDescent="0.2">
      <c r="B7689" s="142">
        <v>54601</v>
      </c>
      <c r="C7689" s="143" t="s">
        <v>233</v>
      </c>
      <c r="D7689" s="142">
        <v>13280213</v>
      </c>
      <c r="E7689" s="143" t="s">
        <v>6083</v>
      </c>
      <c r="F7689" s="143" t="s">
        <v>700</v>
      </c>
      <c r="G7689" s="143" t="s">
        <v>701</v>
      </c>
      <c r="H7689" s="144">
        <v>-30687.64</v>
      </c>
      <c r="I7689" s="143"/>
    </row>
    <row r="7690" spans="2:9" s="140" customFormat="1" ht="19.7" customHeight="1" x14ac:dyDescent="0.2">
      <c r="B7690" s="142">
        <v>54601</v>
      </c>
      <c r="C7690" s="143" t="s">
        <v>233</v>
      </c>
      <c r="D7690" s="142">
        <v>13304383</v>
      </c>
      <c r="E7690" s="143" t="s">
        <v>5790</v>
      </c>
      <c r="F7690" s="143" t="s">
        <v>697</v>
      </c>
      <c r="G7690" s="143" t="s">
        <v>698</v>
      </c>
      <c r="H7690" s="144">
        <v>50000</v>
      </c>
      <c r="I7690" s="143"/>
    </row>
    <row r="7691" spans="2:9" s="140" customFormat="1" ht="19.7" customHeight="1" x14ac:dyDescent="0.2">
      <c r="B7691" s="142">
        <v>54601</v>
      </c>
      <c r="C7691" s="143" t="s">
        <v>233</v>
      </c>
      <c r="D7691" s="142">
        <v>13344319</v>
      </c>
      <c r="E7691" s="143" t="s">
        <v>6084</v>
      </c>
      <c r="F7691" s="143" t="s">
        <v>700</v>
      </c>
      <c r="G7691" s="143" t="s">
        <v>701</v>
      </c>
      <c r="H7691" s="144">
        <v>150</v>
      </c>
      <c r="I7691" s="143"/>
    </row>
    <row r="7692" spans="2:9" s="140" customFormat="1" ht="19.7" customHeight="1" x14ac:dyDescent="0.2">
      <c r="B7692" s="142">
        <v>54601</v>
      </c>
      <c r="C7692" s="143" t="s">
        <v>233</v>
      </c>
      <c r="D7692" s="142">
        <v>13344319</v>
      </c>
      <c r="E7692" s="143" t="s">
        <v>6084</v>
      </c>
      <c r="F7692" s="143" t="s">
        <v>700</v>
      </c>
      <c r="G7692" s="143" t="s">
        <v>701</v>
      </c>
      <c r="H7692" s="144">
        <v>1650</v>
      </c>
      <c r="I7692" s="143"/>
    </row>
    <row r="7693" spans="2:9" s="140" customFormat="1" ht="19.7" customHeight="1" x14ac:dyDescent="0.2">
      <c r="B7693" s="142">
        <v>54601</v>
      </c>
      <c r="C7693" s="143" t="s">
        <v>233</v>
      </c>
      <c r="D7693" s="142">
        <v>13344319</v>
      </c>
      <c r="E7693" s="143" t="s">
        <v>6085</v>
      </c>
      <c r="F7693" s="143" t="s">
        <v>700</v>
      </c>
      <c r="G7693" s="143" t="s">
        <v>701</v>
      </c>
      <c r="H7693" s="144">
        <v>100</v>
      </c>
      <c r="I7693" s="143"/>
    </row>
    <row r="7694" spans="2:9" s="140" customFormat="1" ht="19.7" customHeight="1" x14ac:dyDescent="0.2">
      <c r="B7694" s="142">
        <v>54601</v>
      </c>
      <c r="C7694" s="143" t="s">
        <v>233</v>
      </c>
      <c r="D7694" s="142">
        <v>13344319</v>
      </c>
      <c r="E7694" s="143" t="s">
        <v>6085</v>
      </c>
      <c r="F7694" s="143" t="s">
        <v>700</v>
      </c>
      <c r="G7694" s="143" t="s">
        <v>701</v>
      </c>
      <c r="H7694" s="144">
        <v>1100</v>
      </c>
      <c r="I7694" s="143"/>
    </row>
    <row r="7695" spans="2:9" s="140" customFormat="1" ht="19.7" customHeight="1" x14ac:dyDescent="0.2">
      <c r="B7695" s="142">
        <v>54601</v>
      </c>
      <c r="C7695" s="143" t="s">
        <v>233</v>
      </c>
      <c r="D7695" s="142">
        <v>13368649</v>
      </c>
      <c r="E7695" s="143" t="s">
        <v>6086</v>
      </c>
      <c r="F7695" s="143" t="s">
        <v>713</v>
      </c>
      <c r="G7695" s="143" t="s">
        <v>714</v>
      </c>
      <c r="H7695" s="144">
        <v>-20000</v>
      </c>
      <c r="I7695" s="143"/>
    </row>
    <row r="7696" spans="2:9" s="140" customFormat="1" ht="19.7" customHeight="1" x14ac:dyDescent="0.2">
      <c r="B7696" s="142">
        <v>54601</v>
      </c>
      <c r="C7696" s="143" t="s">
        <v>233</v>
      </c>
      <c r="D7696" s="142">
        <v>13368649</v>
      </c>
      <c r="E7696" s="143" t="s">
        <v>6086</v>
      </c>
      <c r="F7696" s="143" t="s">
        <v>713</v>
      </c>
      <c r="G7696" s="143" t="s">
        <v>714</v>
      </c>
      <c r="H7696" s="144">
        <v>230000</v>
      </c>
      <c r="I7696" s="143"/>
    </row>
    <row r="7697" spans="2:9" s="140" customFormat="1" ht="19.7" customHeight="1" x14ac:dyDescent="0.2">
      <c r="B7697" s="142">
        <v>54601</v>
      </c>
      <c r="C7697" s="143" t="s">
        <v>233</v>
      </c>
      <c r="D7697" s="142">
        <v>13379656</v>
      </c>
      <c r="E7697" s="143" t="s">
        <v>6087</v>
      </c>
      <c r="F7697" s="143" t="s">
        <v>700</v>
      </c>
      <c r="G7697" s="143" t="s">
        <v>701</v>
      </c>
      <c r="H7697" s="144">
        <v>-10372.76</v>
      </c>
      <c r="I7697" s="143"/>
    </row>
    <row r="7698" spans="2:9" s="140" customFormat="1" ht="19.7" customHeight="1" x14ac:dyDescent="0.2">
      <c r="B7698" s="142">
        <v>54601</v>
      </c>
      <c r="C7698" s="143" t="s">
        <v>233</v>
      </c>
      <c r="D7698" s="142">
        <v>13379656</v>
      </c>
      <c r="E7698" s="143" t="s">
        <v>6088</v>
      </c>
      <c r="F7698" s="143" t="s">
        <v>713</v>
      </c>
      <c r="G7698" s="143" t="s">
        <v>714</v>
      </c>
      <c r="H7698" s="144">
        <v>160000</v>
      </c>
      <c r="I7698" s="143"/>
    </row>
    <row r="7699" spans="2:9" s="140" customFormat="1" ht="19.7" customHeight="1" x14ac:dyDescent="0.2">
      <c r="B7699" s="142">
        <v>54601</v>
      </c>
      <c r="C7699" s="143" t="s">
        <v>233</v>
      </c>
      <c r="D7699" s="142">
        <v>13392754</v>
      </c>
      <c r="E7699" s="143" t="s">
        <v>6089</v>
      </c>
      <c r="F7699" s="143" t="s">
        <v>713</v>
      </c>
      <c r="G7699" s="143" t="s">
        <v>714</v>
      </c>
      <c r="H7699" s="144">
        <v>155000</v>
      </c>
      <c r="I7699" s="143"/>
    </row>
    <row r="7700" spans="2:9" s="140" customFormat="1" ht="19.7" customHeight="1" x14ac:dyDescent="0.2">
      <c r="B7700" s="142">
        <v>54601</v>
      </c>
      <c r="C7700" s="143" t="s">
        <v>233</v>
      </c>
      <c r="D7700" s="142">
        <v>13392754</v>
      </c>
      <c r="E7700" s="143" t="s">
        <v>6090</v>
      </c>
      <c r="F7700" s="143" t="s">
        <v>700</v>
      </c>
      <c r="G7700" s="143" t="s">
        <v>701</v>
      </c>
      <c r="H7700" s="144">
        <v>600</v>
      </c>
      <c r="I7700" s="143"/>
    </row>
    <row r="7701" spans="2:9" s="140" customFormat="1" ht="19.7" customHeight="1" x14ac:dyDescent="0.2">
      <c r="B7701" s="142">
        <v>54601</v>
      </c>
      <c r="C7701" s="143" t="s">
        <v>233</v>
      </c>
      <c r="D7701" s="142">
        <v>13420658</v>
      </c>
      <c r="E7701" s="143" t="s">
        <v>9321</v>
      </c>
      <c r="F7701" s="143" t="s">
        <v>697</v>
      </c>
      <c r="G7701" s="143" t="s">
        <v>698</v>
      </c>
      <c r="H7701" s="144">
        <v>50000</v>
      </c>
      <c r="I7701" s="143"/>
    </row>
    <row r="7702" spans="2:9" s="140" customFormat="1" ht="19.7" customHeight="1" x14ac:dyDescent="0.2">
      <c r="B7702" s="142">
        <v>54601</v>
      </c>
      <c r="C7702" s="143" t="s">
        <v>233</v>
      </c>
      <c r="D7702" s="142">
        <v>13488479</v>
      </c>
      <c r="E7702" s="143" t="s">
        <v>5800</v>
      </c>
      <c r="F7702" s="143" t="s">
        <v>697</v>
      </c>
      <c r="G7702" s="143" t="s">
        <v>698</v>
      </c>
      <c r="H7702" s="144">
        <v>15000</v>
      </c>
      <c r="I7702" s="143"/>
    </row>
    <row r="7703" spans="2:9" s="140" customFormat="1" ht="19.7" customHeight="1" x14ac:dyDescent="0.2">
      <c r="B7703" s="142">
        <v>54601</v>
      </c>
      <c r="C7703" s="143" t="s">
        <v>233</v>
      </c>
      <c r="D7703" s="142">
        <v>13557932</v>
      </c>
      <c r="E7703" s="143" t="s">
        <v>6091</v>
      </c>
      <c r="F7703" s="143" t="s">
        <v>700</v>
      </c>
      <c r="G7703" s="143" t="s">
        <v>701</v>
      </c>
      <c r="H7703" s="144">
        <v>-13053.36</v>
      </c>
      <c r="I7703" s="143"/>
    </row>
    <row r="7704" spans="2:9" s="140" customFormat="1" ht="19.7" customHeight="1" x14ac:dyDescent="0.2">
      <c r="B7704" s="142">
        <v>54601</v>
      </c>
      <c r="C7704" s="143" t="s">
        <v>233</v>
      </c>
      <c r="D7704" s="142">
        <v>13571801</v>
      </c>
      <c r="E7704" s="143" t="s">
        <v>5806</v>
      </c>
      <c r="F7704" s="143" t="s">
        <v>729</v>
      </c>
      <c r="G7704" s="143" t="s">
        <v>730</v>
      </c>
      <c r="H7704" s="144">
        <v>225</v>
      </c>
      <c r="I7704" s="143"/>
    </row>
    <row r="7705" spans="2:9" s="140" customFormat="1" ht="19.7" customHeight="1" x14ac:dyDescent="0.2">
      <c r="B7705" s="142">
        <v>54601</v>
      </c>
      <c r="C7705" s="143" t="s">
        <v>233</v>
      </c>
      <c r="D7705" s="142">
        <v>14216204</v>
      </c>
      <c r="E7705" s="143" t="s">
        <v>6092</v>
      </c>
      <c r="F7705" s="143" t="s">
        <v>713</v>
      </c>
      <c r="G7705" s="143" t="s">
        <v>714</v>
      </c>
      <c r="H7705" s="144">
        <v>348000</v>
      </c>
      <c r="I7705" s="143"/>
    </row>
    <row r="7706" spans="2:9" s="140" customFormat="1" ht="19.7" customHeight="1" x14ac:dyDescent="0.2">
      <c r="B7706" s="142">
        <v>54601</v>
      </c>
      <c r="C7706" s="143" t="s">
        <v>233</v>
      </c>
      <c r="D7706" s="142">
        <v>100453897</v>
      </c>
      <c r="E7706" s="143" t="s">
        <v>6080</v>
      </c>
      <c r="F7706" s="143" t="s">
        <v>713</v>
      </c>
      <c r="G7706" s="143" t="s">
        <v>714</v>
      </c>
      <c r="H7706" s="144">
        <v>150000</v>
      </c>
      <c r="I7706" s="143"/>
    </row>
    <row r="7707" spans="2:9" s="140" customFormat="1" ht="19.7" customHeight="1" x14ac:dyDescent="0.2">
      <c r="B7707" s="142">
        <v>54611</v>
      </c>
      <c r="C7707" s="143" t="s">
        <v>234</v>
      </c>
      <c r="D7707" s="142">
        <v>13046865</v>
      </c>
      <c r="E7707" s="143" t="s">
        <v>9942</v>
      </c>
      <c r="F7707" s="143" t="s">
        <v>1675</v>
      </c>
      <c r="G7707" s="143" t="s">
        <v>1676</v>
      </c>
      <c r="H7707" s="144">
        <v>935</v>
      </c>
      <c r="I7707" s="143"/>
    </row>
    <row r="7708" spans="2:9" s="140" customFormat="1" ht="19.7" customHeight="1" x14ac:dyDescent="0.2">
      <c r="B7708" s="142">
        <v>54611</v>
      </c>
      <c r="C7708" s="143" t="s">
        <v>234</v>
      </c>
      <c r="D7708" s="142">
        <v>13046865</v>
      </c>
      <c r="E7708" s="143" t="s">
        <v>6093</v>
      </c>
      <c r="F7708" s="143" t="s">
        <v>697</v>
      </c>
      <c r="G7708" s="143" t="s">
        <v>698</v>
      </c>
      <c r="H7708" s="144">
        <v>15000</v>
      </c>
      <c r="I7708" s="143"/>
    </row>
    <row r="7709" spans="2:9" s="140" customFormat="1" ht="19.7" customHeight="1" x14ac:dyDescent="0.2">
      <c r="B7709" s="142">
        <v>54611</v>
      </c>
      <c r="C7709" s="143" t="s">
        <v>234</v>
      </c>
      <c r="D7709" s="142">
        <v>13149899</v>
      </c>
      <c r="E7709" s="143" t="s">
        <v>6094</v>
      </c>
      <c r="F7709" s="143" t="s">
        <v>700</v>
      </c>
      <c r="G7709" s="143" t="s">
        <v>701</v>
      </c>
      <c r="H7709" s="144">
        <v>360</v>
      </c>
      <c r="I7709" s="143"/>
    </row>
    <row r="7710" spans="2:9" s="140" customFormat="1" ht="19.7" customHeight="1" x14ac:dyDescent="0.2">
      <c r="B7710" s="142">
        <v>54611</v>
      </c>
      <c r="C7710" s="143" t="s">
        <v>234</v>
      </c>
      <c r="D7710" s="142">
        <v>13214384</v>
      </c>
      <c r="E7710" s="143" t="s">
        <v>5679</v>
      </c>
      <c r="F7710" s="143" t="s">
        <v>899</v>
      </c>
      <c r="G7710" s="143" t="s">
        <v>900</v>
      </c>
      <c r="H7710" s="144">
        <v>400</v>
      </c>
      <c r="I7710" s="143"/>
    </row>
    <row r="7711" spans="2:9" s="140" customFormat="1" ht="19.7" customHeight="1" x14ac:dyDescent="0.2">
      <c r="B7711" s="142">
        <v>54611</v>
      </c>
      <c r="C7711" s="143" t="s">
        <v>234</v>
      </c>
      <c r="D7711" s="142">
        <v>13215984</v>
      </c>
      <c r="E7711" s="143" t="s">
        <v>6095</v>
      </c>
      <c r="F7711" s="143" t="s">
        <v>700</v>
      </c>
      <c r="G7711" s="143" t="s">
        <v>701</v>
      </c>
      <c r="H7711" s="144">
        <v>30</v>
      </c>
      <c r="I7711" s="143"/>
    </row>
    <row r="7712" spans="2:9" s="140" customFormat="1" ht="19.7" customHeight="1" x14ac:dyDescent="0.2">
      <c r="B7712" s="142">
        <v>54611</v>
      </c>
      <c r="C7712" s="143" t="s">
        <v>234</v>
      </c>
      <c r="D7712" s="142">
        <v>13215984</v>
      </c>
      <c r="E7712" s="143" t="s">
        <v>6095</v>
      </c>
      <c r="F7712" s="143" t="s">
        <v>700</v>
      </c>
      <c r="G7712" s="143" t="s">
        <v>701</v>
      </c>
      <c r="H7712" s="144">
        <v>30</v>
      </c>
      <c r="I7712" s="143"/>
    </row>
    <row r="7713" spans="2:9" s="140" customFormat="1" ht="19.7" customHeight="1" x14ac:dyDescent="0.2">
      <c r="B7713" s="142">
        <v>54611</v>
      </c>
      <c r="C7713" s="143" t="s">
        <v>234</v>
      </c>
      <c r="D7713" s="142">
        <v>13215984</v>
      </c>
      <c r="E7713" s="143" t="s">
        <v>6095</v>
      </c>
      <c r="F7713" s="143" t="s">
        <v>700</v>
      </c>
      <c r="G7713" s="143" t="s">
        <v>701</v>
      </c>
      <c r="H7713" s="144">
        <v>32300</v>
      </c>
      <c r="I7713" s="143"/>
    </row>
    <row r="7714" spans="2:9" s="140" customFormat="1" ht="19.7" customHeight="1" x14ac:dyDescent="0.2">
      <c r="B7714" s="142">
        <v>54611</v>
      </c>
      <c r="C7714" s="143" t="s">
        <v>234</v>
      </c>
      <c r="D7714" s="142">
        <v>13255284</v>
      </c>
      <c r="E7714" s="143" t="s">
        <v>6096</v>
      </c>
      <c r="F7714" s="143" t="s">
        <v>700</v>
      </c>
      <c r="G7714" s="143" t="s">
        <v>701</v>
      </c>
      <c r="H7714" s="144">
        <v>-75000</v>
      </c>
      <c r="I7714" s="143"/>
    </row>
    <row r="7715" spans="2:9" s="140" customFormat="1" ht="19.7" customHeight="1" x14ac:dyDescent="0.2">
      <c r="B7715" s="142">
        <v>54611</v>
      </c>
      <c r="C7715" s="143" t="s">
        <v>234</v>
      </c>
      <c r="D7715" s="142">
        <v>13255284</v>
      </c>
      <c r="E7715" s="143" t="s">
        <v>6097</v>
      </c>
      <c r="F7715" s="143" t="s">
        <v>700</v>
      </c>
      <c r="G7715" s="143" t="s">
        <v>701</v>
      </c>
      <c r="H7715" s="144">
        <v>-75000</v>
      </c>
      <c r="I7715" s="143"/>
    </row>
    <row r="7716" spans="2:9" s="140" customFormat="1" ht="19.7" customHeight="1" x14ac:dyDescent="0.2">
      <c r="B7716" s="142">
        <v>54611</v>
      </c>
      <c r="C7716" s="143" t="s">
        <v>234</v>
      </c>
      <c r="D7716" s="142">
        <v>13255284</v>
      </c>
      <c r="E7716" s="143" t="s">
        <v>6098</v>
      </c>
      <c r="F7716" s="143" t="s">
        <v>700</v>
      </c>
      <c r="G7716" s="143" t="s">
        <v>701</v>
      </c>
      <c r="H7716" s="144">
        <v>-75000</v>
      </c>
      <c r="I7716" s="143"/>
    </row>
    <row r="7717" spans="2:9" s="140" customFormat="1" ht="19.7" customHeight="1" x14ac:dyDescent="0.2">
      <c r="B7717" s="142">
        <v>54611</v>
      </c>
      <c r="C7717" s="143" t="s">
        <v>234</v>
      </c>
      <c r="D7717" s="142">
        <v>13255284</v>
      </c>
      <c r="E7717" s="143" t="s">
        <v>6099</v>
      </c>
      <c r="F7717" s="143" t="s">
        <v>700</v>
      </c>
      <c r="G7717" s="143" t="s">
        <v>701</v>
      </c>
      <c r="H7717" s="144">
        <v>-75000</v>
      </c>
      <c r="I7717" s="143"/>
    </row>
    <row r="7718" spans="2:9" s="140" customFormat="1" ht="19.7" customHeight="1" x14ac:dyDescent="0.2">
      <c r="B7718" s="142">
        <v>54611</v>
      </c>
      <c r="C7718" s="143" t="s">
        <v>234</v>
      </c>
      <c r="D7718" s="142">
        <v>13275051</v>
      </c>
      <c r="E7718" s="143" t="s">
        <v>6102</v>
      </c>
      <c r="F7718" s="143" t="s">
        <v>713</v>
      </c>
      <c r="G7718" s="143" t="s">
        <v>714</v>
      </c>
      <c r="H7718" s="144">
        <v>300</v>
      </c>
      <c r="I7718" s="143"/>
    </row>
    <row r="7719" spans="2:9" s="140" customFormat="1" ht="19.7" customHeight="1" x14ac:dyDescent="0.2">
      <c r="B7719" s="142">
        <v>54611</v>
      </c>
      <c r="C7719" s="143" t="s">
        <v>234</v>
      </c>
      <c r="D7719" s="142">
        <v>13275051</v>
      </c>
      <c r="E7719" s="143" t="s">
        <v>6102</v>
      </c>
      <c r="F7719" s="143" t="s">
        <v>713</v>
      </c>
      <c r="G7719" s="143" t="s">
        <v>714</v>
      </c>
      <c r="H7719" s="144">
        <v>1500</v>
      </c>
      <c r="I7719" s="143"/>
    </row>
    <row r="7720" spans="2:9" s="140" customFormat="1" ht="19.7" customHeight="1" x14ac:dyDescent="0.2">
      <c r="B7720" s="142">
        <v>54611</v>
      </c>
      <c r="C7720" s="143" t="s">
        <v>234</v>
      </c>
      <c r="D7720" s="142">
        <v>13334782</v>
      </c>
      <c r="E7720" s="143" t="s">
        <v>6103</v>
      </c>
      <c r="F7720" s="143" t="s">
        <v>792</v>
      </c>
      <c r="G7720" s="143" t="s">
        <v>793</v>
      </c>
      <c r="H7720" s="144">
        <v>0</v>
      </c>
      <c r="I7720" s="143"/>
    </row>
    <row r="7721" spans="2:9" s="140" customFormat="1" ht="19.7" customHeight="1" x14ac:dyDescent="0.2">
      <c r="B7721" s="142">
        <v>54611</v>
      </c>
      <c r="C7721" s="143" t="s">
        <v>234</v>
      </c>
      <c r="D7721" s="142">
        <v>13334782</v>
      </c>
      <c r="E7721" s="143" t="s">
        <v>6104</v>
      </c>
      <c r="F7721" s="143" t="s">
        <v>700</v>
      </c>
      <c r="G7721" s="143" t="s">
        <v>701</v>
      </c>
      <c r="H7721" s="144">
        <v>-20030.560000000001</v>
      </c>
      <c r="I7721" s="143"/>
    </row>
    <row r="7722" spans="2:9" s="140" customFormat="1" ht="19.7" customHeight="1" x14ac:dyDescent="0.2">
      <c r="B7722" s="142">
        <v>54611</v>
      </c>
      <c r="C7722" s="143" t="s">
        <v>234</v>
      </c>
      <c r="D7722" s="142">
        <v>13334782</v>
      </c>
      <c r="E7722" s="143" t="s">
        <v>6105</v>
      </c>
      <c r="F7722" s="143" t="s">
        <v>729</v>
      </c>
      <c r="G7722" s="143" t="s">
        <v>730</v>
      </c>
      <c r="H7722" s="144">
        <v>208.08</v>
      </c>
      <c r="I7722" s="143"/>
    </row>
    <row r="7723" spans="2:9" s="140" customFormat="1" ht="19.7" customHeight="1" x14ac:dyDescent="0.2">
      <c r="B7723" s="142">
        <v>54611</v>
      </c>
      <c r="C7723" s="143" t="s">
        <v>234</v>
      </c>
      <c r="D7723" s="142">
        <v>13334782</v>
      </c>
      <c r="E7723" s="143" t="s">
        <v>6105</v>
      </c>
      <c r="F7723" s="143" t="s">
        <v>729</v>
      </c>
      <c r="G7723" s="143" t="s">
        <v>730</v>
      </c>
      <c r="H7723" s="144">
        <v>1026.1199999999999</v>
      </c>
      <c r="I7723" s="143"/>
    </row>
    <row r="7724" spans="2:9" s="140" customFormat="1" ht="19.7" customHeight="1" x14ac:dyDescent="0.2">
      <c r="B7724" s="142">
        <v>54611</v>
      </c>
      <c r="C7724" s="143" t="s">
        <v>234</v>
      </c>
      <c r="D7724" s="142">
        <v>13362443</v>
      </c>
      <c r="E7724" s="143" t="s">
        <v>6106</v>
      </c>
      <c r="F7724" s="143" t="s">
        <v>700</v>
      </c>
      <c r="G7724" s="143" t="s">
        <v>701</v>
      </c>
      <c r="H7724" s="144">
        <v>20000</v>
      </c>
      <c r="I7724" s="143"/>
    </row>
    <row r="7725" spans="2:9" s="140" customFormat="1" ht="19.7" customHeight="1" x14ac:dyDescent="0.2">
      <c r="B7725" s="142">
        <v>54611</v>
      </c>
      <c r="C7725" s="143" t="s">
        <v>234</v>
      </c>
      <c r="D7725" s="142">
        <v>13364580</v>
      </c>
      <c r="E7725" s="143" t="s">
        <v>6107</v>
      </c>
      <c r="F7725" s="143" t="s">
        <v>706</v>
      </c>
      <c r="G7725" s="143" t="s">
        <v>707</v>
      </c>
      <c r="H7725" s="144">
        <v>800.36</v>
      </c>
      <c r="I7725" s="143"/>
    </row>
    <row r="7726" spans="2:9" s="140" customFormat="1" ht="19.7" customHeight="1" x14ac:dyDescent="0.2">
      <c r="B7726" s="142">
        <v>54611</v>
      </c>
      <c r="C7726" s="143" t="s">
        <v>234</v>
      </c>
      <c r="D7726" s="142">
        <v>13397054</v>
      </c>
      <c r="E7726" s="143" t="s">
        <v>6108</v>
      </c>
      <c r="F7726" s="143" t="s">
        <v>700</v>
      </c>
      <c r="G7726" s="143" t="s">
        <v>701</v>
      </c>
      <c r="H7726" s="144">
        <v>-50004</v>
      </c>
      <c r="I7726" s="143"/>
    </row>
    <row r="7727" spans="2:9" s="140" customFormat="1" ht="19.7" customHeight="1" x14ac:dyDescent="0.2">
      <c r="B7727" s="142">
        <v>54611</v>
      </c>
      <c r="C7727" s="143" t="s">
        <v>234</v>
      </c>
      <c r="D7727" s="142">
        <v>13397835</v>
      </c>
      <c r="E7727" s="143" t="s">
        <v>6109</v>
      </c>
      <c r="F7727" s="143" t="s">
        <v>713</v>
      </c>
      <c r="G7727" s="143" t="s">
        <v>714</v>
      </c>
      <c r="H7727" s="144">
        <v>120000</v>
      </c>
      <c r="I7727" s="143"/>
    </row>
    <row r="7728" spans="2:9" s="140" customFormat="1" ht="19.7" customHeight="1" x14ac:dyDescent="0.2">
      <c r="B7728" s="142">
        <v>54611</v>
      </c>
      <c r="C7728" s="143" t="s">
        <v>234</v>
      </c>
      <c r="D7728" s="142">
        <v>13397835</v>
      </c>
      <c r="E7728" s="143" t="s">
        <v>6110</v>
      </c>
      <c r="F7728" s="143" t="s">
        <v>697</v>
      </c>
      <c r="G7728" s="143" t="s">
        <v>698</v>
      </c>
      <c r="H7728" s="144">
        <v>22000</v>
      </c>
      <c r="I7728" s="143"/>
    </row>
    <row r="7729" spans="2:9" s="140" customFormat="1" ht="19.7" customHeight="1" x14ac:dyDescent="0.2">
      <c r="B7729" s="142">
        <v>54611</v>
      </c>
      <c r="C7729" s="143" t="s">
        <v>234</v>
      </c>
      <c r="D7729" s="142">
        <v>13405266</v>
      </c>
      <c r="E7729" s="143" t="s">
        <v>6111</v>
      </c>
      <c r="F7729" s="143" t="s">
        <v>697</v>
      </c>
      <c r="G7729" s="143" t="s">
        <v>698</v>
      </c>
      <c r="H7729" s="144">
        <v>80000</v>
      </c>
      <c r="I7729" s="143"/>
    </row>
    <row r="7730" spans="2:9" s="140" customFormat="1" ht="19.7" customHeight="1" x14ac:dyDescent="0.2">
      <c r="B7730" s="142">
        <v>54611</v>
      </c>
      <c r="C7730" s="143" t="s">
        <v>234</v>
      </c>
      <c r="D7730" s="142">
        <v>13420902</v>
      </c>
      <c r="E7730" s="143" t="s">
        <v>6112</v>
      </c>
      <c r="F7730" s="143" t="s">
        <v>700</v>
      </c>
      <c r="G7730" s="143" t="s">
        <v>701</v>
      </c>
      <c r="H7730" s="144">
        <v>360</v>
      </c>
      <c r="I7730" s="143"/>
    </row>
    <row r="7731" spans="2:9" s="140" customFormat="1" ht="19.7" customHeight="1" x14ac:dyDescent="0.2">
      <c r="B7731" s="142">
        <v>54611</v>
      </c>
      <c r="C7731" s="143" t="s">
        <v>234</v>
      </c>
      <c r="D7731" s="142">
        <v>13449620</v>
      </c>
      <c r="E7731" s="143" t="s">
        <v>6113</v>
      </c>
      <c r="F7731" s="143" t="s">
        <v>700</v>
      </c>
      <c r="G7731" s="143" t="s">
        <v>701</v>
      </c>
      <c r="H7731" s="144">
        <v>5431.27</v>
      </c>
      <c r="I7731" s="143"/>
    </row>
    <row r="7732" spans="2:9" s="140" customFormat="1" ht="19.7" customHeight="1" x14ac:dyDescent="0.2">
      <c r="B7732" s="142">
        <v>54611</v>
      </c>
      <c r="C7732" s="143" t="s">
        <v>234</v>
      </c>
      <c r="D7732" s="142">
        <v>13449620</v>
      </c>
      <c r="E7732" s="143" t="s">
        <v>6114</v>
      </c>
      <c r="F7732" s="143" t="s">
        <v>769</v>
      </c>
      <c r="G7732" s="143" t="s">
        <v>770</v>
      </c>
      <c r="H7732" s="144">
        <v>-5431.27</v>
      </c>
      <c r="I7732" s="143"/>
    </row>
    <row r="7733" spans="2:9" s="140" customFormat="1" ht="19.7" customHeight="1" x14ac:dyDescent="0.2">
      <c r="B7733" s="142">
        <v>54611</v>
      </c>
      <c r="C7733" s="143" t="s">
        <v>234</v>
      </c>
      <c r="D7733" s="142">
        <v>13457621</v>
      </c>
      <c r="E7733" s="143" t="s">
        <v>6115</v>
      </c>
      <c r="F7733" s="143" t="s">
        <v>700</v>
      </c>
      <c r="G7733" s="143" t="s">
        <v>701</v>
      </c>
      <c r="H7733" s="144">
        <v>-7915.81</v>
      </c>
      <c r="I7733" s="143"/>
    </row>
    <row r="7734" spans="2:9" s="140" customFormat="1" ht="19.7" customHeight="1" x14ac:dyDescent="0.2">
      <c r="B7734" s="142">
        <v>54611</v>
      </c>
      <c r="C7734" s="143" t="s">
        <v>234</v>
      </c>
      <c r="D7734" s="142">
        <v>13501691</v>
      </c>
      <c r="E7734" s="143" t="s">
        <v>6116</v>
      </c>
      <c r="F7734" s="143" t="s">
        <v>792</v>
      </c>
      <c r="G7734" s="143" t="s">
        <v>793</v>
      </c>
      <c r="H7734" s="144">
        <v>0</v>
      </c>
      <c r="I7734" s="143"/>
    </row>
    <row r="7735" spans="2:9" s="140" customFormat="1" ht="19.7" customHeight="1" x14ac:dyDescent="0.2">
      <c r="B7735" s="142">
        <v>54611</v>
      </c>
      <c r="C7735" s="143" t="s">
        <v>234</v>
      </c>
      <c r="D7735" s="142">
        <v>65174781</v>
      </c>
      <c r="E7735" s="143" t="s">
        <v>6117</v>
      </c>
      <c r="F7735" s="143" t="s">
        <v>700</v>
      </c>
      <c r="G7735" s="143" t="s">
        <v>701</v>
      </c>
      <c r="H7735" s="144">
        <v>84000</v>
      </c>
      <c r="I7735" s="143"/>
    </row>
    <row r="7736" spans="2:9" s="140" customFormat="1" ht="19.7" customHeight="1" x14ac:dyDescent="0.2">
      <c r="B7736" s="142">
        <v>54611</v>
      </c>
      <c r="C7736" s="143" t="s">
        <v>234</v>
      </c>
      <c r="D7736" s="142">
        <v>101579563</v>
      </c>
      <c r="E7736" s="143" t="s">
        <v>6100</v>
      </c>
      <c r="F7736" s="143" t="s">
        <v>713</v>
      </c>
      <c r="G7736" s="143" t="s">
        <v>714</v>
      </c>
      <c r="H7736" s="144">
        <v>100800</v>
      </c>
      <c r="I7736" s="143"/>
    </row>
    <row r="7737" spans="2:9" s="140" customFormat="1" ht="19.7" customHeight="1" x14ac:dyDescent="0.2">
      <c r="B7737" s="142">
        <v>54611</v>
      </c>
      <c r="C7737" s="143" t="s">
        <v>234</v>
      </c>
      <c r="D7737" s="142">
        <v>101579563</v>
      </c>
      <c r="E7737" s="143" t="s">
        <v>6101</v>
      </c>
      <c r="F7737" s="143" t="s">
        <v>697</v>
      </c>
      <c r="G7737" s="143" t="s">
        <v>698</v>
      </c>
      <c r="H7737" s="144">
        <v>-295.72000000000003</v>
      </c>
      <c r="I7737" s="143"/>
    </row>
    <row r="7738" spans="2:9" s="140" customFormat="1" ht="19.7" customHeight="1" x14ac:dyDescent="0.2">
      <c r="B7738" s="142">
        <v>54636</v>
      </c>
      <c r="C7738" s="143" t="s">
        <v>235</v>
      </c>
      <c r="D7738" s="142">
        <v>13175997</v>
      </c>
      <c r="E7738" s="143" t="s">
        <v>6118</v>
      </c>
      <c r="F7738" s="143" t="s">
        <v>700</v>
      </c>
      <c r="G7738" s="143" t="s">
        <v>701</v>
      </c>
      <c r="H7738" s="144">
        <v>3600</v>
      </c>
      <c r="I7738" s="143"/>
    </row>
    <row r="7739" spans="2:9" s="140" customFormat="1" ht="19.7" customHeight="1" x14ac:dyDescent="0.2">
      <c r="B7739" s="142">
        <v>54636</v>
      </c>
      <c r="C7739" s="143" t="s">
        <v>235</v>
      </c>
      <c r="D7739" s="142">
        <v>13490132</v>
      </c>
      <c r="E7739" s="143" t="s">
        <v>6119</v>
      </c>
      <c r="F7739" s="143" t="s">
        <v>1245</v>
      </c>
      <c r="G7739" s="143" t="s">
        <v>1246</v>
      </c>
      <c r="H7739" s="144">
        <v>100941</v>
      </c>
      <c r="I7739" s="143"/>
    </row>
    <row r="7740" spans="2:9" s="140" customFormat="1" ht="19.7" customHeight="1" x14ac:dyDescent="0.2">
      <c r="B7740" s="142">
        <v>54636</v>
      </c>
      <c r="C7740" s="143" t="s">
        <v>235</v>
      </c>
      <c r="D7740" s="142">
        <v>13554205</v>
      </c>
      <c r="E7740" s="143" t="s">
        <v>6120</v>
      </c>
      <c r="F7740" s="143" t="s">
        <v>723</v>
      </c>
      <c r="G7740" s="143" t="s">
        <v>724</v>
      </c>
      <c r="H7740" s="144">
        <v>-51000</v>
      </c>
      <c r="I7740" s="143"/>
    </row>
    <row r="7741" spans="2:9" s="140" customFormat="1" ht="19.7" customHeight="1" x14ac:dyDescent="0.2">
      <c r="B7741" s="142">
        <v>54636</v>
      </c>
      <c r="C7741" s="143" t="s">
        <v>235</v>
      </c>
      <c r="D7741" s="142">
        <v>13554205</v>
      </c>
      <c r="E7741" s="143" t="s">
        <v>6121</v>
      </c>
      <c r="F7741" s="143" t="s">
        <v>723</v>
      </c>
      <c r="G7741" s="143" t="s">
        <v>724</v>
      </c>
      <c r="H7741" s="144">
        <v>-30256.77</v>
      </c>
      <c r="I7741" s="143"/>
    </row>
    <row r="7742" spans="2:9" s="140" customFormat="1" ht="19.7" customHeight="1" x14ac:dyDescent="0.2">
      <c r="B7742" s="142">
        <v>54636</v>
      </c>
      <c r="C7742" s="143" t="s">
        <v>235</v>
      </c>
      <c r="D7742" s="142">
        <v>13567463</v>
      </c>
      <c r="E7742" s="143" t="s">
        <v>6122</v>
      </c>
      <c r="F7742" s="143" t="s">
        <v>700</v>
      </c>
      <c r="G7742" s="143" t="s">
        <v>701</v>
      </c>
      <c r="H7742" s="144">
        <v>600</v>
      </c>
      <c r="I7742" s="143"/>
    </row>
    <row r="7743" spans="2:9" s="140" customFormat="1" ht="19.7" customHeight="1" x14ac:dyDescent="0.2">
      <c r="B7743" s="142">
        <v>54636</v>
      </c>
      <c r="C7743" s="143" t="s">
        <v>235</v>
      </c>
      <c r="D7743" s="142">
        <v>13604551</v>
      </c>
      <c r="E7743" s="143" t="s">
        <v>6123</v>
      </c>
      <c r="F7743" s="143" t="s">
        <v>700</v>
      </c>
      <c r="G7743" s="143" t="s">
        <v>701</v>
      </c>
      <c r="H7743" s="144">
        <v>-4022.02</v>
      </c>
      <c r="I7743" s="143"/>
    </row>
    <row r="7744" spans="2:9" s="140" customFormat="1" ht="19.7" customHeight="1" x14ac:dyDescent="0.2">
      <c r="B7744" s="142">
        <v>54636</v>
      </c>
      <c r="C7744" s="143" t="s">
        <v>235</v>
      </c>
      <c r="D7744" s="142">
        <v>13604551</v>
      </c>
      <c r="E7744" s="143" t="s">
        <v>6123</v>
      </c>
      <c r="F7744" s="143" t="s">
        <v>700</v>
      </c>
      <c r="G7744" s="143" t="s">
        <v>701</v>
      </c>
      <c r="H7744" s="144">
        <v>-4022.92</v>
      </c>
      <c r="I7744" s="143"/>
    </row>
    <row r="7745" spans="2:9" s="140" customFormat="1" ht="19.7" customHeight="1" x14ac:dyDescent="0.2">
      <c r="B7745" s="142">
        <v>54636</v>
      </c>
      <c r="C7745" s="143" t="s">
        <v>235</v>
      </c>
      <c r="D7745" s="142">
        <v>13604551</v>
      </c>
      <c r="E7745" s="143" t="s">
        <v>6124</v>
      </c>
      <c r="F7745" s="143" t="s">
        <v>700</v>
      </c>
      <c r="G7745" s="143" t="s">
        <v>701</v>
      </c>
      <c r="H7745" s="144">
        <v>10000</v>
      </c>
      <c r="I7745" s="143"/>
    </row>
    <row r="7746" spans="2:9" s="140" customFormat="1" ht="19.7" customHeight="1" x14ac:dyDescent="0.2">
      <c r="B7746" s="142">
        <v>54651</v>
      </c>
      <c r="C7746" s="143" t="s">
        <v>460</v>
      </c>
      <c r="D7746" s="142">
        <v>13015887</v>
      </c>
      <c r="E7746" s="143" t="s">
        <v>6125</v>
      </c>
      <c r="F7746" s="143" t="s">
        <v>737</v>
      </c>
      <c r="G7746" s="143" t="s">
        <v>738</v>
      </c>
      <c r="H7746" s="144">
        <v>1800</v>
      </c>
      <c r="I7746" s="143"/>
    </row>
    <row r="7747" spans="2:9" s="140" customFormat="1" ht="19.7" customHeight="1" x14ac:dyDescent="0.2">
      <c r="B7747" s="142">
        <v>54651</v>
      </c>
      <c r="C7747" s="143" t="s">
        <v>460</v>
      </c>
      <c r="D7747" s="142">
        <v>13022368</v>
      </c>
      <c r="E7747" s="143" t="s">
        <v>6126</v>
      </c>
      <c r="F7747" s="143" t="s">
        <v>787</v>
      </c>
      <c r="G7747" s="143" t="s">
        <v>788</v>
      </c>
      <c r="H7747" s="144">
        <v>540</v>
      </c>
      <c r="I7747" s="143"/>
    </row>
    <row r="7748" spans="2:9" s="140" customFormat="1" ht="19.7" customHeight="1" x14ac:dyDescent="0.2">
      <c r="B7748" s="142">
        <v>54651</v>
      </c>
      <c r="C7748" s="143" t="s">
        <v>460</v>
      </c>
      <c r="D7748" s="142">
        <v>13038168</v>
      </c>
      <c r="E7748" s="143" t="s">
        <v>6127</v>
      </c>
      <c r="F7748" s="143" t="s">
        <v>716</v>
      </c>
      <c r="G7748" s="143" t="s">
        <v>717</v>
      </c>
      <c r="H7748" s="144">
        <v>200000</v>
      </c>
      <c r="I7748" s="143"/>
    </row>
    <row r="7749" spans="2:9" s="140" customFormat="1" ht="19.7" customHeight="1" x14ac:dyDescent="0.2">
      <c r="B7749" s="142">
        <v>54651</v>
      </c>
      <c r="C7749" s="143" t="s">
        <v>460</v>
      </c>
      <c r="D7749" s="142">
        <v>13049666</v>
      </c>
      <c r="E7749" s="143" t="s">
        <v>8836</v>
      </c>
      <c r="F7749" s="143" t="s">
        <v>899</v>
      </c>
      <c r="G7749" s="143" t="s">
        <v>900</v>
      </c>
      <c r="H7749" s="144">
        <v>960.43</v>
      </c>
      <c r="I7749" s="143"/>
    </row>
    <row r="7750" spans="2:9" s="140" customFormat="1" ht="19.7" customHeight="1" x14ac:dyDescent="0.2">
      <c r="B7750" s="142">
        <v>54651</v>
      </c>
      <c r="C7750" s="143" t="s">
        <v>460</v>
      </c>
      <c r="D7750" s="142">
        <v>13089512</v>
      </c>
      <c r="E7750" s="143" t="s">
        <v>9943</v>
      </c>
      <c r="F7750" s="143" t="s">
        <v>700</v>
      </c>
      <c r="G7750" s="143" t="s">
        <v>701</v>
      </c>
      <c r="H7750" s="144">
        <v>30000</v>
      </c>
      <c r="I7750" s="143"/>
    </row>
    <row r="7751" spans="2:9" s="140" customFormat="1" ht="19.7" customHeight="1" x14ac:dyDescent="0.2">
      <c r="B7751" s="142">
        <v>54651</v>
      </c>
      <c r="C7751" s="143" t="s">
        <v>460</v>
      </c>
      <c r="D7751" s="142">
        <v>13129771</v>
      </c>
      <c r="E7751" s="143" t="s">
        <v>6129</v>
      </c>
      <c r="F7751" s="143" t="s">
        <v>700</v>
      </c>
      <c r="G7751" s="143" t="s">
        <v>701</v>
      </c>
      <c r="H7751" s="144">
        <v>7000</v>
      </c>
      <c r="I7751" s="143"/>
    </row>
    <row r="7752" spans="2:9" s="140" customFormat="1" ht="19.7" customHeight="1" x14ac:dyDescent="0.2">
      <c r="B7752" s="142">
        <v>54651</v>
      </c>
      <c r="C7752" s="143" t="s">
        <v>460</v>
      </c>
      <c r="D7752" s="142">
        <v>13197036</v>
      </c>
      <c r="E7752" s="143" t="s">
        <v>6130</v>
      </c>
      <c r="F7752" s="143" t="s">
        <v>700</v>
      </c>
      <c r="G7752" s="143" t="s">
        <v>701</v>
      </c>
      <c r="H7752" s="144">
        <v>600</v>
      </c>
      <c r="I7752" s="143"/>
    </row>
    <row r="7753" spans="2:9" s="140" customFormat="1" ht="19.7" customHeight="1" x14ac:dyDescent="0.2">
      <c r="B7753" s="142">
        <v>54651</v>
      </c>
      <c r="C7753" s="143" t="s">
        <v>460</v>
      </c>
      <c r="D7753" s="142">
        <v>13226591</v>
      </c>
      <c r="E7753" s="143" t="s">
        <v>6131</v>
      </c>
      <c r="F7753" s="143" t="s">
        <v>700</v>
      </c>
      <c r="G7753" s="143" t="s">
        <v>701</v>
      </c>
      <c r="H7753" s="144">
        <v>1800</v>
      </c>
      <c r="I7753" s="143"/>
    </row>
    <row r="7754" spans="2:9" s="140" customFormat="1" ht="19.7" customHeight="1" x14ac:dyDescent="0.2">
      <c r="B7754" s="142">
        <v>54651</v>
      </c>
      <c r="C7754" s="143" t="s">
        <v>460</v>
      </c>
      <c r="D7754" s="142">
        <v>13226591</v>
      </c>
      <c r="E7754" s="143" t="s">
        <v>6132</v>
      </c>
      <c r="F7754" s="143" t="s">
        <v>737</v>
      </c>
      <c r="G7754" s="143" t="s">
        <v>738</v>
      </c>
      <c r="H7754" s="144">
        <v>1200</v>
      </c>
      <c r="I7754" s="143"/>
    </row>
    <row r="7755" spans="2:9" s="140" customFormat="1" ht="19.7" customHeight="1" x14ac:dyDescent="0.2">
      <c r="B7755" s="142">
        <v>54651</v>
      </c>
      <c r="C7755" s="143" t="s">
        <v>460</v>
      </c>
      <c r="D7755" s="142">
        <v>13313673</v>
      </c>
      <c r="E7755" s="143" t="s">
        <v>6133</v>
      </c>
      <c r="F7755" s="143" t="s">
        <v>700</v>
      </c>
      <c r="G7755" s="143" t="s">
        <v>701</v>
      </c>
      <c r="H7755" s="144">
        <v>600</v>
      </c>
      <c r="I7755" s="143"/>
    </row>
    <row r="7756" spans="2:9" s="140" customFormat="1" ht="19.7" customHeight="1" x14ac:dyDescent="0.2">
      <c r="B7756" s="142">
        <v>54651</v>
      </c>
      <c r="C7756" s="143" t="s">
        <v>460</v>
      </c>
      <c r="D7756" s="142">
        <v>13353699</v>
      </c>
      <c r="E7756" s="143" t="s">
        <v>6202</v>
      </c>
      <c r="F7756" s="143" t="s">
        <v>706</v>
      </c>
      <c r="G7756" s="143" t="s">
        <v>707</v>
      </c>
      <c r="H7756" s="144">
        <v>320.14</v>
      </c>
      <c r="I7756" s="143"/>
    </row>
    <row r="7757" spans="2:9" s="140" customFormat="1" ht="19.7" customHeight="1" x14ac:dyDescent="0.2">
      <c r="B7757" s="142">
        <v>54651</v>
      </c>
      <c r="C7757" s="143" t="s">
        <v>460</v>
      </c>
      <c r="D7757" s="142">
        <v>13353699</v>
      </c>
      <c r="E7757" s="143" t="s">
        <v>6134</v>
      </c>
      <c r="F7757" s="143" t="s">
        <v>737</v>
      </c>
      <c r="G7757" s="143" t="s">
        <v>738</v>
      </c>
      <c r="H7757" s="144">
        <v>350</v>
      </c>
      <c r="I7757" s="143"/>
    </row>
    <row r="7758" spans="2:9" s="140" customFormat="1" ht="19.7" customHeight="1" x14ac:dyDescent="0.2">
      <c r="B7758" s="142">
        <v>54651</v>
      </c>
      <c r="C7758" s="143" t="s">
        <v>460</v>
      </c>
      <c r="D7758" s="142">
        <v>13353699</v>
      </c>
      <c r="E7758" s="143" t="s">
        <v>6135</v>
      </c>
      <c r="F7758" s="143" t="s">
        <v>697</v>
      </c>
      <c r="G7758" s="143" t="s">
        <v>698</v>
      </c>
      <c r="H7758" s="144">
        <v>90000</v>
      </c>
      <c r="I7758" s="143"/>
    </row>
    <row r="7759" spans="2:9" s="140" customFormat="1" ht="19.7" customHeight="1" x14ac:dyDescent="0.2">
      <c r="B7759" s="142">
        <v>54651</v>
      </c>
      <c r="C7759" s="143" t="s">
        <v>460</v>
      </c>
      <c r="D7759" s="142">
        <v>13377597</v>
      </c>
      <c r="E7759" s="143" t="s">
        <v>6136</v>
      </c>
      <c r="F7759" s="143" t="s">
        <v>700</v>
      </c>
      <c r="G7759" s="143" t="s">
        <v>701</v>
      </c>
      <c r="H7759" s="144">
        <v>720</v>
      </c>
      <c r="I7759" s="143"/>
    </row>
    <row r="7760" spans="2:9" s="140" customFormat="1" ht="19.7" customHeight="1" x14ac:dyDescent="0.2">
      <c r="B7760" s="142">
        <v>54651</v>
      </c>
      <c r="C7760" s="143" t="s">
        <v>460</v>
      </c>
      <c r="D7760" s="142">
        <v>13395242</v>
      </c>
      <c r="E7760" s="143" t="s">
        <v>9322</v>
      </c>
      <c r="F7760" s="143" t="s">
        <v>700</v>
      </c>
      <c r="G7760" s="143" t="s">
        <v>701</v>
      </c>
      <c r="H7760" s="144">
        <v>287371.90999999997</v>
      </c>
      <c r="I7760" s="143"/>
    </row>
    <row r="7761" spans="2:9" s="140" customFormat="1" ht="19.7" customHeight="1" x14ac:dyDescent="0.2">
      <c r="B7761" s="142">
        <v>54651</v>
      </c>
      <c r="C7761" s="143" t="s">
        <v>460</v>
      </c>
      <c r="D7761" s="142">
        <v>13395242</v>
      </c>
      <c r="E7761" s="143" t="s">
        <v>9323</v>
      </c>
      <c r="F7761" s="143" t="s">
        <v>723</v>
      </c>
      <c r="G7761" s="143" t="s">
        <v>724</v>
      </c>
      <c r="H7761" s="144">
        <v>-287371.90999999997</v>
      </c>
      <c r="I7761" s="143"/>
    </row>
    <row r="7762" spans="2:9" s="140" customFormat="1" ht="19.7" customHeight="1" x14ac:dyDescent="0.2">
      <c r="B7762" s="142">
        <v>54651</v>
      </c>
      <c r="C7762" s="143" t="s">
        <v>460</v>
      </c>
      <c r="D7762" s="142">
        <v>13404614</v>
      </c>
      <c r="E7762" s="143" t="s">
        <v>6137</v>
      </c>
      <c r="F7762" s="143" t="s">
        <v>700</v>
      </c>
      <c r="G7762" s="143" t="s">
        <v>701</v>
      </c>
      <c r="H7762" s="144">
        <v>-460</v>
      </c>
      <c r="I7762" s="143"/>
    </row>
    <row r="7763" spans="2:9" s="140" customFormat="1" ht="19.7" customHeight="1" x14ac:dyDescent="0.2">
      <c r="B7763" s="142">
        <v>54651</v>
      </c>
      <c r="C7763" s="143" t="s">
        <v>460</v>
      </c>
      <c r="D7763" s="142">
        <v>13449961</v>
      </c>
      <c r="E7763" s="143" t="s">
        <v>6138</v>
      </c>
      <c r="F7763" s="143" t="s">
        <v>700</v>
      </c>
      <c r="G7763" s="143" t="s">
        <v>701</v>
      </c>
      <c r="H7763" s="144">
        <v>-4800</v>
      </c>
      <c r="I7763" s="143"/>
    </row>
    <row r="7764" spans="2:9" s="140" customFormat="1" ht="19.7" customHeight="1" x14ac:dyDescent="0.2">
      <c r="B7764" s="142">
        <v>54651</v>
      </c>
      <c r="C7764" s="143" t="s">
        <v>460</v>
      </c>
      <c r="D7764" s="142">
        <v>13449961</v>
      </c>
      <c r="E7764" s="143" t="s">
        <v>6139</v>
      </c>
      <c r="F7764" s="143" t="s">
        <v>700</v>
      </c>
      <c r="G7764" s="143" t="s">
        <v>701</v>
      </c>
      <c r="H7764" s="144">
        <v>-4340</v>
      </c>
      <c r="I7764" s="143"/>
    </row>
    <row r="7765" spans="2:9" s="140" customFormat="1" ht="19.7" customHeight="1" x14ac:dyDescent="0.2">
      <c r="B7765" s="142">
        <v>54651</v>
      </c>
      <c r="C7765" s="143" t="s">
        <v>460</v>
      </c>
      <c r="D7765" s="142">
        <v>13449961</v>
      </c>
      <c r="E7765" s="143" t="s">
        <v>6140</v>
      </c>
      <c r="F7765" s="143" t="s">
        <v>706</v>
      </c>
      <c r="G7765" s="143" t="s">
        <v>707</v>
      </c>
      <c r="H7765" s="144">
        <v>670.78</v>
      </c>
      <c r="I7765" s="143"/>
    </row>
    <row r="7766" spans="2:9" s="140" customFormat="1" ht="19.7" customHeight="1" x14ac:dyDescent="0.2">
      <c r="B7766" s="142">
        <v>54651</v>
      </c>
      <c r="C7766" s="143" t="s">
        <v>460</v>
      </c>
      <c r="D7766" s="142">
        <v>13492321</v>
      </c>
      <c r="E7766" s="143" t="s">
        <v>6141</v>
      </c>
      <c r="F7766" s="143" t="s">
        <v>700</v>
      </c>
      <c r="G7766" s="143" t="s">
        <v>701</v>
      </c>
      <c r="H7766" s="144">
        <v>3720</v>
      </c>
      <c r="I7766" s="143"/>
    </row>
    <row r="7767" spans="2:9" s="140" customFormat="1" ht="19.7" customHeight="1" x14ac:dyDescent="0.2">
      <c r="B7767" s="142">
        <v>54651</v>
      </c>
      <c r="C7767" s="143" t="s">
        <v>460</v>
      </c>
      <c r="D7767" s="142">
        <v>13496558</v>
      </c>
      <c r="E7767" s="143" t="s">
        <v>9324</v>
      </c>
      <c r="F7767" s="143" t="s">
        <v>713</v>
      </c>
      <c r="G7767" s="143" t="s">
        <v>714</v>
      </c>
      <c r="H7767" s="144">
        <v>300000</v>
      </c>
      <c r="I7767" s="143"/>
    </row>
    <row r="7768" spans="2:9" s="140" customFormat="1" ht="19.7" customHeight="1" x14ac:dyDescent="0.2">
      <c r="B7768" s="142">
        <v>54651</v>
      </c>
      <c r="C7768" s="143" t="s">
        <v>460</v>
      </c>
      <c r="D7768" s="142">
        <v>13496558</v>
      </c>
      <c r="E7768" s="143" t="s">
        <v>9325</v>
      </c>
      <c r="F7768" s="143" t="s">
        <v>1121</v>
      </c>
      <c r="G7768" s="143" t="s">
        <v>1122</v>
      </c>
      <c r="H7768" s="144">
        <v>-53589.36</v>
      </c>
      <c r="I7768" s="143"/>
    </row>
    <row r="7769" spans="2:9" s="140" customFormat="1" ht="19.7" customHeight="1" x14ac:dyDescent="0.2">
      <c r="B7769" s="142">
        <v>54651</v>
      </c>
      <c r="C7769" s="143" t="s">
        <v>460</v>
      </c>
      <c r="D7769" s="142">
        <v>13610462</v>
      </c>
      <c r="E7769" s="143" t="s">
        <v>6142</v>
      </c>
      <c r="F7769" s="143" t="s">
        <v>700</v>
      </c>
      <c r="G7769" s="143" t="s">
        <v>701</v>
      </c>
      <c r="H7769" s="144">
        <v>1540</v>
      </c>
      <c r="I7769" s="143"/>
    </row>
    <row r="7770" spans="2:9" s="140" customFormat="1" ht="19.7" customHeight="1" x14ac:dyDescent="0.2">
      <c r="B7770" s="142">
        <v>54651</v>
      </c>
      <c r="C7770" s="143" t="s">
        <v>460</v>
      </c>
      <c r="D7770" s="142">
        <v>13629832</v>
      </c>
      <c r="E7770" s="143" t="s">
        <v>6143</v>
      </c>
      <c r="F7770" s="143" t="s">
        <v>737</v>
      </c>
      <c r="G7770" s="143" t="s">
        <v>738</v>
      </c>
      <c r="H7770" s="144">
        <v>1200</v>
      </c>
      <c r="I7770" s="143"/>
    </row>
    <row r="7771" spans="2:9" s="140" customFormat="1" ht="19.7" customHeight="1" x14ac:dyDescent="0.2">
      <c r="B7771" s="142">
        <v>54651</v>
      </c>
      <c r="C7771" s="143" t="s">
        <v>460</v>
      </c>
      <c r="D7771" s="142">
        <v>13731398</v>
      </c>
      <c r="E7771" s="143" t="s">
        <v>6128</v>
      </c>
      <c r="F7771" s="143" t="s">
        <v>700</v>
      </c>
      <c r="G7771" s="143" t="s">
        <v>701</v>
      </c>
      <c r="H7771" s="144">
        <v>-48801.64</v>
      </c>
      <c r="I7771" s="143"/>
    </row>
    <row r="7772" spans="2:9" s="140" customFormat="1" ht="19.7" customHeight="1" x14ac:dyDescent="0.2">
      <c r="B7772" s="142">
        <v>54671</v>
      </c>
      <c r="C7772" s="143" t="s">
        <v>236</v>
      </c>
      <c r="D7772" s="142">
        <v>13025398</v>
      </c>
      <c r="E7772" s="143" t="s">
        <v>6144</v>
      </c>
      <c r="F7772" s="143" t="s">
        <v>700</v>
      </c>
      <c r="G7772" s="143" t="s">
        <v>701</v>
      </c>
      <c r="H7772" s="144">
        <v>-40206.269999999997</v>
      </c>
      <c r="I7772" s="143"/>
    </row>
    <row r="7773" spans="2:9" s="140" customFormat="1" ht="19.7" customHeight="1" x14ac:dyDescent="0.2">
      <c r="B7773" s="142">
        <v>54671</v>
      </c>
      <c r="C7773" s="143" t="s">
        <v>236</v>
      </c>
      <c r="D7773" s="142">
        <v>13050625</v>
      </c>
      <c r="E7773" s="143" t="s">
        <v>6145</v>
      </c>
      <c r="F7773" s="143" t="s">
        <v>899</v>
      </c>
      <c r="G7773" s="143" t="s">
        <v>900</v>
      </c>
      <c r="H7773" s="144">
        <v>838.42</v>
      </c>
      <c r="I7773" s="143"/>
    </row>
    <row r="7774" spans="2:9" s="140" customFormat="1" ht="19.7" customHeight="1" x14ac:dyDescent="0.2">
      <c r="B7774" s="142">
        <v>54671</v>
      </c>
      <c r="C7774" s="143" t="s">
        <v>236</v>
      </c>
      <c r="D7774" s="142">
        <v>13052428</v>
      </c>
      <c r="E7774" s="143" t="s">
        <v>6146</v>
      </c>
      <c r="F7774" s="143" t="s">
        <v>700</v>
      </c>
      <c r="G7774" s="143" t="s">
        <v>701</v>
      </c>
      <c r="H7774" s="144">
        <v>1260</v>
      </c>
      <c r="I7774" s="143"/>
    </row>
    <row r="7775" spans="2:9" s="140" customFormat="1" ht="19.7" customHeight="1" x14ac:dyDescent="0.2">
      <c r="B7775" s="142">
        <v>54671</v>
      </c>
      <c r="C7775" s="143" t="s">
        <v>236</v>
      </c>
      <c r="D7775" s="142">
        <v>13052428</v>
      </c>
      <c r="E7775" s="143" t="s">
        <v>6147</v>
      </c>
      <c r="F7775" s="143" t="s">
        <v>899</v>
      </c>
      <c r="G7775" s="143" t="s">
        <v>900</v>
      </c>
      <c r="H7775" s="144">
        <v>1650</v>
      </c>
      <c r="I7775" s="143"/>
    </row>
    <row r="7776" spans="2:9" s="140" customFormat="1" ht="19.7" customHeight="1" x14ac:dyDescent="0.2">
      <c r="B7776" s="142">
        <v>54671</v>
      </c>
      <c r="C7776" s="143" t="s">
        <v>236</v>
      </c>
      <c r="D7776" s="142">
        <v>13143745</v>
      </c>
      <c r="E7776" s="143" t="s">
        <v>6148</v>
      </c>
      <c r="F7776" s="143" t="s">
        <v>697</v>
      </c>
      <c r="G7776" s="143" t="s">
        <v>698</v>
      </c>
      <c r="H7776" s="144">
        <v>10000</v>
      </c>
      <c r="I7776" s="143"/>
    </row>
    <row r="7777" spans="2:9" s="140" customFormat="1" ht="19.7" customHeight="1" x14ac:dyDescent="0.2">
      <c r="B7777" s="142">
        <v>54671</v>
      </c>
      <c r="C7777" s="143" t="s">
        <v>236</v>
      </c>
      <c r="D7777" s="142">
        <v>13143745</v>
      </c>
      <c r="E7777" s="143" t="s">
        <v>6149</v>
      </c>
      <c r="F7777" s="143" t="s">
        <v>700</v>
      </c>
      <c r="G7777" s="143" t="s">
        <v>701</v>
      </c>
      <c r="H7777" s="144">
        <v>360</v>
      </c>
      <c r="I7777" s="143"/>
    </row>
    <row r="7778" spans="2:9" s="140" customFormat="1" ht="19.7" customHeight="1" x14ac:dyDescent="0.2">
      <c r="B7778" s="142">
        <v>54671</v>
      </c>
      <c r="C7778" s="143" t="s">
        <v>236</v>
      </c>
      <c r="D7778" s="142">
        <v>13228233</v>
      </c>
      <c r="E7778" s="143" t="s">
        <v>6150</v>
      </c>
      <c r="F7778" s="143" t="s">
        <v>700</v>
      </c>
      <c r="G7778" s="143" t="s">
        <v>701</v>
      </c>
      <c r="H7778" s="144">
        <v>-14739.96</v>
      </c>
      <c r="I7778" s="143"/>
    </row>
    <row r="7779" spans="2:9" s="140" customFormat="1" ht="19.7" customHeight="1" x14ac:dyDescent="0.2">
      <c r="B7779" s="142">
        <v>54671</v>
      </c>
      <c r="C7779" s="143" t="s">
        <v>236</v>
      </c>
      <c r="D7779" s="142">
        <v>13228233</v>
      </c>
      <c r="E7779" s="143" t="s">
        <v>8837</v>
      </c>
      <c r="F7779" s="143" t="s">
        <v>713</v>
      </c>
      <c r="G7779" s="143" t="s">
        <v>714</v>
      </c>
      <c r="H7779" s="144">
        <v>100000</v>
      </c>
      <c r="I7779" s="143"/>
    </row>
    <row r="7780" spans="2:9" s="140" customFormat="1" ht="19.7" customHeight="1" x14ac:dyDescent="0.2">
      <c r="B7780" s="142">
        <v>54671</v>
      </c>
      <c r="C7780" s="143" t="s">
        <v>236</v>
      </c>
      <c r="D7780" s="142">
        <v>13241120</v>
      </c>
      <c r="E7780" s="143" t="s">
        <v>6151</v>
      </c>
      <c r="F7780" s="143" t="s">
        <v>700</v>
      </c>
      <c r="G7780" s="143" t="s">
        <v>701</v>
      </c>
      <c r="H7780" s="144">
        <v>49999</v>
      </c>
      <c r="I7780" s="143"/>
    </row>
    <row r="7781" spans="2:9" s="140" customFormat="1" ht="19.7" customHeight="1" x14ac:dyDescent="0.2">
      <c r="B7781" s="142">
        <v>54671</v>
      </c>
      <c r="C7781" s="143" t="s">
        <v>236</v>
      </c>
      <c r="D7781" s="142">
        <v>13262396</v>
      </c>
      <c r="E7781" s="143" t="s">
        <v>6152</v>
      </c>
      <c r="F7781" s="143" t="s">
        <v>700</v>
      </c>
      <c r="G7781" s="143" t="s">
        <v>701</v>
      </c>
      <c r="H7781" s="144">
        <v>360</v>
      </c>
      <c r="I7781" s="143"/>
    </row>
    <row r="7782" spans="2:9" s="140" customFormat="1" ht="19.7" customHeight="1" x14ac:dyDescent="0.2">
      <c r="B7782" s="142">
        <v>54671</v>
      </c>
      <c r="C7782" s="143" t="s">
        <v>236</v>
      </c>
      <c r="D7782" s="142">
        <v>13262396</v>
      </c>
      <c r="E7782" s="143" t="s">
        <v>6153</v>
      </c>
      <c r="F7782" s="143" t="s">
        <v>697</v>
      </c>
      <c r="G7782" s="143" t="s">
        <v>698</v>
      </c>
      <c r="H7782" s="144">
        <v>55000</v>
      </c>
      <c r="I7782" s="143"/>
    </row>
    <row r="7783" spans="2:9" s="140" customFormat="1" ht="19.7" customHeight="1" x14ac:dyDescent="0.2">
      <c r="B7783" s="142">
        <v>54671</v>
      </c>
      <c r="C7783" s="143" t="s">
        <v>236</v>
      </c>
      <c r="D7783" s="142">
        <v>13392391</v>
      </c>
      <c r="E7783" s="143" t="s">
        <v>6154</v>
      </c>
      <c r="F7783" s="143" t="s">
        <v>778</v>
      </c>
      <c r="G7783" s="143" t="s">
        <v>779</v>
      </c>
      <c r="H7783" s="144">
        <v>589.20000000000005</v>
      </c>
      <c r="I7783" s="143"/>
    </row>
    <row r="7784" spans="2:9" s="140" customFormat="1" ht="19.7" customHeight="1" x14ac:dyDescent="0.2">
      <c r="B7784" s="142">
        <v>54671</v>
      </c>
      <c r="C7784" s="143" t="s">
        <v>236</v>
      </c>
      <c r="D7784" s="142">
        <v>13392391</v>
      </c>
      <c r="E7784" s="143" t="s">
        <v>6155</v>
      </c>
      <c r="F7784" s="143" t="s">
        <v>700</v>
      </c>
      <c r="G7784" s="143" t="s">
        <v>701</v>
      </c>
      <c r="H7784" s="144">
        <v>60000</v>
      </c>
      <c r="I7784" s="143"/>
    </row>
    <row r="7785" spans="2:9" s="140" customFormat="1" ht="19.7" customHeight="1" x14ac:dyDescent="0.2">
      <c r="B7785" s="142">
        <v>54671</v>
      </c>
      <c r="C7785" s="143" t="s">
        <v>236</v>
      </c>
      <c r="D7785" s="142">
        <v>13392391</v>
      </c>
      <c r="E7785" s="143" t="s">
        <v>6156</v>
      </c>
      <c r="F7785" s="143" t="s">
        <v>700</v>
      </c>
      <c r="G7785" s="143" t="s">
        <v>701</v>
      </c>
      <c r="H7785" s="144">
        <v>600</v>
      </c>
      <c r="I7785" s="143"/>
    </row>
    <row r="7786" spans="2:9" s="140" customFormat="1" ht="19.7" customHeight="1" x14ac:dyDescent="0.2">
      <c r="B7786" s="142">
        <v>54671</v>
      </c>
      <c r="C7786" s="143" t="s">
        <v>236</v>
      </c>
      <c r="D7786" s="142">
        <v>13392391</v>
      </c>
      <c r="E7786" s="143" t="s">
        <v>6157</v>
      </c>
      <c r="F7786" s="143" t="s">
        <v>700</v>
      </c>
      <c r="G7786" s="143" t="s">
        <v>701</v>
      </c>
      <c r="H7786" s="144">
        <v>600</v>
      </c>
      <c r="I7786" s="143"/>
    </row>
    <row r="7787" spans="2:9" s="140" customFormat="1" ht="19.7" customHeight="1" x14ac:dyDescent="0.2">
      <c r="B7787" s="142">
        <v>54671</v>
      </c>
      <c r="C7787" s="143" t="s">
        <v>236</v>
      </c>
      <c r="D7787" s="142">
        <v>13444140</v>
      </c>
      <c r="E7787" s="143" t="s">
        <v>6158</v>
      </c>
      <c r="F7787" s="143" t="s">
        <v>713</v>
      </c>
      <c r="G7787" s="143" t="s">
        <v>714</v>
      </c>
      <c r="H7787" s="144">
        <v>98250</v>
      </c>
      <c r="I7787" s="143"/>
    </row>
    <row r="7788" spans="2:9" s="140" customFormat="1" ht="19.7" customHeight="1" x14ac:dyDescent="0.2">
      <c r="B7788" s="142">
        <v>54671</v>
      </c>
      <c r="C7788" s="143" t="s">
        <v>236</v>
      </c>
      <c r="D7788" s="142">
        <v>13450008</v>
      </c>
      <c r="E7788" s="143" t="s">
        <v>6159</v>
      </c>
      <c r="F7788" s="143" t="s">
        <v>700</v>
      </c>
      <c r="G7788" s="143" t="s">
        <v>701</v>
      </c>
      <c r="H7788" s="144">
        <v>1800</v>
      </c>
      <c r="I7788" s="143"/>
    </row>
    <row r="7789" spans="2:9" s="140" customFormat="1" ht="19.7" customHeight="1" x14ac:dyDescent="0.2">
      <c r="B7789" s="142">
        <v>54671</v>
      </c>
      <c r="C7789" s="143" t="s">
        <v>236</v>
      </c>
      <c r="D7789" s="142">
        <v>13470004</v>
      </c>
      <c r="E7789" s="143" t="s">
        <v>6160</v>
      </c>
      <c r="F7789" s="143" t="s">
        <v>700</v>
      </c>
      <c r="G7789" s="143" t="s">
        <v>701</v>
      </c>
      <c r="H7789" s="144">
        <v>360</v>
      </c>
      <c r="I7789" s="143"/>
    </row>
    <row r="7790" spans="2:9" s="140" customFormat="1" ht="19.7" customHeight="1" x14ac:dyDescent="0.2">
      <c r="B7790" s="142">
        <v>54671</v>
      </c>
      <c r="C7790" s="143" t="s">
        <v>236</v>
      </c>
      <c r="D7790" s="142">
        <v>13511823</v>
      </c>
      <c r="E7790" s="143" t="s">
        <v>9944</v>
      </c>
      <c r="F7790" s="143" t="s">
        <v>899</v>
      </c>
      <c r="G7790" s="143" t="s">
        <v>900</v>
      </c>
      <c r="H7790" s="144">
        <v>762</v>
      </c>
      <c r="I7790" s="143"/>
    </row>
    <row r="7791" spans="2:9" s="140" customFormat="1" ht="19.7" customHeight="1" x14ac:dyDescent="0.2">
      <c r="B7791" s="142">
        <v>54671</v>
      </c>
      <c r="C7791" s="143" t="s">
        <v>236</v>
      </c>
      <c r="D7791" s="142">
        <v>13511823</v>
      </c>
      <c r="E7791" s="143" t="s">
        <v>6164</v>
      </c>
      <c r="F7791" s="143" t="s">
        <v>706</v>
      </c>
      <c r="G7791" s="143" t="s">
        <v>707</v>
      </c>
      <c r="H7791" s="144">
        <v>672</v>
      </c>
      <c r="I7791" s="143"/>
    </row>
    <row r="7792" spans="2:9" s="140" customFormat="1" ht="19.7" customHeight="1" x14ac:dyDescent="0.2">
      <c r="B7792" s="142">
        <v>54671</v>
      </c>
      <c r="C7792" s="143" t="s">
        <v>236</v>
      </c>
      <c r="D7792" s="142">
        <v>13533388</v>
      </c>
      <c r="E7792" s="143" t="s">
        <v>6161</v>
      </c>
      <c r="F7792" s="143" t="s">
        <v>700</v>
      </c>
      <c r="G7792" s="143" t="s">
        <v>701</v>
      </c>
      <c r="H7792" s="144">
        <v>600</v>
      </c>
      <c r="I7792" s="143"/>
    </row>
    <row r="7793" spans="2:9" s="140" customFormat="1" ht="19.7" customHeight="1" x14ac:dyDescent="0.2">
      <c r="B7793" s="142">
        <v>54671</v>
      </c>
      <c r="C7793" s="143" t="s">
        <v>236</v>
      </c>
      <c r="D7793" s="142">
        <v>13533388</v>
      </c>
      <c r="E7793" s="143" t="s">
        <v>6162</v>
      </c>
      <c r="F7793" s="143" t="s">
        <v>700</v>
      </c>
      <c r="G7793" s="143" t="s">
        <v>701</v>
      </c>
      <c r="H7793" s="144">
        <v>10000</v>
      </c>
      <c r="I7793" s="143"/>
    </row>
    <row r="7794" spans="2:9" s="140" customFormat="1" ht="19.7" customHeight="1" x14ac:dyDescent="0.2">
      <c r="B7794" s="142">
        <v>54671</v>
      </c>
      <c r="C7794" s="143" t="s">
        <v>236</v>
      </c>
      <c r="D7794" s="142">
        <v>13612573</v>
      </c>
      <c r="E7794" s="143" t="s">
        <v>6163</v>
      </c>
      <c r="F7794" s="143" t="s">
        <v>729</v>
      </c>
      <c r="G7794" s="143" t="s">
        <v>730</v>
      </c>
      <c r="H7794" s="144">
        <v>1000</v>
      </c>
      <c r="I7794" s="143"/>
    </row>
    <row r="7795" spans="2:9" s="140" customFormat="1" ht="19.7" customHeight="1" x14ac:dyDescent="0.2">
      <c r="B7795" s="142">
        <v>54671</v>
      </c>
      <c r="C7795" s="143" t="s">
        <v>236</v>
      </c>
      <c r="D7795" s="142">
        <v>65180413</v>
      </c>
      <c r="E7795" s="143" t="s">
        <v>6165</v>
      </c>
      <c r="F7795" s="143" t="s">
        <v>700</v>
      </c>
      <c r="G7795" s="143" t="s">
        <v>701</v>
      </c>
      <c r="H7795" s="144">
        <v>600</v>
      </c>
      <c r="I7795" s="143"/>
    </row>
    <row r="7796" spans="2:9" s="140" customFormat="1" ht="19.7" customHeight="1" x14ac:dyDescent="0.2">
      <c r="B7796" s="142">
        <v>54671</v>
      </c>
      <c r="C7796" s="143" t="s">
        <v>236</v>
      </c>
      <c r="D7796" s="142">
        <v>100696956</v>
      </c>
      <c r="E7796" s="143" t="s">
        <v>5586</v>
      </c>
      <c r="F7796" s="143" t="s">
        <v>713</v>
      </c>
      <c r="G7796" s="143" t="s">
        <v>714</v>
      </c>
      <c r="H7796" s="144">
        <v>-20000</v>
      </c>
      <c r="I7796" s="143"/>
    </row>
    <row r="7797" spans="2:9" s="140" customFormat="1" ht="19.7" customHeight="1" x14ac:dyDescent="0.2">
      <c r="B7797" s="142">
        <v>54686</v>
      </c>
      <c r="C7797" s="143" t="s">
        <v>256</v>
      </c>
      <c r="D7797" s="142">
        <v>13143336</v>
      </c>
      <c r="E7797" s="143" t="s">
        <v>6166</v>
      </c>
      <c r="F7797" s="143" t="s">
        <v>700</v>
      </c>
      <c r="G7797" s="143" t="s">
        <v>701</v>
      </c>
      <c r="H7797" s="144">
        <v>20000</v>
      </c>
      <c r="I7797" s="143"/>
    </row>
    <row r="7798" spans="2:9" s="140" customFormat="1" ht="19.7" customHeight="1" x14ac:dyDescent="0.2">
      <c r="B7798" s="142">
        <v>54686</v>
      </c>
      <c r="C7798" s="143" t="s">
        <v>256</v>
      </c>
      <c r="D7798" s="142">
        <v>13143336</v>
      </c>
      <c r="E7798" s="143" t="s">
        <v>6167</v>
      </c>
      <c r="F7798" s="143" t="s">
        <v>737</v>
      </c>
      <c r="G7798" s="143" t="s">
        <v>738</v>
      </c>
      <c r="H7798" s="144">
        <v>1440</v>
      </c>
      <c r="I7798" s="143"/>
    </row>
    <row r="7799" spans="2:9" s="140" customFormat="1" ht="19.7" customHeight="1" x14ac:dyDescent="0.2">
      <c r="B7799" s="142">
        <v>54686</v>
      </c>
      <c r="C7799" s="143" t="s">
        <v>256</v>
      </c>
      <c r="D7799" s="142">
        <v>13285184</v>
      </c>
      <c r="E7799" s="143" t="s">
        <v>6168</v>
      </c>
      <c r="F7799" s="143" t="s">
        <v>700</v>
      </c>
      <c r="G7799" s="143" t="s">
        <v>701</v>
      </c>
      <c r="H7799" s="144">
        <v>-39825.279999999999</v>
      </c>
      <c r="I7799" s="143"/>
    </row>
    <row r="7800" spans="2:9" s="140" customFormat="1" ht="19.7" customHeight="1" x14ac:dyDescent="0.2">
      <c r="B7800" s="142">
        <v>54686</v>
      </c>
      <c r="C7800" s="143" t="s">
        <v>256</v>
      </c>
      <c r="D7800" s="142">
        <v>13285184</v>
      </c>
      <c r="E7800" s="143" t="s">
        <v>6169</v>
      </c>
      <c r="F7800" s="143" t="s">
        <v>700</v>
      </c>
      <c r="G7800" s="143" t="s">
        <v>701</v>
      </c>
      <c r="H7800" s="144">
        <v>1200</v>
      </c>
      <c r="I7800" s="143"/>
    </row>
    <row r="7801" spans="2:9" s="140" customFormat="1" ht="19.7" customHeight="1" x14ac:dyDescent="0.2">
      <c r="B7801" s="142">
        <v>54686</v>
      </c>
      <c r="C7801" s="143" t="s">
        <v>256</v>
      </c>
      <c r="D7801" s="142">
        <v>13285184</v>
      </c>
      <c r="E7801" s="143" t="s">
        <v>6170</v>
      </c>
      <c r="F7801" s="143" t="s">
        <v>706</v>
      </c>
      <c r="G7801" s="143" t="s">
        <v>707</v>
      </c>
      <c r="H7801" s="144">
        <v>-76428.679999999993</v>
      </c>
      <c r="I7801" s="143"/>
    </row>
    <row r="7802" spans="2:9" s="140" customFormat="1" ht="19.7" customHeight="1" x14ac:dyDescent="0.2">
      <c r="B7802" s="142">
        <v>54686</v>
      </c>
      <c r="C7802" s="143" t="s">
        <v>256</v>
      </c>
      <c r="D7802" s="142">
        <v>13285238</v>
      </c>
      <c r="E7802" s="143" t="s">
        <v>6171</v>
      </c>
      <c r="F7802" s="143" t="s">
        <v>700</v>
      </c>
      <c r="G7802" s="143" t="s">
        <v>701</v>
      </c>
      <c r="H7802" s="144">
        <v>1100</v>
      </c>
      <c r="I7802" s="143"/>
    </row>
    <row r="7803" spans="2:9" s="140" customFormat="1" ht="19.7" customHeight="1" x14ac:dyDescent="0.2">
      <c r="B7803" s="142">
        <v>54686</v>
      </c>
      <c r="C7803" s="143" t="s">
        <v>256</v>
      </c>
      <c r="D7803" s="142">
        <v>13285238</v>
      </c>
      <c r="E7803" s="143" t="s">
        <v>6172</v>
      </c>
      <c r="F7803" s="143" t="s">
        <v>697</v>
      </c>
      <c r="G7803" s="143" t="s">
        <v>698</v>
      </c>
      <c r="H7803" s="144">
        <v>17000</v>
      </c>
      <c r="I7803" s="143"/>
    </row>
    <row r="7804" spans="2:9" s="140" customFormat="1" ht="19.7" customHeight="1" x14ac:dyDescent="0.2">
      <c r="B7804" s="142">
        <v>54686</v>
      </c>
      <c r="C7804" s="143" t="s">
        <v>256</v>
      </c>
      <c r="D7804" s="142">
        <v>13341639</v>
      </c>
      <c r="E7804" s="143" t="s">
        <v>6173</v>
      </c>
      <c r="F7804" s="143" t="s">
        <v>700</v>
      </c>
      <c r="G7804" s="143" t="s">
        <v>701</v>
      </c>
      <c r="H7804" s="144">
        <v>503.03</v>
      </c>
      <c r="I7804" s="143"/>
    </row>
    <row r="7805" spans="2:9" s="140" customFormat="1" ht="19.7" customHeight="1" x14ac:dyDescent="0.2">
      <c r="B7805" s="142">
        <v>54686</v>
      </c>
      <c r="C7805" s="143" t="s">
        <v>256</v>
      </c>
      <c r="D7805" s="142">
        <v>13438212</v>
      </c>
      <c r="E7805" s="143" t="s">
        <v>6174</v>
      </c>
      <c r="F7805" s="143" t="s">
        <v>700</v>
      </c>
      <c r="G7805" s="143" t="s">
        <v>701</v>
      </c>
      <c r="H7805" s="144">
        <v>20000</v>
      </c>
      <c r="I7805" s="143"/>
    </row>
    <row r="7806" spans="2:9" s="140" customFormat="1" ht="19.7" customHeight="1" x14ac:dyDescent="0.2">
      <c r="B7806" s="142">
        <v>54686</v>
      </c>
      <c r="C7806" s="143" t="s">
        <v>256</v>
      </c>
      <c r="D7806" s="142">
        <v>13479936</v>
      </c>
      <c r="E7806" s="143" t="s">
        <v>6175</v>
      </c>
      <c r="F7806" s="143" t="s">
        <v>700</v>
      </c>
      <c r="G7806" s="143" t="s">
        <v>701</v>
      </c>
      <c r="H7806" s="144">
        <v>10000</v>
      </c>
      <c r="I7806" s="143"/>
    </row>
    <row r="7807" spans="2:9" s="140" customFormat="1" ht="19.7" customHeight="1" x14ac:dyDescent="0.2">
      <c r="B7807" s="142">
        <v>54686</v>
      </c>
      <c r="C7807" s="143" t="s">
        <v>256</v>
      </c>
      <c r="D7807" s="142">
        <v>13603254</v>
      </c>
      <c r="E7807" s="143" t="s">
        <v>6176</v>
      </c>
      <c r="F7807" s="143" t="s">
        <v>713</v>
      </c>
      <c r="G7807" s="143" t="s">
        <v>714</v>
      </c>
      <c r="H7807" s="144">
        <v>110000</v>
      </c>
      <c r="I7807" s="143"/>
    </row>
    <row r="7808" spans="2:9" s="140" customFormat="1" ht="19.7" customHeight="1" x14ac:dyDescent="0.2">
      <c r="B7808" s="142">
        <v>54686</v>
      </c>
      <c r="C7808" s="143" t="s">
        <v>256</v>
      </c>
      <c r="D7808" s="142">
        <v>13603254</v>
      </c>
      <c r="E7808" s="143" t="s">
        <v>6177</v>
      </c>
      <c r="F7808" s="143" t="s">
        <v>700</v>
      </c>
      <c r="G7808" s="143" t="s">
        <v>701</v>
      </c>
      <c r="H7808" s="144">
        <v>360</v>
      </c>
      <c r="I7808" s="143"/>
    </row>
    <row r="7809" spans="2:9" s="140" customFormat="1" ht="19.7" customHeight="1" x14ac:dyDescent="0.2">
      <c r="B7809" s="142">
        <v>54696</v>
      </c>
      <c r="C7809" s="143" t="s">
        <v>257</v>
      </c>
      <c r="D7809" s="142">
        <v>13007446</v>
      </c>
      <c r="E7809" s="143" t="s">
        <v>9326</v>
      </c>
      <c r="F7809" s="143" t="s">
        <v>737</v>
      </c>
      <c r="G7809" s="143" t="s">
        <v>738</v>
      </c>
      <c r="H7809" s="144">
        <v>50</v>
      </c>
      <c r="I7809" s="143"/>
    </row>
    <row r="7810" spans="2:9" s="140" customFormat="1" ht="19.7" customHeight="1" x14ac:dyDescent="0.2">
      <c r="B7810" s="142">
        <v>54696</v>
      </c>
      <c r="C7810" s="143" t="s">
        <v>257</v>
      </c>
      <c r="D7810" s="142">
        <v>13007446</v>
      </c>
      <c r="E7810" s="143" t="s">
        <v>9326</v>
      </c>
      <c r="F7810" s="143" t="s">
        <v>737</v>
      </c>
      <c r="G7810" s="143" t="s">
        <v>738</v>
      </c>
      <c r="H7810" s="144">
        <v>100</v>
      </c>
      <c r="I7810" s="143"/>
    </row>
    <row r="7811" spans="2:9" s="140" customFormat="1" ht="19.7" customHeight="1" x14ac:dyDescent="0.2">
      <c r="B7811" s="142">
        <v>54696</v>
      </c>
      <c r="C7811" s="143" t="s">
        <v>257</v>
      </c>
      <c r="D7811" s="142">
        <v>13007446</v>
      </c>
      <c r="E7811" s="143" t="s">
        <v>9326</v>
      </c>
      <c r="F7811" s="143" t="s">
        <v>737</v>
      </c>
      <c r="G7811" s="143" t="s">
        <v>738</v>
      </c>
      <c r="H7811" s="144">
        <v>300</v>
      </c>
      <c r="I7811" s="143"/>
    </row>
    <row r="7812" spans="2:9" s="140" customFormat="1" ht="19.7" customHeight="1" x14ac:dyDescent="0.2">
      <c r="B7812" s="142">
        <v>54696</v>
      </c>
      <c r="C7812" s="143" t="s">
        <v>257</v>
      </c>
      <c r="D7812" s="142">
        <v>13007446</v>
      </c>
      <c r="E7812" s="143" t="s">
        <v>9326</v>
      </c>
      <c r="F7812" s="143" t="s">
        <v>737</v>
      </c>
      <c r="G7812" s="143" t="s">
        <v>738</v>
      </c>
      <c r="H7812" s="144">
        <v>150</v>
      </c>
      <c r="I7812" s="143"/>
    </row>
    <row r="7813" spans="2:9" s="140" customFormat="1" ht="19.7" customHeight="1" x14ac:dyDescent="0.2">
      <c r="B7813" s="142">
        <v>54696</v>
      </c>
      <c r="C7813" s="143" t="s">
        <v>257</v>
      </c>
      <c r="D7813" s="142">
        <v>13007446</v>
      </c>
      <c r="E7813" s="143" t="s">
        <v>9945</v>
      </c>
      <c r="F7813" s="143" t="s">
        <v>899</v>
      </c>
      <c r="G7813" s="143" t="s">
        <v>900</v>
      </c>
      <c r="H7813" s="144">
        <v>762.25</v>
      </c>
      <c r="I7813" s="143"/>
    </row>
    <row r="7814" spans="2:9" s="140" customFormat="1" ht="19.7" customHeight="1" x14ac:dyDescent="0.2">
      <c r="B7814" s="142">
        <v>54696</v>
      </c>
      <c r="C7814" s="143" t="s">
        <v>257</v>
      </c>
      <c r="D7814" s="142">
        <v>13016446</v>
      </c>
      <c r="E7814" s="143" t="s">
        <v>6178</v>
      </c>
      <c r="F7814" s="143" t="s">
        <v>697</v>
      </c>
      <c r="G7814" s="143" t="s">
        <v>698</v>
      </c>
      <c r="H7814" s="144">
        <v>30000</v>
      </c>
      <c r="I7814" s="143"/>
    </row>
    <row r="7815" spans="2:9" s="140" customFormat="1" ht="19.7" customHeight="1" x14ac:dyDescent="0.2">
      <c r="B7815" s="142">
        <v>54696</v>
      </c>
      <c r="C7815" s="143" t="s">
        <v>257</v>
      </c>
      <c r="D7815" s="142">
        <v>13029043</v>
      </c>
      <c r="E7815" s="143" t="s">
        <v>6179</v>
      </c>
      <c r="F7815" s="143" t="s">
        <v>713</v>
      </c>
      <c r="G7815" s="143" t="s">
        <v>714</v>
      </c>
      <c r="H7815" s="144">
        <v>510</v>
      </c>
      <c r="I7815" s="143"/>
    </row>
    <row r="7816" spans="2:9" s="140" customFormat="1" ht="19.7" customHeight="1" x14ac:dyDescent="0.2">
      <c r="B7816" s="142">
        <v>54696</v>
      </c>
      <c r="C7816" s="143" t="s">
        <v>257</v>
      </c>
      <c r="D7816" s="142">
        <v>13029043</v>
      </c>
      <c r="E7816" s="143" t="s">
        <v>6179</v>
      </c>
      <c r="F7816" s="143" t="s">
        <v>713</v>
      </c>
      <c r="G7816" s="143" t="s">
        <v>714</v>
      </c>
      <c r="H7816" s="144">
        <v>1520</v>
      </c>
      <c r="I7816" s="143"/>
    </row>
    <row r="7817" spans="2:9" s="140" customFormat="1" ht="19.7" customHeight="1" x14ac:dyDescent="0.2">
      <c r="B7817" s="142">
        <v>54696</v>
      </c>
      <c r="C7817" s="143" t="s">
        <v>257</v>
      </c>
      <c r="D7817" s="142">
        <v>13029043</v>
      </c>
      <c r="E7817" s="143" t="s">
        <v>6179</v>
      </c>
      <c r="F7817" s="143" t="s">
        <v>713</v>
      </c>
      <c r="G7817" s="143" t="s">
        <v>714</v>
      </c>
      <c r="H7817" s="144">
        <v>255</v>
      </c>
      <c r="I7817" s="143"/>
    </row>
    <row r="7818" spans="2:9" s="140" customFormat="1" ht="19.7" customHeight="1" x14ac:dyDescent="0.2">
      <c r="B7818" s="142">
        <v>54696</v>
      </c>
      <c r="C7818" s="143" t="s">
        <v>257</v>
      </c>
      <c r="D7818" s="142">
        <v>13029043</v>
      </c>
      <c r="E7818" s="143" t="s">
        <v>6180</v>
      </c>
      <c r="F7818" s="143" t="s">
        <v>899</v>
      </c>
      <c r="G7818" s="143" t="s">
        <v>900</v>
      </c>
      <c r="H7818" s="144">
        <v>91.46</v>
      </c>
      <c r="I7818" s="143"/>
    </row>
    <row r="7819" spans="2:9" s="140" customFormat="1" ht="19.7" customHeight="1" x14ac:dyDescent="0.2">
      <c r="B7819" s="142">
        <v>54696</v>
      </c>
      <c r="C7819" s="143" t="s">
        <v>257</v>
      </c>
      <c r="D7819" s="142">
        <v>13029043</v>
      </c>
      <c r="E7819" s="143" t="s">
        <v>6180</v>
      </c>
      <c r="F7819" s="143" t="s">
        <v>899</v>
      </c>
      <c r="G7819" s="143" t="s">
        <v>900</v>
      </c>
      <c r="H7819" s="144">
        <v>365.84</v>
      </c>
      <c r="I7819" s="143"/>
    </row>
    <row r="7820" spans="2:9" s="140" customFormat="1" ht="19.7" customHeight="1" x14ac:dyDescent="0.2">
      <c r="B7820" s="142">
        <v>54696</v>
      </c>
      <c r="C7820" s="143" t="s">
        <v>257</v>
      </c>
      <c r="D7820" s="142">
        <v>13029043</v>
      </c>
      <c r="E7820" s="143" t="s">
        <v>6180</v>
      </c>
      <c r="F7820" s="143" t="s">
        <v>899</v>
      </c>
      <c r="G7820" s="143" t="s">
        <v>900</v>
      </c>
      <c r="H7820" s="144">
        <v>45.73</v>
      </c>
      <c r="I7820" s="143"/>
    </row>
    <row r="7821" spans="2:9" s="140" customFormat="1" ht="19.7" customHeight="1" x14ac:dyDescent="0.2">
      <c r="B7821" s="142">
        <v>54696</v>
      </c>
      <c r="C7821" s="143" t="s">
        <v>257</v>
      </c>
      <c r="D7821" s="142">
        <v>13070191</v>
      </c>
      <c r="E7821" s="143" t="s">
        <v>8838</v>
      </c>
      <c r="F7821" s="143" t="s">
        <v>697</v>
      </c>
      <c r="G7821" s="143" t="s">
        <v>698</v>
      </c>
      <c r="H7821" s="144">
        <v>20225</v>
      </c>
      <c r="I7821" s="143"/>
    </row>
    <row r="7822" spans="2:9" s="140" customFormat="1" ht="19.7" customHeight="1" x14ac:dyDescent="0.2">
      <c r="B7822" s="142">
        <v>54696</v>
      </c>
      <c r="C7822" s="143" t="s">
        <v>257</v>
      </c>
      <c r="D7822" s="142">
        <v>13074051</v>
      </c>
      <c r="E7822" s="143" t="s">
        <v>6181</v>
      </c>
      <c r="F7822" s="143" t="s">
        <v>729</v>
      </c>
      <c r="G7822" s="143" t="s">
        <v>730</v>
      </c>
      <c r="H7822" s="144">
        <v>60</v>
      </c>
      <c r="I7822" s="143"/>
    </row>
    <row r="7823" spans="2:9" s="140" customFormat="1" ht="19.7" customHeight="1" x14ac:dyDescent="0.2">
      <c r="B7823" s="142">
        <v>54696</v>
      </c>
      <c r="C7823" s="143" t="s">
        <v>257</v>
      </c>
      <c r="D7823" s="142">
        <v>13074051</v>
      </c>
      <c r="E7823" s="143" t="s">
        <v>6181</v>
      </c>
      <c r="F7823" s="143" t="s">
        <v>729</v>
      </c>
      <c r="G7823" s="143" t="s">
        <v>730</v>
      </c>
      <c r="H7823" s="144">
        <v>240</v>
      </c>
      <c r="I7823" s="143"/>
    </row>
    <row r="7824" spans="2:9" s="140" customFormat="1" ht="19.7" customHeight="1" x14ac:dyDescent="0.2">
      <c r="B7824" s="142">
        <v>54696</v>
      </c>
      <c r="C7824" s="143" t="s">
        <v>257</v>
      </c>
      <c r="D7824" s="142">
        <v>13074051</v>
      </c>
      <c r="E7824" s="143" t="s">
        <v>6181</v>
      </c>
      <c r="F7824" s="143" t="s">
        <v>729</v>
      </c>
      <c r="G7824" s="143" t="s">
        <v>730</v>
      </c>
      <c r="H7824" s="144">
        <v>60</v>
      </c>
      <c r="I7824" s="143"/>
    </row>
    <row r="7825" spans="2:9" s="140" customFormat="1" ht="19.7" customHeight="1" x14ac:dyDescent="0.2">
      <c r="B7825" s="142">
        <v>54696</v>
      </c>
      <c r="C7825" s="143" t="s">
        <v>257</v>
      </c>
      <c r="D7825" s="142">
        <v>13074051</v>
      </c>
      <c r="E7825" s="143" t="s">
        <v>6182</v>
      </c>
      <c r="F7825" s="143" t="s">
        <v>700</v>
      </c>
      <c r="G7825" s="143" t="s">
        <v>701</v>
      </c>
      <c r="H7825" s="144">
        <v>12331.18</v>
      </c>
      <c r="I7825" s="143"/>
    </row>
    <row r="7826" spans="2:9" s="140" customFormat="1" ht="19.7" customHeight="1" x14ac:dyDescent="0.2">
      <c r="B7826" s="142">
        <v>54696</v>
      </c>
      <c r="C7826" s="143" t="s">
        <v>257</v>
      </c>
      <c r="D7826" s="142">
        <v>13078633</v>
      </c>
      <c r="E7826" s="143" t="s">
        <v>6183</v>
      </c>
      <c r="F7826" s="143" t="s">
        <v>706</v>
      </c>
      <c r="G7826" s="143" t="s">
        <v>707</v>
      </c>
      <c r="H7826" s="144">
        <v>128.06</v>
      </c>
      <c r="I7826" s="143"/>
    </row>
    <row r="7827" spans="2:9" s="140" customFormat="1" ht="19.7" customHeight="1" x14ac:dyDescent="0.2">
      <c r="B7827" s="142">
        <v>54696</v>
      </c>
      <c r="C7827" s="143" t="s">
        <v>257</v>
      </c>
      <c r="D7827" s="142">
        <v>13078633</v>
      </c>
      <c r="E7827" s="143" t="s">
        <v>6183</v>
      </c>
      <c r="F7827" s="143" t="s">
        <v>706</v>
      </c>
      <c r="G7827" s="143" t="s">
        <v>707</v>
      </c>
      <c r="H7827" s="144">
        <v>512.24</v>
      </c>
      <c r="I7827" s="143"/>
    </row>
    <row r="7828" spans="2:9" s="140" customFormat="1" ht="19.7" customHeight="1" x14ac:dyDescent="0.2">
      <c r="B7828" s="142">
        <v>54696</v>
      </c>
      <c r="C7828" s="143" t="s">
        <v>257</v>
      </c>
      <c r="D7828" s="142">
        <v>13078633</v>
      </c>
      <c r="E7828" s="143" t="s">
        <v>6183</v>
      </c>
      <c r="F7828" s="143" t="s">
        <v>706</v>
      </c>
      <c r="G7828" s="143" t="s">
        <v>707</v>
      </c>
      <c r="H7828" s="144">
        <v>64.03</v>
      </c>
      <c r="I7828" s="143"/>
    </row>
    <row r="7829" spans="2:9" s="140" customFormat="1" ht="19.7" customHeight="1" x14ac:dyDescent="0.2">
      <c r="B7829" s="142">
        <v>54696</v>
      </c>
      <c r="C7829" s="143" t="s">
        <v>257</v>
      </c>
      <c r="D7829" s="142">
        <v>13104061</v>
      </c>
      <c r="E7829" s="143" t="s">
        <v>6184</v>
      </c>
      <c r="F7829" s="143" t="s">
        <v>1121</v>
      </c>
      <c r="G7829" s="143" t="s">
        <v>1122</v>
      </c>
      <c r="H7829" s="144">
        <v>-13416.79</v>
      </c>
      <c r="I7829" s="143"/>
    </row>
    <row r="7830" spans="2:9" s="140" customFormat="1" ht="19.7" customHeight="1" x14ac:dyDescent="0.2">
      <c r="B7830" s="142">
        <v>54696</v>
      </c>
      <c r="C7830" s="143" t="s">
        <v>257</v>
      </c>
      <c r="D7830" s="142">
        <v>13104061</v>
      </c>
      <c r="E7830" s="143" t="s">
        <v>6185</v>
      </c>
      <c r="F7830" s="143" t="s">
        <v>697</v>
      </c>
      <c r="G7830" s="143" t="s">
        <v>698</v>
      </c>
      <c r="H7830" s="144">
        <v>5000</v>
      </c>
      <c r="I7830" s="143"/>
    </row>
    <row r="7831" spans="2:9" s="140" customFormat="1" ht="19.7" customHeight="1" x14ac:dyDescent="0.2">
      <c r="B7831" s="142">
        <v>54696</v>
      </c>
      <c r="C7831" s="143" t="s">
        <v>257</v>
      </c>
      <c r="D7831" s="142">
        <v>13109217</v>
      </c>
      <c r="E7831" s="143" t="s">
        <v>6186</v>
      </c>
      <c r="F7831" s="143" t="s">
        <v>706</v>
      </c>
      <c r="G7831" s="143" t="s">
        <v>707</v>
      </c>
      <c r="H7831" s="144">
        <v>96.04</v>
      </c>
      <c r="I7831" s="143"/>
    </row>
    <row r="7832" spans="2:9" s="140" customFormat="1" ht="19.7" customHeight="1" x14ac:dyDescent="0.2">
      <c r="B7832" s="142">
        <v>54696</v>
      </c>
      <c r="C7832" s="143" t="s">
        <v>257</v>
      </c>
      <c r="D7832" s="142">
        <v>13109217</v>
      </c>
      <c r="E7832" s="143" t="s">
        <v>6186</v>
      </c>
      <c r="F7832" s="143" t="s">
        <v>706</v>
      </c>
      <c r="G7832" s="143" t="s">
        <v>707</v>
      </c>
      <c r="H7832" s="144">
        <v>384.16</v>
      </c>
      <c r="I7832" s="143"/>
    </row>
    <row r="7833" spans="2:9" s="140" customFormat="1" ht="19.7" customHeight="1" x14ac:dyDescent="0.2">
      <c r="B7833" s="142">
        <v>54696</v>
      </c>
      <c r="C7833" s="143" t="s">
        <v>257</v>
      </c>
      <c r="D7833" s="142">
        <v>13109217</v>
      </c>
      <c r="E7833" s="143" t="s">
        <v>6186</v>
      </c>
      <c r="F7833" s="143" t="s">
        <v>706</v>
      </c>
      <c r="G7833" s="143" t="s">
        <v>707</v>
      </c>
      <c r="H7833" s="144">
        <v>48.02</v>
      </c>
      <c r="I7833" s="143"/>
    </row>
    <row r="7834" spans="2:9" s="140" customFormat="1" ht="19.7" customHeight="1" x14ac:dyDescent="0.2">
      <c r="B7834" s="142">
        <v>54696</v>
      </c>
      <c r="C7834" s="143" t="s">
        <v>257</v>
      </c>
      <c r="D7834" s="142">
        <v>13115040</v>
      </c>
      <c r="E7834" s="143" t="s">
        <v>6189</v>
      </c>
      <c r="F7834" s="143" t="s">
        <v>697</v>
      </c>
      <c r="G7834" s="143" t="s">
        <v>698</v>
      </c>
      <c r="H7834" s="144">
        <v>-49656.83</v>
      </c>
      <c r="I7834" s="143"/>
    </row>
    <row r="7835" spans="2:9" s="140" customFormat="1" ht="19.7" customHeight="1" x14ac:dyDescent="0.2">
      <c r="B7835" s="142">
        <v>54696</v>
      </c>
      <c r="C7835" s="143" t="s">
        <v>257</v>
      </c>
      <c r="D7835" s="142">
        <v>13141331</v>
      </c>
      <c r="E7835" s="143" t="s">
        <v>6190</v>
      </c>
      <c r="F7835" s="143" t="s">
        <v>700</v>
      </c>
      <c r="G7835" s="143" t="s">
        <v>701</v>
      </c>
      <c r="H7835" s="144">
        <v>5000</v>
      </c>
      <c r="I7835" s="143"/>
    </row>
    <row r="7836" spans="2:9" s="140" customFormat="1" ht="19.7" customHeight="1" x14ac:dyDescent="0.2">
      <c r="B7836" s="142">
        <v>54696</v>
      </c>
      <c r="C7836" s="143" t="s">
        <v>257</v>
      </c>
      <c r="D7836" s="142">
        <v>13163377</v>
      </c>
      <c r="E7836" s="143" t="s">
        <v>6191</v>
      </c>
      <c r="F7836" s="143" t="s">
        <v>700</v>
      </c>
      <c r="G7836" s="143" t="s">
        <v>701</v>
      </c>
      <c r="H7836" s="144">
        <v>36000</v>
      </c>
      <c r="I7836" s="143"/>
    </row>
    <row r="7837" spans="2:9" s="140" customFormat="1" ht="19.7" customHeight="1" x14ac:dyDescent="0.2">
      <c r="B7837" s="142">
        <v>54696</v>
      </c>
      <c r="C7837" s="143" t="s">
        <v>257</v>
      </c>
      <c r="D7837" s="142">
        <v>13163377</v>
      </c>
      <c r="E7837" s="143" t="s">
        <v>6192</v>
      </c>
      <c r="F7837" s="143" t="s">
        <v>700</v>
      </c>
      <c r="G7837" s="143" t="s">
        <v>701</v>
      </c>
      <c r="H7837" s="144">
        <v>-305.63</v>
      </c>
      <c r="I7837" s="143"/>
    </row>
    <row r="7838" spans="2:9" s="140" customFormat="1" ht="19.7" customHeight="1" x14ac:dyDescent="0.2">
      <c r="B7838" s="142">
        <v>54696</v>
      </c>
      <c r="C7838" s="143" t="s">
        <v>257</v>
      </c>
      <c r="D7838" s="142">
        <v>13163377</v>
      </c>
      <c r="E7838" s="143" t="s">
        <v>6193</v>
      </c>
      <c r="F7838" s="143" t="s">
        <v>706</v>
      </c>
      <c r="G7838" s="143" t="s">
        <v>707</v>
      </c>
      <c r="H7838" s="144">
        <v>160.08000000000001</v>
      </c>
      <c r="I7838" s="143"/>
    </row>
    <row r="7839" spans="2:9" s="140" customFormat="1" ht="19.7" customHeight="1" x14ac:dyDescent="0.2">
      <c r="B7839" s="142">
        <v>54696</v>
      </c>
      <c r="C7839" s="143" t="s">
        <v>257</v>
      </c>
      <c r="D7839" s="142">
        <v>13163377</v>
      </c>
      <c r="E7839" s="143" t="s">
        <v>6193</v>
      </c>
      <c r="F7839" s="143" t="s">
        <v>706</v>
      </c>
      <c r="G7839" s="143" t="s">
        <v>707</v>
      </c>
      <c r="H7839" s="144">
        <v>640.32000000000005</v>
      </c>
      <c r="I7839" s="143"/>
    </row>
    <row r="7840" spans="2:9" s="140" customFormat="1" ht="19.7" customHeight="1" x14ac:dyDescent="0.2">
      <c r="B7840" s="142">
        <v>54696</v>
      </c>
      <c r="C7840" s="143" t="s">
        <v>257</v>
      </c>
      <c r="D7840" s="142">
        <v>13163377</v>
      </c>
      <c r="E7840" s="143" t="s">
        <v>6193</v>
      </c>
      <c r="F7840" s="143" t="s">
        <v>706</v>
      </c>
      <c r="G7840" s="143" t="s">
        <v>707</v>
      </c>
      <c r="H7840" s="144">
        <v>80.040000000000006</v>
      </c>
      <c r="I7840" s="143"/>
    </row>
    <row r="7841" spans="2:9" s="140" customFormat="1" ht="19.7" customHeight="1" x14ac:dyDescent="0.2">
      <c r="B7841" s="142">
        <v>54696</v>
      </c>
      <c r="C7841" s="143" t="s">
        <v>257</v>
      </c>
      <c r="D7841" s="142">
        <v>13200963</v>
      </c>
      <c r="E7841" s="143" t="s">
        <v>6194</v>
      </c>
      <c r="F7841" s="143" t="s">
        <v>713</v>
      </c>
      <c r="G7841" s="143" t="s">
        <v>714</v>
      </c>
      <c r="H7841" s="144">
        <v>100000</v>
      </c>
      <c r="I7841" s="143"/>
    </row>
    <row r="7842" spans="2:9" s="140" customFormat="1" ht="19.7" customHeight="1" x14ac:dyDescent="0.2">
      <c r="B7842" s="142">
        <v>54696</v>
      </c>
      <c r="C7842" s="143" t="s">
        <v>257</v>
      </c>
      <c r="D7842" s="142">
        <v>13200963</v>
      </c>
      <c r="E7842" s="143" t="s">
        <v>6195</v>
      </c>
      <c r="F7842" s="143" t="s">
        <v>769</v>
      </c>
      <c r="G7842" s="143" t="s">
        <v>770</v>
      </c>
      <c r="H7842" s="144">
        <v>-16040.94</v>
      </c>
      <c r="I7842" s="143"/>
    </row>
    <row r="7843" spans="2:9" s="140" customFormat="1" ht="19.7" customHeight="1" x14ac:dyDescent="0.2">
      <c r="B7843" s="142">
        <v>54696</v>
      </c>
      <c r="C7843" s="143" t="s">
        <v>257</v>
      </c>
      <c r="D7843" s="142">
        <v>13200963</v>
      </c>
      <c r="E7843" s="143" t="s">
        <v>6196</v>
      </c>
      <c r="F7843" s="143" t="s">
        <v>700</v>
      </c>
      <c r="G7843" s="143" t="s">
        <v>701</v>
      </c>
      <c r="H7843" s="144">
        <v>16040.94</v>
      </c>
      <c r="I7843" s="143"/>
    </row>
    <row r="7844" spans="2:9" s="140" customFormat="1" ht="19.7" customHeight="1" x14ac:dyDescent="0.2">
      <c r="B7844" s="142">
        <v>54696</v>
      </c>
      <c r="C7844" s="143" t="s">
        <v>257</v>
      </c>
      <c r="D7844" s="142">
        <v>13203020</v>
      </c>
      <c r="E7844" s="143" t="s">
        <v>6197</v>
      </c>
      <c r="F7844" s="143" t="s">
        <v>697</v>
      </c>
      <c r="G7844" s="143" t="s">
        <v>698</v>
      </c>
      <c r="H7844" s="144">
        <v>8500</v>
      </c>
      <c r="I7844" s="143"/>
    </row>
    <row r="7845" spans="2:9" s="140" customFormat="1" ht="19.7" customHeight="1" x14ac:dyDescent="0.2">
      <c r="B7845" s="142">
        <v>54696</v>
      </c>
      <c r="C7845" s="143" t="s">
        <v>257</v>
      </c>
      <c r="D7845" s="142">
        <v>13221104</v>
      </c>
      <c r="E7845" s="143" t="s">
        <v>6198</v>
      </c>
      <c r="F7845" s="143" t="s">
        <v>700</v>
      </c>
      <c r="G7845" s="143" t="s">
        <v>701</v>
      </c>
      <c r="H7845" s="144">
        <v>30</v>
      </c>
      <c r="I7845" s="143"/>
    </row>
    <row r="7846" spans="2:9" s="140" customFormat="1" ht="19.7" customHeight="1" x14ac:dyDescent="0.2">
      <c r="B7846" s="142">
        <v>54696</v>
      </c>
      <c r="C7846" s="143" t="s">
        <v>257</v>
      </c>
      <c r="D7846" s="142">
        <v>13221104</v>
      </c>
      <c r="E7846" s="143" t="s">
        <v>6198</v>
      </c>
      <c r="F7846" s="143" t="s">
        <v>700</v>
      </c>
      <c r="G7846" s="143" t="s">
        <v>701</v>
      </c>
      <c r="H7846" s="144">
        <v>270</v>
      </c>
      <c r="I7846" s="143"/>
    </row>
    <row r="7847" spans="2:9" s="140" customFormat="1" ht="19.7" customHeight="1" x14ac:dyDescent="0.2">
      <c r="B7847" s="142">
        <v>54696</v>
      </c>
      <c r="C7847" s="143" t="s">
        <v>257</v>
      </c>
      <c r="D7847" s="142">
        <v>13221104</v>
      </c>
      <c r="E7847" s="143" t="s">
        <v>6198</v>
      </c>
      <c r="F7847" s="143" t="s">
        <v>700</v>
      </c>
      <c r="G7847" s="143" t="s">
        <v>701</v>
      </c>
      <c r="H7847" s="144">
        <v>60</v>
      </c>
      <c r="I7847" s="143"/>
    </row>
    <row r="7848" spans="2:9" s="140" customFormat="1" ht="19.7" customHeight="1" x14ac:dyDescent="0.2">
      <c r="B7848" s="142">
        <v>54696</v>
      </c>
      <c r="C7848" s="143" t="s">
        <v>257</v>
      </c>
      <c r="D7848" s="142">
        <v>13228992</v>
      </c>
      <c r="E7848" s="143" t="s">
        <v>6199</v>
      </c>
      <c r="F7848" s="143" t="s">
        <v>697</v>
      </c>
      <c r="G7848" s="143" t="s">
        <v>698</v>
      </c>
      <c r="H7848" s="144">
        <v>34950</v>
      </c>
      <c r="I7848" s="143"/>
    </row>
    <row r="7849" spans="2:9" s="140" customFormat="1" ht="19.7" customHeight="1" x14ac:dyDescent="0.2">
      <c r="B7849" s="142">
        <v>54696</v>
      </c>
      <c r="C7849" s="143" t="s">
        <v>257</v>
      </c>
      <c r="D7849" s="142">
        <v>13329806</v>
      </c>
      <c r="E7849" s="143" t="s">
        <v>6200</v>
      </c>
      <c r="F7849" s="143" t="s">
        <v>697</v>
      </c>
      <c r="G7849" s="143" t="s">
        <v>698</v>
      </c>
      <c r="H7849" s="144">
        <v>21000</v>
      </c>
      <c r="I7849" s="143"/>
    </row>
    <row r="7850" spans="2:9" s="140" customFormat="1" ht="19.7" customHeight="1" x14ac:dyDescent="0.2">
      <c r="B7850" s="142">
        <v>54696</v>
      </c>
      <c r="C7850" s="143" t="s">
        <v>257</v>
      </c>
      <c r="D7850" s="142">
        <v>13347270</v>
      </c>
      <c r="E7850" s="143" t="s">
        <v>6201</v>
      </c>
      <c r="F7850" s="143" t="s">
        <v>700</v>
      </c>
      <c r="G7850" s="143" t="s">
        <v>701</v>
      </c>
      <c r="H7850" s="144">
        <v>-12000</v>
      </c>
      <c r="I7850" s="143"/>
    </row>
    <row r="7851" spans="2:9" s="140" customFormat="1" ht="19.7" customHeight="1" x14ac:dyDescent="0.2">
      <c r="B7851" s="142">
        <v>54696</v>
      </c>
      <c r="C7851" s="143" t="s">
        <v>257</v>
      </c>
      <c r="D7851" s="142">
        <v>13353699</v>
      </c>
      <c r="E7851" s="143" t="s">
        <v>6202</v>
      </c>
      <c r="F7851" s="143" t="s">
        <v>706</v>
      </c>
      <c r="G7851" s="143" t="s">
        <v>707</v>
      </c>
      <c r="H7851" s="144">
        <v>320.14</v>
      </c>
      <c r="I7851" s="143"/>
    </row>
    <row r="7852" spans="2:9" s="140" customFormat="1" ht="19.7" customHeight="1" x14ac:dyDescent="0.2">
      <c r="B7852" s="142">
        <v>54696</v>
      </c>
      <c r="C7852" s="143" t="s">
        <v>257</v>
      </c>
      <c r="D7852" s="142">
        <v>13353699</v>
      </c>
      <c r="E7852" s="143" t="s">
        <v>6134</v>
      </c>
      <c r="F7852" s="143" t="s">
        <v>737</v>
      </c>
      <c r="G7852" s="143" t="s">
        <v>738</v>
      </c>
      <c r="H7852" s="144">
        <v>6250</v>
      </c>
      <c r="I7852" s="143"/>
    </row>
    <row r="7853" spans="2:9" s="140" customFormat="1" ht="19.7" customHeight="1" x14ac:dyDescent="0.2">
      <c r="B7853" s="142">
        <v>54696</v>
      </c>
      <c r="C7853" s="143" t="s">
        <v>257</v>
      </c>
      <c r="D7853" s="142">
        <v>13362709</v>
      </c>
      <c r="E7853" s="143" t="s">
        <v>6203</v>
      </c>
      <c r="F7853" s="143" t="s">
        <v>729</v>
      </c>
      <c r="G7853" s="143" t="s">
        <v>730</v>
      </c>
      <c r="H7853" s="144">
        <v>104.04</v>
      </c>
      <c r="I7853" s="143"/>
    </row>
    <row r="7854" spans="2:9" s="140" customFormat="1" ht="19.7" customHeight="1" x14ac:dyDescent="0.2">
      <c r="B7854" s="142">
        <v>54696</v>
      </c>
      <c r="C7854" s="143" t="s">
        <v>257</v>
      </c>
      <c r="D7854" s="142">
        <v>13362709</v>
      </c>
      <c r="E7854" s="143" t="s">
        <v>6203</v>
      </c>
      <c r="F7854" s="143" t="s">
        <v>729</v>
      </c>
      <c r="G7854" s="143" t="s">
        <v>730</v>
      </c>
      <c r="H7854" s="144">
        <v>411.06</v>
      </c>
      <c r="I7854" s="143"/>
    </row>
    <row r="7855" spans="2:9" s="140" customFormat="1" ht="19.7" customHeight="1" x14ac:dyDescent="0.2">
      <c r="B7855" s="142">
        <v>54696</v>
      </c>
      <c r="C7855" s="143" t="s">
        <v>257</v>
      </c>
      <c r="D7855" s="142">
        <v>13362709</v>
      </c>
      <c r="E7855" s="143" t="s">
        <v>6203</v>
      </c>
      <c r="F7855" s="143" t="s">
        <v>729</v>
      </c>
      <c r="G7855" s="143" t="s">
        <v>730</v>
      </c>
      <c r="H7855" s="144">
        <v>104.04</v>
      </c>
      <c r="I7855" s="143"/>
    </row>
    <row r="7856" spans="2:9" s="140" customFormat="1" ht="19.7" customHeight="1" x14ac:dyDescent="0.2">
      <c r="B7856" s="142">
        <v>54696</v>
      </c>
      <c r="C7856" s="143" t="s">
        <v>257</v>
      </c>
      <c r="D7856" s="142">
        <v>13362709</v>
      </c>
      <c r="E7856" s="143" t="s">
        <v>6204</v>
      </c>
      <c r="F7856" s="143" t="s">
        <v>700</v>
      </c>
      <c r="G7856" s="143" t="s">
        <v>701</v>
      </c>
      <c r="H7856" s="144">
        <v>30</v>
      </c>
      <c r="I7856" s="143"/>
    </row>
    <row r="7857" spans="2:9" s="140" customFormat="1" ht="19.7" customHeight="1" x14ac:dyDescent="0.2">
      <c r="B7857" s="142">
        <v>54696</v>
      </c>
      <c r="C7857" s="143" t="s">
        <v>257</v>
      </c>
      <c r="D7857" s="142">
        <v>13362709</v>
      </c>
      <c r="E7857" s="143" t="s">
        <v>6204</v>
      </c>
      <c r="F7857" s="143" t="s">
        <v>700</v>
      </c>
      <c r="G7857" s="143" t="s">
        <v>701</v>
      </c>
      <c r="H7857" s="144">
        <v>270</v>
      </c>
      <c r="I7857" s="143"/>
    </row>
    <row r="7858" spans="2:9" s="140" customFormat="1" ht="19.7" customHeight="1" x14ac:dyDescent="0.2">
      <c r="B7858" s="142">
        <v>54696</v>
      </c>
      <c r="C7858" s="143" t="s">
        <v>257</v>
      </c>
      <c r="D7858" s="142">
        <v>13362709</v>
      </c>
      <c r="E7858" s="143" t="s">
        <v>6204</v>
      </c>
      <c r="F7858" s="143" t="s">
        <v>700</v>
      </c>
      <c r="G7858" s="143" t="s">
        <v>701</v>
      </c>
      <c r="H7858" s="144">
        <v>60</v>
      </c>
      <c r="I7858" s="143"/>
    </row>
    <row r="7859" spans="2:9" s="140" customFormat="1" ht="19.7" customHeight="1" x14ac:dyDescent="0.2">
      <c r="B7859" s="142">
        <v>54696</v>
      </c>
      <c r="C7859" s="143" t="s">
        <v>257</v>
      </c>
      <c r="D7859" s="142">
        <v>13362709</v>
      </c>
      <c r="E7859" s="143" t="s">
        <v>6205</v>
      </c>
      <c r="F7859" s="143" t="s">
        <v>706</v>
      </c>
      <c r="G7859" s="143" t="s">
        <v>707</v>
      </c>
      <c r="H7859" s="144">
        <v>96.04</v>
      </c>
      <c r="I7859" s="143"/>
    </row>
    <row r="7860" spans="2:9" s="140" customFormat="1" ht="19.7" customHeight="1" x14ac:dyDescent="0.2">
      <c r="B7860" s="142">
        <v>54696</v>
      </c>
      <c r="C7860" s="143" t="s">
        <v>257</v>
      </c>
      <c r="D7860" s="142">
        <v>13362709</v>
      </c>
      <c r="E7860" s="143" t="s">
        <v>6205</v>
      </c>
      <c r="F7860" s="143" t="s">
        <v>706</v>
      </c>
      <c r="G7860" s="143" t="s">
        <v>707</v>
      </c>
      <c r="H7860" s="144">
        <v>384.16</v>
      </c>
      <c r="I7860" s="143"/>
    </row>
    <row r="7861" spans="2:9" s="140" customFormat="1" ht="19.7" customHeight="1" x14ac:dyDescent="0.2">
      <c r="B7861" s="142">
        <v>54696</v>
      </c>
      <c r="C7861" s="143" t="s">
        <v>257</v>
      </c>
      <c r="D7861" s="142">
        <v>13362709</v>
      </c>
      <c r="E7861" s="143" t="s">
        <v>6205</v>
      </c>
      <c r="F7861" s="143" t="s">
        <v>706</v>
      </c>
      <c r="G7861" s="143" t="s">
        <v>707</v>
      </c>
      <c r="H7861" s="144">
        <v>48.02</v>
      </c>
      <c r="I7861" s="143"/>
    </row>
    <row r="7862" spans="2:9" s="140" customFormat="1" ht="19.7" customHeight="1" x14ac:dyDescent="0.2">
      <c r="B7862" s="142">
        <v>54696</v>
      </c>
      <c r="C7862" s="143" t="s">
        <v>257</v>
      </c>
      <c r="D7862" s="142">
        <v>13368132</v>
      </c>
      <c r="E7862" s="143" t="s">
        <v>6206</v>
      </c>
      <c r="F7862" s="143" t="s">
        <v>700</v>
      </c>
      <c r="G7862" s="143" t="s">
        <v>701</v>
      </c>
      <c r="H7862" s="144">
        <v>100</v>
      </c>
      <c r="I7862" s="143"/>
    </row>
    <row r="7863" spans="2:9" s="140" customFormat="1" ht="19.7" customHeight="1" x14ac:dyDescent="0.2">
      <c r="B7863" s="142">
        <v>54696</v>
      </c>
      <c r="C7863" s="143" t="s">
        <v>257</v>
      </c>
      <c r="D7863" s="142">
        <v>13368132</v>
      </c>
      <c r="E7863" s="143" t="s">
        <v>6206</v>
      </c>
      <c r="F7863" s="143" t="s">
        <v>700</v>
      </c>
      <c r="G7863" s="143" t="s">
        <v>701</v>
      </c>
      <c r="H7863" s="144">
        <v>900</v>
      </c>
      <c r="I7863" s="143"/>
    </row>
    <row r="7864" spans="2:9" s="140" customFormat="1" ht="19.7" customHeight="1" x14ac:dyDescent="0.2">
      <c r="B7864" s="142">
        <v>54696</v>
      </c>
      <c r="C7864" s="143" t="s">
        <v>257</v>
      </c>
      <c r="D7864" s="142">
        <v>13368132</v>
      </c>
      <c r="E7864" s="143" t="s">
        <v>6206</v>
      </c>
      <c r="F7864" s="143" t="s">
        <v>700</v>
      </c>
      <c r="G7864" s="143" t="s">
        <v>701</v>
      </c>
      <c r="H7864" s="144">
        <v>200</v>
      </c>
      <c r="I7864" s="143"/>
    </row>
    <row r="7865" spans="2:9" s="140" customFormat="1" ht="19.7" customHeight="1" x14ac:dyDescent="0.2">
      <c r="B7865" s="142">
        <v>54696</v>
      </c>
      <c r="C7865" s="143" t="s">
        <v>257</v>
      </c>
      <c r="D7865" s="142">
        <v>13368132</v>
      </c>
      <c r="E7865" s="143" t="s">
        <v>6207</v>
      </c>
      <c r="F7865" s="143" t="s">
        <v>713</v>
      </c>
      <c r="G7865" s="143" t="s">
        <v>714</v>
      </c>
      <c r="H7865" s="144">
        <v>500</v>
      </c>
      <c r="I7865" s="143"/>
    </row>
    <row r="7866" spans="2:9" s="140" customFormat="1" ht="19.7" customHeight="1" x14ac:dyDescent="0.2">
      <c r="B7866" s="142">
        <v>54696</v>
      </c>
      <c r="C7866" s="143" t="s">
        <v>257</v>
      </c>
      <c r="D7866" s="142">
        <v>13368132</v>
      </c>
      <c r="E7866" s="143" t="s">
        <v>6207</v>
      </c>
      <c r="F7866" s="143" t="s">
        <v>713</v>
      </c>
      <c r="G7866" s="143" t="s">
        <v>714</v>
      </c>
      <c r="H7866" s="144">
        <v>1500</v>
      </c>
      <c r="I7866" s="143"/>
    </row>
    <row r="7867" spans="2:9" s="140" customFormat="1" ht="19.7" customHeight="1" x14ac:dyDescent="0.2">
      <c r="B7867" s="142">
        <v>54696</v>
      </c>
      <c r="C7867" s="143" t="s">
        <v>257</v>
      </c>
      <c r="D7867" s="142">
        <v>13368132</v>
      </c>
      <c r="E7867" s="143" t="s">
        <v>6207</v>
      </c>
      <c r="F7867" s="143" t="s">
        <v>713</v>
      </c>
      <c r="G7867" s="143" t="s">
        <v>714</v>
      </c>
      <c r="H7867" s="144">
        <v>250</v>
      </c>
      <c r="I7867" s="143"/>
    </row>
    <row r="7868" spans="2:9" s="140" customFormat="1" ht="19.7" customHeight="1" x14ac:dyDescent="0.2">
      <c r="B7868" s="142">
        <v>54696</v>
      </c>
      <c r="C7868" s="143" t="s">
        <v>257</v>
      </c>
      <c r="D7868" s="142">
        <v>13379884</v>
      </c>
      <c r="E7868" s="143" t="s">
        <v>6208</v>
      </c>
      <c r="F7868" s="143" t="s">
        <v>713</v>
      </c>
      <c r="G7868" s="143" t="s">
        <v>714</v>
      </c>
      <c r="H7868" s="144">
        <v>100000</v>
      </c>
      <c r="I7868" s="143"/>
    </row>
    <row r="7869" spans="2:9" s="140" customFormat="1" ht="19.7" customHeight="1" x14ac:dyDescent="0.2">
      <c r="B7869" s="142">
        <v>54696</v>
      </c>
      <c r="C7869" s="143" t="s">
        <v>257</v>
      </c>
      <c r="D7869" s="142">
        <v>13385939</v>
      </c>
      <c r="E7869" s="143" t="s">
        <v>8839</v>
      </c>
      <c r="F7869" s="143" t="s">
        <v>697</v>
      </c>
      <c r="G7869" s="143" t="s">
        <v>698</v>
      </c>
      <c r="H7869" s="144">
        <v>20150</v>
      </c>
      <c r="I7869" s="143"/>
    </row>
    <row r="7870" spans="2:9" s="140" customFormat="1" ht="19.7" customHeight="1" x14ac:dyDescent="0.2">
      <c r="B7870" s="142">
        <v>54696</v>
      </c>
      <c r="C7870" s="143" t="s">
        <v>257</v>
      </c>
      <c r="D7870" s="142">
        <v>13387679</v>
      </c>
      <c r="E7870" s="143" t="s">
        <v>6209</v>
      </c>
      <c r="F7870" s="143" t="s">
        <v>729</v>
      </c>
      <c r="G7870" s="143" t="s">
        <v>730</v>
      </c>
      <c r="H7870" s="144">
        <v>1000</v>
      </c>
      <c r="I7870" s="143"/>
    </row>
    <row r="7871" spans="2:9" s="140" customFormat="1" ht="19.7" customHeight="1" x14ac:dyDescent="0.2">
      <c r="B7871" s="142">
        <v>54696</v>
      </c>
      <c r="C7871" s="143" t="s">
        <v>257</v>
      </c>
      <c r="D7871" s="142">
        <v>13404082</v>
      </c>
      <c r="E7871" s="143" t="s">
        <v>6210</v>
      </c>
      <c r="F7871" s="143" t="s">
        <v>713</v>
      </c>
      <c r="G7871" s="143" t="s">
        <v>714</v>
      </c>
      <c r="H7871" s="144">
        <v>110000</v>
      </c>
      <c r="I7871" s="143"/>
    </row>
    <row r="7872" spans="2:9" s="140" customFormat="1" ht="19.7" customHeight="1" x14ac:dyDescent="0.2">
      <c r="B7872" s="142">
        <v>54696</v>
      </c>
      <c r="C7872" s="143" t="s">
        <v>257</v>
      </c>
      <c r="D7872" s="142">
        <v>13418526</v>
      </c>
      <c r="E7872" s="143" t="s">
        <v>6211</v>
      </c>
      <c r="F7872" s="143" t="s">
        <v>697</v>
      </c>
      <c r="G7872" s="143" t="s">
        <v>698</v>
      </c>
      <c r="H7872" s="144">
        <v>30100</v>
      </c>
      <c r="I7872" s="143"/>
    </row>
    <row r="7873" spans="2:9" s="140" customFormat="1" ht="19.7" customHeight="1" x14ac:dyDescent="0.2">
      <c r="B7873" s="142">
        <v>54696</v>
      </c>
      <c r="C7873" s="143" t="s">
        <v>257</v>
      </c>
      <c r="D7873" s="142">
        <v>13455396</v>
      </c>
      <c r="E7873" s="143" t="s">
        <v>6213</v>
      </c>
      <c r="F7873" s="143" t="s">
        <v>697</v>
      </c>
      <c r="G7873" s="143" t="s">
        <v>698</v>
      </c>
      <c r="H7873" s="144">
        <v>54900</v>
      </c>
      <c r="I7873" s="143"/>
    </row>
    <row r="7874" spans="2:9" s="140" customFormat="1" ht="19.7" customHeight="1" x14ac:dyDescent="0.2">
      <c r="B7874" s="142">
        <v>54696</v>
      </c>
      <c r="C7874" s="143" t="s">
        <v>257</v>
      </c>
      <c r="D7874" s="142">
        <v>13471135</v>
      </c>
      <c r="E7874" s="143" t="s">
        <v>6214</v>
      </c>
      <c r="F7874" s="143" t="s">
        <v>713</v>
      </c>
      <c r="G7874" s="143" t="s">
        <v>714</v>
      </c>
      <c r="H7874" s="144">
        <v>130000</v>
      </c>
      <c r="I7874" s="143"/>
    </row>
    <row r="7875" spans="2:9" s="140" customFormat="1" ht="19.7" customHeight="1" x14ac:dyDescent="0.2">
      <c r="B7875" s="142">
        <v>54696</v>
      </c>
      <c r="C7875" s="143" t="s">
        <v>257</v>
      </c>
      <c r="D7875" s="142">
        <v>13471135</v>
      </c>
      <c r="E7875" s="143" t="s">
        <v>6214</v>
      </c>
      <c r="F7875" s="143" t="s">
        <v>713</v>
      </c>
      <c r="G7875" s="143" t="s">
        <v>714</v>
      </c>
      <c r="H7875" s="144">
        <v>40000</v>
      </c>
      <c r="I7875" s="143"/>
    </row>
    <row r="7876" spans="2:9" s="140" customFormat="1" ht="19.7" customHeight="1" x14ac:dyDescent="0.2">
      <c r="B7876" s="142">
        <v>54696</v>
      </c>
      <c r="C7876" s="143" t="s">
        <v>257</v>
      </c>
      <c r="D7876" s="142">
        <v>13471135</v>
      </c>
      <c r="E7876" s="143" t="s">
        <v>6215</v>
      </c>
      <c r="F7876" s="143" t="s">
        <v>700</v>
      </c>
      <c r="G7876" s="143" t="s">
        <v>701</v>
      </c>
      <c r="H7876" s="144">
        <v>-2200</v>
      </c>
      <c r="I7876" s="143"/>
    </row>
    <row r="7877" spans="2:9" s="140" customFormat="1" ht="19.7" customHeight="1" x14ac:dyDescent="0.2">
      <c r="B7877" s="142">
        <v>54696</v>
      </c>
      <c r="C7877" s="143" t="s">
        <v>257</v>
      </c>
      <c r="D7877" s="142">
        <v>13471135</v>
      </c>
      <c r="E7877" s="143" t="s">
        <v>6216</v>
      </c>
      <c r="F7877" s="143" t="s">
        <v>700</v>
      </c>
      <c r="G7877" s="143" t="s">
        <v>701</v>
      </c>
      <c r="H7877" s="144">
        <v>-1800</v>
      </c>
      <c r="I7877" s="143"/>
    </row>
    <row r="7878" spans="2:9" s="140" customFormat="1" ht="19.7" customHeight="1" x14ac:dyDescent="0.2">
      <c r="B7878" s="142">
        <v>54696</v>
      </c>
      <c r="C7878" s="143" t="s">
        <v>257</v>
      </c>
      <c r="D7878" s="142">
        <v>13471135</v>
      </c>
      <c r="E7878" s="143" t="s">
        <v>6216</v>
      </c>
      <c r="F7878" s="143" t="s">
        <v>700</v>
      </c>
      <c r="G7878" s="143" t="s">
        <v>701</v>
      </c>
      <c r="H7878" s="144">
        <v>-3600</v>
      </c>
      <c r="I7878" s="143"/>
    </row>
    <row r="7879" spans="2:9" s="140" customFormat="1" ht="19.7" customHeight="1" x14ac:dyDescent="0.2">
      <c r="B7879" s="142">
        <v>54696</v>
      </c>
      <c r="C7879" s="143" t="s">
        <v>257</v>
      </c>
      <c r="D7879" s="142">
        <v>13488386</v>
      </c>
      <c r="E7879" s="143" t="s">
        <v>9327</v>
      </c>
      <c r="F7879" s="143" t="s">
        <v>713</v>
      </c>
      <c r="G7879" s="143" t="s">
        <v>714</v>
      </c>
      <c r="H7879" s="144">
        <v>325000</v>
      </c>
      <c r="I7879" s="143"/>
    </row>
    <row r="7880" spans="2:9" s="140" customFormat="1" ht="19.7" customHeight="1" x14ac:dyDescent="0.2">
      <c r="B7880" s="142">
        <v>54696</v>
      </c>
      <c r="C7880" s="143" t="s">
        <v>257</v>
      </c>
      <c r="D7880" s="142">
        <v>13499560</v>
      </c>
      <c r="E7880" s="143" t="s">
        <v>6217</v>
      </c>
      <c r="F7880" s="143" t="s">
        <v>713</v>
      </c>
      <c r="G7880" s="143" t="s">
        <v>714</v>
      </c>
      <c r="H7880" s="144">
        <v>120000</v>
      </c>
      <c r="I7880" s="143"/>
    </row>
    <row r="7881" spans="2:9" s="140" customFormat="1" ht="19.7" customHeight="1" x14ac:dyDescent="0.2">
      <c r="B7881" s="142">
        <v>54696</v>
      </c>
      <c r="C7881" s="143" t="s">
        <v>257</v>
      </c>
      <c r="D7881" s="142">
        <v>13516581</v>
      </c>
      <c r="E7881" s="143" t="s">
        <v>6218</v>
      </c>
      <c r="F7881" s="143" t="s">
        <v>1245</v>
      </c>
      <c r="G7881" s="143" t="s">
        <v>1246</v>
      </c>
      <c r="H7881" s="144">
        <v>100000</v>
      </c>
      <c r="I7881" s="143"/>
    </row>
    <row r="7882" spans="2:9" s="140" customFormat="1" ht="19.7" customHeight="1" x14ac:dyDescent="0.2">
      <c r="B7882" s="142">
        <v>54696</v>
      </c>
      <c r="C7882" s="143" t="s">
        <v>257</v>
      </c>
      <c r="D7882" s="142">
        <v>13516581</v>
      </c>
      <c r="E7882" s="143" t="s">
        <v>6219</v>
      </c>
      <c r="F7882" s="143" t="s">
        <v>723</v>
      </c>
      <c r="G7882" s="143" t="s">
        <v>724</v>
      </c>
      <c r="H7882" s="144">
        <v>-1404</v>
      </c>
      <c r="I7882" s="143"/>
    </row>
    <row r="7883" spans="2:9" s="140" customFormat="1" ht="19.7" customHeight="1" x14ac:dyDescent="0.2">
      <c r="B7883" s="142">
        <v>54696</v>
      </c>
      <c r="C7883" s="143" t="s">
        <v>257</v>
      </c>
      <c r="D7883" s="142">
        <v>13516581</v>
      </c>
      <c r="E7883" s="143" t="s">
        <v>6219</v>
      </c>
      <c r="F7883" s="143" t="s">
        <v>723</v>
      </c>
      <c r="G7883" s="143" t="s">
        <v>724</v>
      </c>
      <c r="H7883" s="144">
        <v>-468</v>
      </c>
      <c r="I7883" s="143"/>
    </row>
    <row r="7884" spans="2:9" s="140" customFormat="1" ht="19.7" customHeight="1" x14ac:dyDescent="0.2">
      <c r="B7884" s="142">
        <v>54696</v>
      </c>
      <c r="C7884" s="143" t="s">
        <v>257</v>
      </c>
      <c r="D7884" s="142">
        <v>13516581</v>
      </c>
      <c r="E7884" s="143" t="s">
        <v>6220</v>
      </c>
      <c r="F7884" s="143" t="s">
        <v>723</v>
      </c>
      <c r="G7884" s="143" t="s">
        <v>724</v>
      </c>
      <c r="H7884" s="144">
        <v>-840</v>
      </c>
      <c r="I7884" s="143"/>
    </row>
    <row r="7885" spans="2:9" s="140" customFormat="1" ht="19.7" customHeight="1" x14ac:dyDescent="0.2">
      <c r="B7885" s="142">
        <v>54696</v>
      </c>
      <c r="C7885" s="143" t="s">
        <v>257</v>
      </c>
      <c r="D7885" s="142">
        <v>13516581</v>
      </c>
      <c r="E7885" s="143" t="s">
        <v>6220</v>
      </c>
      <c r="F7885" s="143" t="s">
        <v>723</v>
      </c>
      <c r="G7885" s="143" t="s">
        <v>724</v>
      </c>
      <c r="H7885" s="144">
        <v>-280</v>
      </c>
      <c r="I7885" s="143"/>
    </row>
    <row r="7886" spans="2:9" s="140" customFormat="1" ht="19.7" customHeight="1" x14ac:dyDescent="0.2">
      <c r="B7886" s="142">
        <v>54696</v>
      </c>
      <c r="C7886" s="143" t="s">
        <v>257</v>
      </c>
      <c r="D7886" s="142">
        <v>13516581</v>
      </c>
      <c r="E7886" s="143" t="s">
        <v>6221</v>
      </c>
      <c r="F7886" s="143" t="s">
        <v>700</v>
      </c>
      <c r="G7886" s="143" t="s">
        <v>701</v>
      </c>
      <c r="H7886" s="144">
        <v>240</v>
      </c>
      <c r="I7886" s="143"/>
    </row>
    <row r="7887" spans="2:9" s="140" customFormat="1" ht="19.7" customHeight="1" x14ac:dyDescent="0.2">
      <c r="B7887" s="142">
        <v>54696</v>
      </c>
      <c r="C7887" s="143" t="s">
        <v>257</v>
      </c>
      <c r="D7887" s="142">
        <v>13516581</v>
      </c>
      <c r="E7887" s="143" t="s">
        <v>6221</v>
      </c>
      <c r="F7887" s="143" t="s">
        <v>700</v>
      </c>
      <c r="G7887" s="143" t="s">
        <v>701</v>
      </c>
      <c r="H7887" s="144">
        <v>120</v>
      </c>
      <c r="I7887" s="143"/>
    </row>
    <row r="7888" spans="2:9" s="140" customFormat="1" ht="19.7" customHeight="1" x14ac:dyDescent="0.2">
      <c r="B7888" s="142">
        <v>54696</v>
      </c>
      <c r="C7888" s="143" t="s">
        <v>257</v>
      </c>
      <c r="D7888" s="142">
        <v>13516581</v>
      </c>
      <c r="E7888" s="143" t="s">
        <v>6222</v>
      </c>
      <c r="F7888" s="143" t="s">
        <v>697</v>
      </c>
      <c r="G7888" s="143" t="s">
        <v>698</v>
      </c>
      <c r="H7888" s="144">
        <v>26218</v>
      </c>
      <c r="I7888" s="143"/>
    </row>
    <row r="7889" spans="2:9" s="140" customFormat="1" ht="19.7" customHeight="1" x14ac:dyDescent="0.2">
      <c r="B7889" s="142">
        <v>54696</v>
      </c>
      <c r="C7889" s="143" t="s">
        <v>257</v>
      </c>
      <c r="D7889" s="142">
        <v>13516581</v>
      </c>
      <c r="E7889" s="143" t="s">
        <v>6223</v>
      </c>
      <c r="F7889" s="143" t="s">
        <v>723</v>
      </c>
      <c r="G7889" s="143" t="s">
        <v>724</v>
      </c>
      <c r="H7889" s="144">
        <v>-664.27</v>
      </c>
      <c r="I7889" s="143"/>
    </row>
    <row r="7890" spans="2:9" s="140" customFormat="1" ht="19.7" customHeight="1" x14ac:dyDescent="0.2">
      <c r="B7890" s="142">
        <v>54696</v>
      </c>
      <c r="C7890" s="143" t="s">
        <v>257</v>
      </c>
      <c r="D7890" s="142">
        <v>13516581</v>
      </c>
      <c r="E7890" s="143" t="s">
        <v>6223</v>
      </c>
      <c r="F7890" s="143" t="s">
        <v>723</v>
      </c>
      <c r="G7890" s="143" t="s">
        <v>724</v>
      </c>
      <c r="H7890" s="144">
        <v>-221.48</v>
      </c>
      <c r="I7890" s="143"/>
    </row>
    <row r="7891" spans="2:9" s="140" customFormat="1" ht="19.7" customHeight="1" x14ac:dyDescent="0.2">
      <c r="B7891" s="142">
        <v>54696</v>
      </c>
      <c r="C7891" s="143" t="s">
        <v>257</v>
      </c>
      <c r="D7891" s="142">
        <v>13516581</v>
      </c>
      <c r="E7891" s="143" t="s">
        <v>6224</v>
      </c>
      <c r="F7891" s="143" t="s">
        <v>723</v>
      </c>
      <c r="G7891" s="143" t="s">
        <v>724</v>
      </c>
      <c r="H7891" s="144">
        <v>-710.86</v>
      </c>
      <c r="I7891" s="143"/>
    </row>
    <row r="7892" spans="2:9" s="140" customFormat="1" ht="19.7" customHeight="1" x14ac:dyDescent="0.2">
      <c r="B7892" s="142">
        <v>54696</v>
      </c>
      <c r="C7892" s="143" t="s">
        <v>257</v>
      </c>
      <c r="D7892" s="142">
        <v>13516581</v>
      </c>
      <c r="E7892" s="143" t="s">
        <v>6224</v>
      </c>
      <c r="F7892" s="143" t="s">
        <v>723</v>
      </c>
      <c r="G7892" s="143" t="s">
        <v>724</v>
      </c>
      <c r="H7892" s="144">
        <v>-237.03</v>
      </c>
      <c r="I7892" s="143"/>
    </row>
    <row r="7893" spans="2:9" s="140" customFormat="1" ht="19.7" customHeight="1" x14ac:dyDescent="0.2">
      <c r="B7893" s="142">
        <v>54696</v>
      </c>
      <c r="C7893" s="143" t="s">
        <v>257</v>
      </c>
      <c r="D7893" s="142">
        <v>13521731</v>
      </c>
      <c r="E7893" s="143" t="s">
        <v>6225</v>
      </c>
      <c r="F7893" s="143" t="s">
        <v>729</v>
      </c>
      <c r="G7893" s="143" t="s">
        <v>730</v>
      </c>
      <c r="H7893" s="144">
        <v>100</v>
      </c>
      <c r="I7893" s="143"/>
    </row>
    <row r="7894" spans="2:9" s="140" customFormat="1" ht="19.7" customHeight="1" x14ac:dyDescent="0.2">
      <c r="B7894" s="142">
        <v>54696</v>
      </c>
      <c r="C7894" s="143" t="s">
        <v>257</v>
      </c>
      <c r="D7894" s="142">
        <v>13521731</v>
      </c>
      <c r="E7894" s="143" t="s">
        <v>6225</v>
      </c>
      <c r="F7894" s="143" t="s">
        <v>729</v>
      </c>
      <c r="G7894" s="143" t="s">
        <v>730</v>
      </c>
      <c r="H7894" s="144">
        <v>400</v>
      </c>
      <c r="I7894" s="143"/>
    </row>
    <row r="7895" spans="2:9" s="140" customFormat="1" ht="19.7" customHeight="1" x14ac:dyDescent="0.2">
      <c r="B7895" s="142">
        <v>54696</v>
      </c>
      <c r="C7895" s="143" t="s">
        <v>257</v>
      </c>
      <c r="D7895" s="142">
        <v>13521731</v>
      </c>
      <c r="E7895" s="143" t="s">
        <v>6225</v>
      </c>
      <c r="F7895" s="143" t="s">
        <v>729</v>
      </c>
      <c r="G7895" s="143" t="s">
        <v>730</v>
      </c>
      <c r="H7895" s="144">
        <v>100</v>
      </c>
      <c r="I7895" s="143"/>
    </row>
    <row r="7896" spans="2:9" s="140" customFormat="1" ht="19.7" customHeight="1" x14ac:dyDescent="0.2">
      <c r="B7896" s="142">
        <v>54696</v>
      </c>
      <c r="C7896" s="143" t="s">
        <v>257</v>
      </c>
      <c r="D7896" s="142">
        <v>13523679</v>
      </c>
      <c r="E7896" s="143" t="s">
        <v>6226</v>
      </c>
      <c r="F7896" s="143" t="s">
        <v>700</v>
      </c>
      <c r="G7896" s="143" t="s">
        <v>701</v>
      </c>
      <c r="H7896" s="144">
        <v>7500</v>
      </c>
      <c r="I7896" s="143"/>
    </row>
    <row r="7897" spans="2:9" s="140" customFormat="1" ht="19.7" customHeight="1" x14ac:dyDescent="0.2">
      <c r="B7897" s="142">
        <v>54696</v>
      </c>
      <c r="C7897" s="143" t="s">
        <v>257</v>
      </c>
      <c r="D7897" s="142">
        <v>13525780</v>
      </c>
      <c r="E7897" s="143" t="s">
        <v>6227</v>
      </c>
      <c r="F7897" s="143" t="s">
        <v>713</v>
      </c>
      <c r="G7897" s="143" t="s">
        <v>714</v>
      </c>
      <c r="H7897" s="144">
        <v>15000</v>
      </c>
      <c r="I7897" s="143"/>
    </row>
    <row r="7898" spans="2:9" s="140" customFormat="1" ht="19.7" customHeight="1" x14ac:dyDescent="0.2">
      <c r="B7898" s="142">
        <v>54696</v>
      </c>
      <c r="C7898" s="143" t="s">
        <v>257</v>
      </c>
      <c r="D7898" s="142">
        <v>13531530</v>
      </c>
      <c r="E7898" s="143" t="s">
        <v>6228</v>
      </c>
      <c r="F7898" s="143" t="s">
        <v>706</v>
      </c>
      <c r="G7898" s="143" t="s">
        <v>707</v>
      </c>
      <c r="H7898" s="144">
        <v>128.02000000000001</v>
      </c>
      <c r="I7898" s="143"/>
    </row>
    <row r="7899" spans="2:9" s="140" customFormat="1" ht="19.7" customHeight="1" x14ac:dyDescent="0.2">
      <c r="B7899" s="142">
        <v>54696</v>
      </c>
      <c r="C7899" s="143" t="s">
        <v>257</v>
      </c>
      <c r="D7899" s="142">
        <v>13531530</v>
      </c>
      <c r="E7899" s="143" t="s">
        <v>6228</v>
      </c>
      <c r="F7899" s="143" t="s">
        <v>706</v>
      </c>
      <c r="G7899" s="143" t="s">
        <v>707</v>
      </c>
      <c r="H7899" s="144">
        <v>512.08000000000004</v>
      </c>
      <c r="I7899" s="143"/>
    </row>
    <row r="7900" spans="2:9" s="140" customFormat="1" ht="19.7" customHeight="1" x14ac:dyDescent="0.2">
      <c r="B7900" s="142">
        <v>54696</v>
      </c>
      <c r="C7900" s="143" t="s">
        <v>257</v>
      </c>
      <c r="D7900" s="142">
        <v>13531530</v>
      </c>
      <c r="E7900" s="143" t="s">
        <v>6228</v>
      </c>
      <c r="F7900" s="143" t="s">
        <v>706</v>
      </c>
      <c r="G7900" s="143" t="s">
        <v>707</v>
      </c>
      <c r="H7900" s="144">
        <v>64.010000000000005</v>
      </c>
      <c r="I7900" s="143"/>
    </row>
    <row r="7901" spans="2:9" s="140" customFormat="1" ht="19.7" customHeight="1" x14ac:dyDescent="0.2">
      <c r="B7901" s="142">
        <v>54696</v>
      </c>
      <c r="C7901" s="143" t="s">
        <v>257</v>
      </c>
      <c r="D7901" s="142">
        <v>13571226</v>
      </c>
      <c r="E7901" s="143" t="s">
        <v>6229</v>
      </c>
      <c r="F7901" s="143" t="s">
        <v>737</v>
      </c>
      <c r="G7901" s="143" t="s">
        <v>738</v>
      </c>
      <c r="H7901" s="144">
        <v>50</v>
      </c>
      <c r="I7901" s="143"/>
    </row>
    <row r="7902" spans="2:9" s="140" customFormat="1" ht="19.7" customHeight="1" x14ac:dyDescent="0.2">
      <c r="B7902" s="142">
        <v>54696</v>
      </c>
      <c r="C7902" s="143" t="s">
        <v>257</v>
      </c>
      <c r="D7902" s="142">
        <v>13571226</v>
      </c>
      <c r="E7902" s="143" t="s">
        <v>6229</v>
      </c>
      <c r="F7902" s="143" t="s">
        <v>737</v>
      </c>
      <c r="G7902" s="143" t="s">
        <v>738</v>
      </c>
      <c r="H7902" s="144">
        <v>450</v>
      </c>
      <c r="I7902" s="143"/>
    </row>
    <row r="7903" spans="2:9" s="140" customFormat="1" ht="19.7" customHeight="1" x14ac:dyDescent="0.2">
      <c r="B7903" s="142">
        <v>54696</v>
      </c>
      <c r="C7903" s="143" t="s">
        <v>257</v>
      </c>
      <c r="D7903" s="142">
        <v>13571226</v>
      </c>
      <c r="E7903" s="143" t="s">
        <v>6229</v>
      </c>
      <c r="F7903" s="143" t="s">
        <v>737</v>
      </c>
      <c r="G7903" s="143" t="s">
        <v>738</v>
      </c>
      <c r="H7903" s="144">
        <v>100</v>
      </c>
      <c r="I7903" s="143"/>
    </row>
    <row r="7904" spans="2:9" s="140" customFormat="1" ht="19.7" customHeight="1" x14ac:dyDescent="0.2">
      <c r="B7904" s="142">
        <v>54696</v>
      </c>
      <c r="C7904" s="143" t="s">
        <v>257</v>
      </c>
      <c r="D7904" s="142">
        <v>13571226</v>
      </c>
      <c r="E7904" s="143" t="s">
        <v>6230</v>
      </c>
      <c r="F7904" s="143" t="s">
        <v>713</v>
      </c>
      <c r="G7904" s="143" t="s">
        <v>714</v>
      </c>
      <c r="H7904" s="144">
        <v>110000</v>
      </c>
      <c r="I7904" s="143"/>
    </row>
    <row r="7905" spans="2:9" s="140" customFormat="1" ht="19.7" customHeight="1" x14ac:dyDescent="0.2">
      <c r="B7905" s="142">
        <v>54696</v>
      </c>
      <c r="C7905" s="143" t="s">
        <v>257</v>
      </c>
      <c r="D7905" s="142">
        <v>13571306</v>
      </c>
      <c r="E7905" s="143" t="s">
        <v>6231</v>
      </c>
      <c r="F7905" s="143" t="s">
        <v>899</v>
      </c>
      <c r="G7905" s="143" t="s">
        <v>900</v>
      </c>
      <c r="H7905" s="144">
        <v>762.25</v>
      </c>
      <c r="I7905" s="143"/>
    </row>
    <row r="7906" spans="2:9" s="140" customFormat="1" ht="19.7" customHeight="1" x14ac:dyDescent="0.2">
      <c r="B7906" s="142">
        <v>54696</v>
      </c>
      <c r="C7906" s="143" t="s">
        <v>257</v>
      </c>
      <c r="D7906" s="142">
        <v>13579150</v>
      </c>
      <c r="E7906" s="143" t="s">
        <v>6232</v>
      </c>
      <c r="F7906" s="143" t="s">
        <v>706</v>
      </c>
      <c r="G7906" s="143" t="s">
        <v>707</v>
      </c>
      <c r="H7906" s="144">
        <v>128.06</v>
      </c>
      <c r="I7906" s="143"/>
    </row>
    <row r="7907" spans="2:9" s="140" customFormat="1" ht="19.7" customHeight="1" x14ac:dyDescent="0.2">
      <c r="B7907" s="142">
        <v>54696</v>
      </c>
      <c r="C7907" s="143" t="s">
        <v>257</v>
      </c>
      <c r="D7907" s="142">
        <v>13579150</v>
      </c>
      <c r="E7907" s="143" t="s">
        <v>6232</v>
      </c>
      <c r="F7907" s="143" t="s">
        <v>706</v>
      </c>
      <c r="G7907" s="143" t="s">
        <v>707</v>
      </c>
      <c r="H7907" s="144">
        <v>512.24</v>
      </c>
      <c r="I7907" s="143"/>
    </row>
    <row r="7908" spans="2:9" s="140" customFormat="1" ht="19.7" customHeight="1" x14ac:dyDescent="0.2">
      <c r="B7908" s="142">
        <v>54696</v>
      </c>
      <c r="C7908" s="143" t="s">
        <v>257</v>
      </c>
      <c r="D7908" s="142">
        <v>13579150</v>
      </c>
      <c r="E7908" s="143" t="s">
        <v>6232</v>
      </c>
      <c r="F7908" s="143" t="s">
        <v>706</v>
      </c>
      <c r="G7908" s="143" t="s">
        <v>707</v>
      </c>
      <c r="H7908" s="144">
        <v>64.03</v>
      </c>
      <c r="I7908" s="143"/>
    </row>
    <row r="7909" spans="2:9" s="140" customFormat="1" ht="19.7" customHeight="1" x14ac:dyDescent="0.2">
      <c r="B7909" s="142">
        <v>54696</v>
      </c>
      <c r="C7909" s="143" t="s">
        <v>257</v>
      </c>
      <c r="D7909" s="142">
        <v>13586419</v>
      </c>
      <c r="E7909" s="143" t="s">
        <v>6233</v>
      </c>
      <c r="F7909" s="143" t="s">
        <v>713</v>
      </c>
      <c r="G7909" s="143" t="s">
        <v>714</v>
      </c>
      <c r="H7909" s="144">
        <v>105000</v>
      </c>
      <c r="I7909" s="143"/>
    </row>
    <row r="7910" spans="2:9" s="140" customFormat="1" ht="19.7" customHeight="1" x14ac:dyDescent="0.2">
      <c r="B7910" s="142">
        <v>54696</v>
      </c>
      <c r="C7910" s="143" t="s">
        <v>257</v>
      </c>
      <c r="D7910" s="142">
        <v>13599612</v>
      </c>
      <c r="E7910" s="143" t="s">
        <v>6234</v>
      </c>
      <c r="F7910" s="143" t="s">
        <v>697</v>
      </c>
      <c r="G7910" s="143" t="s">
        <v>698</v>
      </c>
      <c r="H7910" s="144">
        <v>38025</v>
      </c>
      <c r="I7910" s="143"/>
    </row>
    <row r="7911" spans="2:9" s="140" customFormat="1" ht="19.7" customHeight="1" x14ac:dyDescent="0.2">
      <c r="B7911" s="142">
        <v>54696</v>
      </c>
      <c r="C7911" s="143" t="s">
        <v>257</v>
      </c>
      <c r="D7911" s="142">
        <v>13666406</v>
      </c>
      <c r="E7911" s="143" t="s">
        <v>6235</v>
      </c>
      <c r="F7911" s="143" t="s">
        <v>697</v>
      </c>
      <c r="G7911" s="143" t="s">
        <v>698</v>
      </c>
      <c r="H7911" s="144">
        <v>15900</v>
      </c>
      <c r="I7911" s="143"/>
    </row>
    <row r="7912" spans="2:9" s="140" customFormat="1" ht="19.7" customHeight="1" x14ac:dyDescent="0.2">
      <c r="B7912" s="142">
        <v>54696</v>
      </c>
      <c r="C7912" s="143" t="s">
        <v>257</v>
      </c>
      <c r="D7912" s="142">
        <v>13691789</v>
      </c>
      <c r="E7912" s="143" t="s">
        <v>6187</v>
      </c>
      <c r="F7912" s="143" t="s">
        <v>713</v>
      </c>
      <c r="G7912" s="143" t="s">
        <v>714</v>
      </c>
      <c r="H7912" s="144">
        <v>100000</v>
      </c>
      <c r="I7912" s="143"/>
    </row>
    <row r="7913" spans="2:9" s="140" customFormat="1" ht="19.7" customHeight="1" x14ac:dyDescent="0.2">
      <c r="B7913" s="142">
        <v>54696</v>
      </c>
      <c r="C7913" s="143" t="s">
        <v>257</v>
      </c>
      <c r="D7913" s="142">
        <v>13691789</v>
      </c>
      <c r="E7913" s="143" t="s">
        <v>6188</v>
      </c>
      <c r="F7913" s="143" t="s">
        <v>713</v>
      </c>
      <c r="G7913" s="143" t="s">
        <v>714</v>
      </c>
      <c r="H7913" s="144">
        <v>100000</v>
      </c>
      <c r="I7913" s="143"/>
    </row>
    <row r="7914" spans="2:9" s="140" customFormat="1" ht="19.7" customHeight="1" x14ac:dyDescent="0.2">
      <c r="B7914" s="142">
        <v>54696</v>
      </c>
      <c r="C7914" s="143" t="s">
        <v>257</v>
      </c>
      <c r="D7914" s="142">
        <v>13716146</v>
      </c>
      <c r="E7914" s="143" t="s">
        <v>9328</v>
      </c>
      <c r="F7914" s="143" t="s">
        <v>713</v>
      </c>
      <c r="G7914" s="143" t="s">
        <v>714</v>
      </c>
      <c r="H7914" s="144">
        <v>100000</v>
      </c>
      <c r="I7914" s="143"/>
    </row>
    <row r="7915" spans="2:9" s="140" customFormat="1" ht="19.7" customHeight="1" x14ac:dyDescent="0.2">
      <c r="B7915" s="142">
        <v>54696</v>
      </c>
      <c r="C7915" s="143" t="s">
        <v>257</v>
      </c>
      <c r="D7915" s="142">
        <v>13716146</v>
      </c>
      <c r="E7915" s="143" t="s">
        <v>9329</v>
      </c>
      <c r="F7915" s="143" t="s">
        <v>737</v>
      </c>
      <c r="G7915" s="143" t="s">
        <v>738</v>
      </c>
      <c r="H7915" s="144">
        <v>50</v>
      </c>
      <c r="I7915" s="143"/>
    </row>
    <row r="7916" spans="2:9" s="140" customFormat="1" ht="19.7" customHeight="1" x14ac:dyDescent="0.2">
      <c r="B7916" s="142">
        <v>54696</v>
      </c>
      <c r="C7916" s="143" t="s">
        <v>257</v>
      </c>
      <c r="D7916" s="142">
        <v>13716146</v>
      </c>
      <c r="E7916" s="143" t="s">
        <v>9329</v>
      </c>
      <c r="F7916" s="143" t="s">
        <v>737</v>
      </c>
      <c r="G7916" s="143" t="s">
        <v>738</v>
      </c>
      <c r="H7916" s="144">
        <v>100</v>
      </c>
      <c r="I7916" s="143"/>
    </row>
    <row r="7917" spans="2:9" s="140" customFormat="1" ht="19.7" customHeight="1" x14ac:dyDescent="0.2">
      <c r="B7917" s="142">
        <v>54696</v>
      </c>
      <c r="C7917" s="143" t="s">
        <v>257</v>
      </c>
      <c r="D7917" s="142">
        <v>13716146</v>
      </c>
      <c r="E7917" s="143" t="s">
        <v>9329</v>
      </c>
      <c r="F7917" s="143" t="s">
        <v>737</v>
      </c>
      <c r="G7917" s="143" t="s">
        <v>738</v>
      </c>
      <c r="H7917" s="144">
        <v>300</v>
      </c>
      <c r="I7917" s="143"/>
    </row>
    <row r="7918" spans="2:9" s="140" customFormat="1" ht="19.7" customHeight="1" x14ac:dyDescent="0.2">
      <c r="B7918" s="142">
        <v>54696</v>
      </c>
      <c r="C7918" s="143" t="s">
        <v>257</v>
      </c>
      <c r="D7918" s="142">
        <v>13716146</v>
      </c>
      <c r="E7918" s="143" t="s">
        <v>9329</v>
      </c>
      <c r="F7918" s="143" t="s">
        <v>737</v>
      </c>
      <c r="G7918" s="143" t="s">
        <v>738</v>
      </c>
      <c r="H7918" s="144">
        <v>150</v>
      </c>
      <c r="I7918" s="143"/>
    </row>
    <row r="7919" spans="2:9" s="140" customFormat="1" ht="19.7" customHeight="1" x14ac:dyDescent="0.2">
      <c r="B7919" s="142">
        <v>54696</v>
      </c>
      <c r="C7919" s="143" t="s">
        <v>257</v>
      </c>
      <c r="D7919" s="142">
        <v>65107889</v>
      </c>
      <c r="E7919" s="143" t="s">
        <v>6212</v>
      </c>
      <c r="F7919" s="143" t="s">
        <v>713</v>
      </c>
      <c r="G7919" s="143" t="s">
        <v>714</v>
      </c>
      <c r="H7919" s="144">
        <v>100000</v>
      </c>
      <c r="I7919" s="143"/>
    </row>
    <row r="7920" spans="2:9" s="140" customFormat="1" ht="19.7" customHeight="1" x14ac:dyDescent="0.2">
      <c r="B7920" s="142">
        <v>54700</v>
      </c>
      <c r="C7920" s="143" t="s">
        <v>273</v>
      </c>
      <c r="D7920" s="142">
        <v>13808806</v>
      </c>
      <c r="E7920" s="143" t="s">
        <v>6236</v>
      </c>
      <c r="F7920" s="143" t="s">
        <v>700</v>
      </c>
      <c r="G7920" s="143" t="s">
        <v>701</v>
      </c>
      <c r="H7920" s="144">
        <v>600</v>
      </c>
      <c r="I7920" s="143"/>
    </row>
    <row r="7921" spans="2:9" s="140" customFormat="1" ht="19.7" customHeight="1" x14ac:dyDescent="0.2">
      <c r="B7921" s="142">
        <v>54700</v>
      </c>
      <c r="C7921" s="143" t="s">
        <v>273</v>
      </c>
      <c r="D7921" s="142">
        <v>13808826</v>
      </c>
      <c r="E7921" s="143" t="s">
        <v>6237</v>
      </c>
      <c r="F7921" s="143" t="s">
        <v>700</v>
      </c>
      <c r="G7921" s="143" t="s">
        <v>701</v>
      </c>
      <c r="H7921" s="144">
        <v>600</v>
      </c>
      <c r="I7921" s="143"/>
    </row>
    <row r="7922" spans="2:9" s="140" customFormat="1" ht="19.7" customHeight="1" x14ac:dyDescent="0.2">
      <c r="B7922" s="142">
        <v>54700</v>
      </c>
      <c r="C7922" s="143" t="s">
        <v>273</v>
      </c>
      <c r="D7922" s="142">
        <v>13814815</v>
      </c>
      <c r="E7922" s="143" t="s">
        <v>6238</v>
      </c>
      <c r="F7922" s="143" t="s">
        <v>700</v>
      </c>
      <c r="G7922" s="143" t="s">
        <v>701</v>
      </c>
      <c r="H7922" s="144">
        <v>30000</v>
      </c>
      <c r="I7922" s="143"/>
    </row>
    <row r="7923" spans="2:9" s="140" customFormat="1" ht="19.7" customHeight="1" x14ac:dyDescent="0.2">
      <c r="B7923" s="142">
        <v>54700</v>
      </c>
      <c r="C7923" s="143" t="s">
        <v>273</v>
      </c>
      <c r="D7923" s="142">
        <v>13814815</v>
      </c>
      <c r="E7923" s="143" t="s">
        <v>6239</v>
      </c>
      <c r="F7923" s="143" t="s">
        <v>700</v>
      </c>
      <c r="G7923" s="143" t="s">
        <v>701</v>
      </c>
      <c r="H7923" s="144">
        <v>3600</v>
      </c>
      <c r="I7923" s="143"/>
    </row>
    <row r="7924" spans="2:9" s="140" customFormat="1" ht="19.7" customHeight="1" x14ac:dyDescent="0.2">
      <c r="B7924" s="142">
        <v>54700</v>
      </c>
      <c r="C7924" s="143" t="s">
        <v>273</v>
      </c>
      <c r="D7924" s="142">
        <v>13847941</v>
      </c>
      <c r="E7924" s="143" t="s">
        <v>6240</v>
      </c>
      <c r="F7924" s="143" t="s">
        <v>787</v>
      </c>
      <c r="G7924" s="143" t="s">
        <v>788</v>
      </c>
      <c r="H7924" s="144">
        <v>330</v>
      </c>
      <c r="I7924" s="143"/>
    </row>
    <row r="7925" spans="2:9" s="140" customFormat="1" ht="19.7" customHeight="1" x14ac:dyDescent="0.2">
      <c r="B7925" s="142">
        <v>54700</v>
      </c>
      <c r="C7925" s="143" t="s">
        <v>273</v>
      </c>
      <c r="D7925" s="142">
        <v>13890968</v>
      </c>
      <c r="E7925" s="143" t="s">
        <v>5763</v>
      </c>
      <c r="F7925" s="143" t="s">
        <v>700</v>
      </c>
      <c r="G7925" s="143" t="s">
        <v>701</v>
      </c>
      <c r="H7925" s="144">
        <v>50000</v>
      </c>
      <c r="I7925" s="143"/>
    </row>
    <row r="7926" spans="2:9" s="140" customFormat="1" ht="19.7" customHeight="1" x14ac:dyDescent="0.2">
      <c r="B7926" s="142">
        <v>54700</v>
      </c>
      <c r="C7926" s="143" t="s">
        <v>273</v>
      </c>
      <c r="D7926" s="142">
        <v>13891035</v>
      </c>
      <c r="E7926" s="143" t="s">
        <v>5764</v>
      </c>
      <c r="F7926" s="143" t="s">
        <v>700</v>
      </c>
      <c r="G7926" s="143" t="s">
        <v>701</v>
      </c>
      <c r="H7926" s="144">
        <v>21000</v>
      </c>
      <c r="I7926" s="143"/>
    </row>
    <row r="7927" spans="2:9" s="140" customFormat="1" ht="19.7" customHeight="1" x14ac:dyDescent="0.2">
      <c r="B7927" s="142">
        <v>54700</v>
      </c>
      <c r="C7927" s="143" t="s">
        <v>273</v>
      </c>
      <c r="D7927" s="142">
        <v>14186397</v>
      </c>
      <c r="E7927" s="143" t="s">
        <v>6241</v>
      </c>
      <c r="F7927" s="143" t="s">
        <v>737</v>
      </c>
      <c r="G7927" s="143" t="s">
        <v>738</v>
      </c>
      <c r="H7927" s="144">
        <v>600</v>
      </c>
      <c r="I7927" s="143"/>
    </row>
    <row r="7928" spans="2:9" s="140" customFormat="1" ht="19.7" customHeight="1" x14ac:dyDescent="0.2">
      <c r="B7928" s="142">
        <v>54700</v>
      </c>
      <c r="C7928" s="143" t="s">
        <v>273</v>
      </c>
      <c r="D7928" s="142">
        <v>14200842</v>
      </c>
      <c r="E7928" s="143" t="s">
        <v>6242</v>
      </c>
      <c r="F7928" s="143" t="s">
        <v>700</v>
      </c>
      <c r="G7928" s="143" t="s">
        <v>701</v>
      </c>
      <c r="H7928" s="144">
        <v>-5400</v>
      </c>
      <c r="I7928" s="143"/>
    </row>
    <row r="7929" spans="2:9" s="140" customFormat="1" ht="19.7" customHeight="1" x14ac:dyDescent="0.2">
      <c r="B7929" s="142">
        <v>54700</v>
      </c>
      <c r="C7929" s="143" t="s">
        <v>273</v>
      </c>
      <c r="D7929" s="142">
        <v>14201254</v>
      </c>
      <c r="E7929" s="143" t="s">
        <v>9330</v>
      </c>
      <c r="F7929" s="143" t="s">
        <v>713</v>
      </c>
      <c r="G7929" s="143" t="s">
        <v>714</v>
      </c>
      <c r="H7929" s="144">
        <v>100000</v>
      </c>
      <c r="I7929" s="143"/>
    </row>
    <row r="7930" spans="2:9" s="140" customFormat="1" ht="19.7" customHeight="1" x14ac:dyDescent="0.2">
      <c r="B7930" s="142">
        <v>54700</v>
      </c>
      <c r="C7930" s="143" t="s">
        <v>273</v>
      </c>
      <c r="D7930" s="142">
        <v>14201352</v>
      </c>
      <c r="E7930" s="143" t="s">
        <v>6243</v>
      </c>
      <c r="F7930" s="143" t="s">
        <v>899</v>
      </c>
      <c r="G7930" s="143" t="s">
        <v>900</v>
      </c>
      <c r="H7930" s="144">
        <v>908.38</v>
      </c>
      <c r="I7930" s="143"/>
    </row>
    <row r="7931" spans="2:9" s="140" customFormat="1" ht="19.7" customHeight="1" x14ac:dyDescent="0.2">
      <c r="B7931" s="142">
        <v>54700</v>
      </c>
      <c r="C7931" s="143" t="s">
        <v>273</v>
      </c>
      <c r="D7931" s="142">
        <v>14201570</v>
      </c>
      <c r="E7931" s="143" t="s">
        <v>9331</v>
      </c>
      <c r="F7931" s="143" t="s">
        <v>713</v>
      </c>
      <c r="G7931" s="143" t="s">
        <v>714</v>
      </c>
      <c r="H7931" s="144">
        <v>160000</v>
      </c>
      <c r="I7931" s="143"/>
    </row>
    <row r="7932" spans="2:9" s="140" customFormat="1" ht="19.7" customHeight="1" x14ac:dyDescent="0.2">
      <c r="B7932" s="142">
        <v>54700</v>
      </c>
      <c r="C7932" s="143" t="s">
        <v>273</v>
      </c>
      <c r="D7932" s="142">
        <v>14201570</v>
      </c>
      <c r="E7932" s="143" t="s">
        <v>9332</v>
      </c>
      <c r="F7932" s="143" t="s">
        <v>713</v>
      </c>
      <c r="G7932" s="143" t="s">
        <v>714</v>
      </c>
      <c r="H7932" s="144">
        <v>100000</v>
      </c>
      <c r="I7932" s="143"/>
    </row>
    <row r="7933" spans="2:9" s="140" customFormat="1" ht="19.7" customHeight="1" x14ac:dyDescent="0.2">
      <c r="B7933" s="142">
        <v>54700</v>
      </c>
      <c r="C7933" s="143" t="s">
        <v>273</v>
      </c>
      <c r="D7933" s="142">
        <v>14201707</v>
      </c>
      <c r="E7933" s="143" t="s">
        <v>6244</v>
      </c>
      <c r="F7933" s="143" t="s">
        <v>700</v>
      </c>
      <c r="G7933" s="143" t="s">
        <v>701</v>
      </c>
      <c r="H7933" s="144">
        <v>-3600</v>
      </c>
      <c r="I7933" s="143"/>
    </row>
    <row r="7934" spans="2:9" s="140" customFormat="1" ht="19.7" customHeight="1" x14ac:dyDescent="0.2">
      <c r="B7934" s="142">
        <v>54700</v>
      </c>
      <c r="C7934" s="143" t="s">
        <v>273</v>
      </c>
      <c r="D7934" s="142">
        <v>14201887</v>
      </c>
      <c r="E7934" s="143" t="s">
        <v>6245</v>
      </c>
      <c r="F7934" s="143" t="s">
        <v>713</v>
      </c>
      <c r="G7934" s="143" t="s">
        <v>714</v>
      </c>
      <c r="H7934" s="144">
        <v>78500</v>
      </c>
      <c r="I7934" s="143"/>
    </row>
    <row r="7935" spans="2:9" s="140" customFormat="1" ht="19.7" customHeight="1" x14ac:dyDescent="0.2">
      <c r="B7935" s="142">
        <v>54700</v>
      </c>
      <c r="C7935" s="143" t="s">
        <v>273</v>
      </c>
      <c r="D7935" s="142">
        <v>14201887</v>
      </c>
      <c r="E7935" s="143" t="s">
        <v>6246</v>
      </c>
      <c r="F7935" s="143" t="s">
        <v>700</v>
      </c>
      <c r="G7935" s="143" t="s">
        <v>701</v>
      </c>
      <c r="H7935" s="144">
        <v>16482.38</v>
      </c>
      <c r="I7935" s="143"/>
    </row>
    <row r="7936" spans="2:9" s="140" customFormat="1" ht="19.7" customHeight="1" x14ac:dyDescent="0.2">
      <c r="B7936" s="142">
        <v>54700</v>
      </c>
      <c r="C7936" s="143" t="s">
        <v>273</v>
      </c>
      <c r="D7936" s="142">
        <v>14201887</v>
      </c>
      <c r="E7936" s="143" t="s">
        <v>6247</v>
      </c>
      <c r="F7936" s="143" t="s">
        <v>769</v>
      </c>
      <c r="G7936" s="143" t="s">
        <v>770</v>
      </c>
      <c r="H7936" s="144">
        <v>-16482.38</v>
      </c>
      <c r="I7936" s="143"/>
    </row>
    <row r="7937" spans="2:9" s="140" customFormat="1" ht="19.7" customHeight="1" x14ac:dyDescent="0.2">
      <c r="B7937" s="142">
        <v>54700</v>
      </c>
      <c r="C7937" s="143" t="s">
        <v>273</v>
      </c>
      <c r="D7937" s="142">
        <v>14202109</v>
      </c>
      <c r="E7937" s="143" t="s">
        <v>9333</v>
      </c>
      <c r="F7937" s="143" t="s">
        <v>700</v>
      </c>
      <c r="G7937" s="143" t="s">
        <v>701</v>
      </c>
      <c r="H7937" s="144">
        <v>15000</v>
      </c>
      <c r="I7937" s="143"/>
    </row>
    <row r="7938" spans="2:9" s="140" customFormat="1" ht="19.7" customHeight="1" x14ac:dyDescent="0.2">
      <c r="B7938" s="142">
        <v>54700</v>
      </c>
      <c r="C7938" s="143" t="s">
        <v>273</v>
      </c>
      <c r="D7938" s="142">
        <v>14202581</v>
      </c>
      <c r="E7938" s="143" t="s">
        <v>6248</v>
      </c>
      <c r="F7938" s="143" t="s">
        <v>700</v>
      </c>
      <c r="G7938" s="143" t="s">
        <v>701</v>
      </c>
      <c r="H7938" s="144">
        <v>600</v>
      </c>
      <c r="I7938" s="143"/>
    </row>
    <row r="7939" spans="2:9" s="140" customFormat="1" ht="19.7" customHeight="1" x14ac:dyDescent="0.2">
      <c r="B7939" s="142">
        <v>54700</v>
      </c>
      <c r="C7939" s="143" t="s">
        <v>273</v>
      </c>
      <c r="D7939" s="142">
        <v>14202853</v>
      </c>
      <c r="E7939" s="143" t="s">
        <v>6249</v>
      </c>
      <c r="F7939" s="143" t="s">
        <v>713</v>
      </c>
      <c r="G7939" s="143" t="s">
        <v>714</v>
      </c>
      <c r="H7939" s="144">
        <v>-59000</v>
      </c>
      <c r="I7939" s="143"/>
    </row>
    <row r="7940" spans="2:9" s="140" customFormat="1" ht="19.7" customHeight="1" x14ac:dyDescent="0.2">
      <c r="B7940" s="142">
        <v>54700</v>
      </c>
      <c r="C7940" s="143" t="s">
        <v>273</v>
      </c>
      <c r="D7940" s="142">
        <v>14204372</v>
      </c>
      <c r="E7940" s="143" t="s">
        <v>6250</v>
      </c>
      <c r="F7940" s="143" t="s">
        <v>899</v>
      </c>
      <c r="G7940" s="143" t="s">
        <v>900</v>
      </c>
      <c r="H7940" s="144">
        <v>158</v>
      </c>
      <c r="I7940" s="143"/>
    </row>
    <row r="7941" spans="2:9" s="140" customFormat="1" ht="19.7" customHeight="1" x14ac:dyDescent="0.2">
      <c r="B7941" s="142">
        <v>54700</v>
      </c>
      <c r="C7941" s="143" t="s">
        <v>273</v>
      </c>
      <c r="D7941" s="142">
        <v>14204372</v>
      </c>
      <c r="E7941" s="143" t="s">
        <v>6250</v>
      </c>
      <c r="F7941" s="143" t="s">
        <v>899</v>
      </c>
      <c r="G7941" s="143" t="s">
        <v>900</v>
      </c>
      <c r="H7941" s="144">
        <v>1580</v>
      </c>
      <c r="I7941" s="143"/>
    </row>
    <row r="7942" spans="2:9" s="140" customFormat="1" ht="19.7" customHeight="1" x14ac:dyDescent="0.2">
      <c r="B7942" s="142">
        <v>54700</v>
      </c>
      <c r="C7942" s="143" t="s">
        <v>273</v>
      </c>
      <c r="D7942" s="142">
        <v>65023541</v>
      </c>
      <c r="E7942" s="143" t="s">
        <v>9334</v>
      </c>
      <c r="F7942" s="143" t="s">
        <v>700</v>
      </c>
      <c r="G7942" s="143" t="s">
        <v>701</v>
      </c>
      <c r="H7942" s="144">
        <v>-49999.75</v>
      </c>
      <c r="I7942" s="143"/>
    </row>
    <row r="7943" spans="2:9" s="140" customFormat="1" ht="19.7" customHeight="1" x14ac:dyDescent="0.2">
      <c r="B7943" s="142">
        <v>54700</v>
      </c>
      <c r="C7943" s="143" t="s">
        <v>273</v>
      </c>
      <c r="D7943" s="142">
        <v>65085579</v>
      </c>
      <c r="E7943" s="143" t="s">
        <v>6251</v>
      </c>
      <c r="F7943" s="143" t="s">
        <v>737</v>
      </c>
      <c r="G7943" s="143" t="s">
        <v>738</v>
      </c>
      <c r="H7943" s="144">
        <v>600</v>
      </c>
      <c r="I7943" s="143"/>
    </row>
    <row r="7944" spans="2:9" s="140" customFormat="1" ht="19.7" customHeight="1" x14ac:dyDescent="0.2">
      <c r="B7944" s="142">
        <v>55151</v>
      </c>
      <c r="C7944" s="143" t="s">
        <v>259</v>
      </c>
      <c r="D7944" s="142">
        <v>6375123</v>
      </c>
      <c r="E7944" s="143" t="s">
        <v>6256</v>
      </c>
      <c r="F7944" s="143" t="s">
        <v>700</v>
      </c>
      <c r="G7944" s="143" t="s">
        <v>701</v>
      </c>
      <c r="H7944" s="144">
        <v>100</v>
      </c>
      <c r="I7944" s="143"/>
    </row>
    <row r="7945" spans="2:9" s="140" customFormat="1" ht="19.7" customHeight="1" x14ac:dyDescent="0.2">
      <c r="B7945" s="142">
        <v>55151</v>
      </c>
      <c r="C7945" s="143" t="s">
        <v>259</v>
      </c>
      <c r="D7945" s="142">
        <v>6375123</v>
      </c>
      <c r="E7945" s="143" t="s">
        <v>6256</v>
      </c>
      <c r="F7945" s="143" t="s">
        <v>700</v>
      </c>
      <c r="G7945" s="143" t="s">
        <v>701</v>
      </c>
      <c r="H7945" s="144">
        <v>200</v>
      </c>
      <c r="I7945" s="143"/>
    </row>
    <row r="7946" spans="2:9" s="140" customFormat="1" ht="19.7" customHeight="1" x14ac:dyDescent="0.2">
      <c r="B7946" s="142">
        <v>55151</v>
      </c>
      <c r="C7946" s="143" t="s">
        <v>259</v>
      </c>
      <c r="D7946" s="142">
        <v>6375123</v>
      </c>
      <c r="E7946" s="143" t="s">
        <v>6256</v>
      </c>
      <c r="F7946" s="143" t="s">
        <v>700</v>
      </c>
      <c r="G7946" s="143" t="s">
        <v>701</v>
      </c>
      <c r="H7946" s="144">
        <v>900</v>
      </c>
      <c r="I7946" s="143"/>
    </row>
    <row r="7947" spans="2:9" s="140" customFormat="1" ht="19.7" customHeight="1" x14ac:dyDescent="0.2">
      <c r="B7947" s="142">
        <v>55151</v>
      </c>
      <c r="C7947" s="143" t="s">
        <v>259</v>
      </c>
      <c r="D7947" s="142">
        <v>13005703</v>
      </c>
      <c r="E7947" s="143" t="s">
        <v>6257</v>
      </c>
      <c r="F7947" s="143" t="s">
        <v>706</v>
      </c>
      <c r="G7947" s="143" t="s">
        <v>707</v>
      </c>
      <c r="H7947" s="144">
        <v>528.22</v>
      </c>
      <c r="I7947" s="143"/>
    </row>
    <row r="7948" spans="2:9" s="140" customFormat="1" ht="19.7" customHeight="1" x14ac:dyDescent="0.2">
      <c r="B7948" s="142">
        <v>55151</v>
      </c>
      <c r="C7948" s="143" t="s">
        <v>259</v>
      </c>
      <c r="D7948" s="142">
        <v>13042630</v>
      </c>
      <c r="E7948" s="143" t="s">
        <v>6258</v>
      </c>
      <c r="F7948" s="143" t="s">
        <v>700</v>
      </c>
      <c r="G7948" s="143" t="s">
        <v>701</v>
      </c>
      <c r="H7948" s="144">
        <v>54600</v>
      </c>
      <c r="I7948" s="143"/>
    </row>
    <row r="7949" spans="2:9" s="140" customFormat="1" ht="19.7" customHeight="1" x14ac:dyDescent="0.2">
      <c r="B7949" s="142">
        <v>55151</v>
      </c>
      <c r="C7949" s="143" t="s">
        <v>259</v>
      </c>
      <c r="D7949" s="142">
        <v>13045624</v>
      </c>
      <c r="E7949" s="143" t="s">
        <v>6259</v>
      </c>
      <c r="F7949" s="143" t="s">
        <v>697</v>
      </c>
      <c r="G7949" s="143" t="s">
        <v>698</v>
      </c>
      <c r="H7949" s="144">
        <v>21000</v>
      </c>
      <c r="I7949" s="143"/>
    </row>
    <row r="7950" spans="2:9" s="140" customFormat="1" ht="19.7" customHeight="1" x14ac:dyDescent="0.2">
      <c r="B7950" s="142">
        <v>55151</v>
      </c>
      <c r="C7950" s="143" t="s">
        <v>259</v>
      </c>
      <c r="D7950" s="142">
        <v>13045624</v>
      </c>
      <c r="E7950" s="143" t="s">
        <v>6260</v>
      </c>
      <c r="F7950" s="143" t="s">
        <v>700</v>
      </c>
      <c r="G7950" s="143" t="s">
        <v>701</v>
      </c>
      <c r="H7950" s="144">
        <v>600</v>
      </c>
      <c r="I7950" s="143"/>
    </row>
    <row r="7951" spans="2:9" s="140" customFormat="1" ht="19.7" customHeight="1" x14ac:dyDescent="0.2">
      <c r="B7951" s="142">
        <v>55151</v>
      </c>
      <c r="C7951" s="143" t="s">
        <v>259</v>
      </c>
      <c r="D7951" s="142">
        <v>13103437</v>
      </c>
      <c r="E7951" s="143" t="s">
        <v>6261</v>
      </c>
      <c r="F7951" s="143" t="s">
        <v>700</v>
      </c>
      <c r="G7951" s="143" t="s">
        <v>701</v>
      </c>
      <c r="H7951" s="144">
        <v>4200</v>
      </c>
      <c r="I7951" s="143"/>
    </row>
    <row r="7952" spans="2:9" s="140" customFormat="1" ht="19.7" customHeight="1" x14ac:dyDescent="0.2">
      <c r="B7952" s="142">
        <v>55151</v>
      </c>
      <c r="C7952" s="143" t="s">
        <v>259</v>
      </c>
      <c r="D7952" s="142">
        <v>13103437</v>
      </c>
      <c r="E7952" s="143" t="s">
        <v>6262</v>
      </c>
      <c r="F7952" s="143" t="s">
        <v>998</v>
      </c>
      <c r="G7952" s="143" t="s">
        <v>999</v>
      </c>
      <c r="H7952" s="144">
        <v>6000</v>
      </c>
      <c r="I7952" s="143"/>
    </row>
    <row r="7953" spans="2:9" s="140" customFormat="1" ht="19.7" customHeight="1" x14ac:dyDescent="0.2">
      <c r="B7953" s="142">
        <v>55151</v>
      </c>
      <c r="C7953" s="143" t="s">
        <v>259</v>
      </c>
      <c r="D7953" s="142">
        <v>13142380</v>
      </c>
      <c r="E7953" s="143" t="s">
        <v>6263</v>
      </c>
      <c r="F7953" s="143" t="s">
        <v>697</v>
      </c>
      <c r="G7953" s="143" t="s">
        <v>698</v>
      </c>
      <c r="H7953" s="144">
        <v>120000</v>
      </c>
      <c r="I7953" s="143"/>
    </row>
    <row r="7954" spans="2:9" s="140" customFormat="1" ht="19.7" customHeight="1" x14ac:dyDescent="0.2">
      <c r="B7954" s="142">
        <v>55151</v>
      </c>
      <c r="C7954" s="143" t="s">
        <v>259</v>
      </c>
      <c r="D7954" s="142">
        <v>13149224</v>
      </c>
      <c r="E7954" s="143" t="s">
        <v>6264</v>
      </c>
      <c r="F7954" s="143" t="s">
        <v>700</v>
      </c>
      <c r="G7954" s="143" t="s">
        <v>701</v>
      </c>
      <c r="H7954" s="144">
        <v>-25148.32</v>
      </c>
      <c r="I7954" s="143"/>
    </row>
    <row r="7955" spans="2:9" s="140" customFormat="1" ht="19.7" customHeight="1" x14ac:dyDescent="0.2">
      <c r="B7955" s="142">
        <v>55151</v>
      </c>
      <c r="C7955" s="143" t="s">
        <v>259</v>
      </c>
      <c r="D7955" s="142">
        <v>13151252</v>
      </c>
      <c r="E7955" s="143" t="s">
        <v>6265</v>
      </c>
      <c r="F7955" s="143" t="s">
        <v>706</v>
      </c>
      <c r="G7955" s="143" t="s">
        <v>707</v>
      </c>
      <c r="H7955" s="144">
        <v>704.33</v>
      </c>
      <c r="I7955" s="143"/>
    </row>
    <row r="7956" spans="2:9" s="140" customFormat="1" ht="19.7" customHeight="1" x14ac:dyDescent="0.2">
      <c r="B7956" s="142">
        <v>55151</v>
      </c>
      <c r="C7956" s="143" t="s">
        <v>259</v>
      </c>
      <c r="D7956" s="142">
        <v>13151252</v>
      </c>
      <c r="E7956" s="143" t="s">
        <v>6266</v>
      </c>
      <c r="F7956" s="143" t="s">
        <v>723</v>
      </c>
      <c r="G7956" s="143" t="s">
        <v>724</v>
      </c>
      <c r="H7956" s="144">
        <v>-3985.84</v>
      </c>
      <c r="I7956" s="143"/>
    </row>
    <row r="7957" spans="2:9" s="140" customFormat="1" ht="19.7" customHeight="1" x14ac:dyDescent="0.2">
      <c r="B7957" s="142">
        <v>55151</v>
      </c>
      <c r="C7957" s="143" t="s">
        <v>259</v>
      </c>
      <c r="D7957" s="142">
        <v>13151252</v>
      </c>
      <c r="E7957" s="143" t="s">
        <v>6267</v>
      </c>
      <c r="F7957" s="143" t="s">
        <v>713</v>
      </c>
      <c r="G7957" s="143" t="s">
        <v>714</v>
      </c>
      <c r="H7957" s="144">
        <v>40000</v>
      </c>
      <c r="I7957" s="143"/>
    </row>
    <row r="7958" spans="2:9" s="140" customFormat="1" ht="19.7" customHeight="1" x14ac:dyDescent="0.2">
      <c r="B7958" s="142">
        <v>55151</v>
      </c>
      <c r="C7958" s="143" t="s">
        <v>259</v>
      </c>
      <c r="D7958" s="142">
        <v>13151252</v>
      </c>
      <c r="E7958" s="143" t="s">
        <v>6268</v>
      </c>
      <c r="F7958" s="143" t="s">
        <v>700</v>
      </c>
      <c r="G7958" s="143" t="s">
        <v>701</v>
      </c>
      <c r="H7958" s="144">
        <v>-15500</v>
      </c>
      <c r="I7958" s="143"/>
    </row>
    <row r="7959" spans="2:9" s="140" customFormat="1" ht="19.7" customHeight="1" x14ac:dyDescent="0.2">
      <c r="B7959" s="142">
        <v>55151</v>
      </c>
      <c r="C7959" s="143" t="s">
        <v>259</v>
      </c>
      <c r="D7959" s="142">
        <v>13151714</v>
      </c>
      <c r="E7959" s="143" t="s">
        <v>6269</v>
      </c>
      <c r="F7959" s="143" t="s">
        <v>729</v>
      </c>
      <c r="G7959" s="143" t="s">
        <v>730</v>
      </c>
      <c r="H7959" s="144">
        <v>1100</v>
      </c>
      <c r="I7959" s="143"/>
    </row>
    <row r="7960" spans="2:9" s="140" customFormat="1" ht="19.7" customHeight="1" x14ac:dyDescent="0.2">
      <c r="B7960" s="142">
        <v>55151</v>
      </c>
      <c r="C7960" s="143" t="s">
        <v>259</v>
      </c>
      <c r="D7960" s="142">
        <v>13151714</v>
      </c>
      <c r="E7960" s="143" t="s">
        <v>6270</v>
      </c>
      <c r="F7960" s="143" t="s">
        <v>899</v>
      </c>
      <c r="G7960" s="143" t="s">
        <v>900</v>
      </c>
      <c r="H7960" s="144">
        <v>1397</v>
      </c>
      <c r="I7960" s="143"/>
    </row>
    <row r="7961" spans="2:9" s="140" customFormat="1" ht="19.7" customHeight="1" x14ac:dyDescent="0.2">
      <c r="B7961" s="142">
        <v>55151</v>
      </c>
      <c r="C7961" s="143" t="s">
        <v>259</v>
      </c>
      <c r="D7961" s="142">
        <v>13151714</v>
      </c>
      <c r="E7961" s="143" t="s">
        <v>6271</v>
      </c>
      <c r="F7961" s="143" t="s">
        <v>998</v>
      </c>
      <c r="G7961" s="143" t="s">
        <v>999</v>
      </c>
      <c r="H7961" s="144">
        <v>4000</v>
      </c>
      <c r="I7961" s="143"/>
    </row>
    <row r="7962" spans="2:9" s="140" customFormat="1" ht="19.7" customHeight="1" x14ac:dyDescent="0.2">
      <c r="B7962" s="142">
        <v>55151</v>
      </c>
      <c r="C7962" s="143" t="s">
        <v>259</v>
      </c>
      <c r="D7962" s="142">
        <v>13211455</v>
      </c>
      <c r="E7962" s="143" t="s">
        <v>6272</v>
      </c>
      <c r="F7962" s="143" t="s">
        <v>697</v>
      </c>
      <c r="G7962" s="143" t="s">
        <v>698</v>
      </c>
      <c r="H7962" s="144">
        <v>32170</v>
      </c>
      <c r="I7962" s="143"/>
    </row>
    <row r="7963" spans="2:9" s="140" customFormat="1" ht="19.7" customHeight="1" x14ac:dyDescent="0.2">
      <c r="B7963" s="142">
        <v>55151</v>
      </c>
      <c r="C7963" s="143" t="s">
        <v>259</v>
      </c>
      <c r="D7963" s="142">
        <v>13223528</v>
      </c>
      <c r="E7963" s="143" t="s">
        <v>6273</v>
      </c>
      <c r="F7963" s="143" t="s">
        <v>700</v>
      </c>
      <c r="G7963" s="143" t="s">
        <v>701</v>
      </c>
      <c r="H7963" s="144">
        <v>360</v>
      </c>
      <c r="I7963" s="143"/>
    </row>
    <row r="7964" spans="2:9" s="140" customFormat="1" ht="19.7" customHeight="1" x14ac:dyDescent="0.2">
      <c r="B7964" s="142">
        <v>55151</v>
      </c>
      <c r="C7964" s="143" t="s">
        <v>259</v>
      </c>
      <c r="D7964" s="142">
        <v>13250705</v>
      </c>
      <c r="E7964" s="143" t="s">
        <v>6274</v>
      </c>
      <c r="F7964" s="143" t="s">
        <v>700</v>
      </c>
      <c r="G7964" s="143" t="s">
        <v>701</v>
      </c>
      <c r="H7964" s="144">
        <v>-300</v>
      </c>
      <c r="I7964" s="143"/>
    </row>
    <row r="7965" spans="2:9" s="140" customFormat="1" ht="19.7" customHeight="1" x14ac:dyDescent="0.2">
      <c r="B7965" s="142">
        <v>55151</v>
      </c>
      <c r="C7965" s="143" t="s">
        <v>259</v>
      </c>
      <c r="D7965" s="142">
        <v>13271925</v>
      </c>
      <c r="E7965" s="143" t="s">
        <v>6275</v>
      </c>
      <c r="F7965" s="143" t="s">
        <v>700</v>
      </c>
      <c r="G7965" s="143" t="s">
        <v>701</v>
      </c>
      <c r="H7965" s="144">
        <v>-20179.16</v>
      </c>
      <c r="I7965" s="143"/>
    </row>
    <row r="7966" spans="2:9" s="140" customFormat="1" ht="19.7" customHeight="1" x14ac:dyDescent="0.2">
      <c r="B7966" s="142">
        <v>55151</v>
      </c>
      <c r="C7966" s="143" t="s">
        <v>259</v>
      </c>
      <c r="D7966" s="142">
        <v>13276164</v>
      </c>
      <c r="E7966" s="143" t="s">
        <v>9335</v>
      </c>
      <c r="F7966" s="143" t="s">
        <v>700</v>
      </c>
      <c r="G7966" s="143" t="s">
        <v>701</v>
      </c>
      <c r="H7966" s="144">
        <v>80000</v>
      </c>
      <c r="I7966" s="143"/>
    </row>
    <row r="7967" spans="2:9" s="140" customFormat="1" ht="19.7" customHeight="1" x14ac:dyDescent="0.2">
      <c r="B7967" s="142">
        <v>55151</v>
      </c>
      <c r="C7967" s="143" t="s">
        <v>259</v>
      </c>
      <c r="D7967" s="142">
        <v>13276164</v>
      </c>
      <c r="E7967" s="143" t="s">
        <v>9336</v>
      </c>
      <c r="F7967" s="143" t="s">
        <v>700</v>
      </c>
      <c r="G7967" s="143" t="s">
        <v>701</v>
      </c>
      <c r="H7967" s="144">
        <v>360</v>
      </c>
      <c r="I7967" s="143"/>
    </row>
    <row r="7968" spans="2:9" s="140" customFormat="1" ht="19.7" customHeight="1" x14ac:dyDescent="0.2">
      <c r="B7968" s="142">
        <v>55151</v>
      </c>
      <c r="C7968" s="143" t="s">
        <v>259</v>
      </c>
      <c r="D7968" s="142">
        <v>13287416</v>
      </c>
      <c r="E7968" s="143" t="s">
        <v>6276</v>
      </c>
      <c r="F7968" s="143" t="s">
        <v>713</v>
      </c>
      <c r="G7968" s="143" t="s">
        <v>714</v>
      </c>
      <c r="H7968" s="144">
        <v>234600</v>
      </c>
      <c r="I7968" s="143"/>
    </row>
    <row r="7969" spans="2:9" s="140" customFormat="1" ht="19.7" customHeight="1" x14ac:dyDescent="0.2">
      <c r="B7969" s="142">
        <v>55151</v>
      </c>
      <c r="C7969" s="143" t="s">
        <v>259</v>
      </c>
      <c r="D7969" s="142">
        <v>13309998</v>
      </c>
      <c r="E7969" s="143" t="s">
        <v>6277</v>
      </c>
      <c r="F7969" s="143" t="s">
        <v>700</v>
      </c>
      <c r="G7969" s="143" t="s">
        <v>701</v>
      </c>
      <c r="H7969" s="144">
        <v>25000</v>
      </c>
      <c r="I7969" s="143"/>
    </row>
    <row r="7970" spans="2:9" s="140" customFormat="1" ht="19.7" customHeight="1" x14ac:dyDescent="0.2">
      <c r="B7970" s="142">
        <v>55151</v>
      </c>
      <c r="C7970" s="143" t="s">
        <v>259</v>
      </c>
      <c r="D7970" s="142">
        <v>13309998</v>
      </c>
      <c r="E7970" s="143" t="s">
        <v>6278</v>
      </c>
      <c r="F7970" s="143" t="s">
        <v>700</v>
      </c>
      <c r="G7970" s="143" t="s">
        <v>701</v>
      </c>
      <c r="H7970" s="144">
        <v>61000</v>
      </c>
      <c r="I7970" s="143"/>
    </row>
    <row r="7971" spans="2:9" s="140" customFormat="1" ht="19.7" customHeight="1" x14ac:dyDescent="0.2">
      <c r="B7971" s="142">
        <v>55151</v>
      </c>
      <c r="C7971" s="143" t="s">
        <v>259</v>
      </c>
      <c r="D7971" s="142">
        <v>13313813</v>
      </c>
      <c r="E7971" s="143" t="s">
        <v>6279</v>
      </c>
      <c r="F7971" s="143" t="s">
        <v>697</v>
      </c>
      <c r="G7971" s="143" t="s">
        <v>698</v>
      </c>
      <c r="H7971" s="144">
        <v>80000</v>
      </c>
      <c r="I7971" s="143"/>
    </row>
    <row r="7972" spans="2:9" s="140" customFormat="1" ht="19.7" customHeight="1" x14ac:dyDescent="0.2">
      <c r="B7972" s="142">
        <v>55151</v>
      </c>
      <c r="C7972" s="143" t="s">
        <v>259</v>
      </c>
      <c r="D7972" s="142">
        <v>13315300</v>
      </c>
      <c r="E7972" s="143" t="s">
        <v>6280</v>
      </c>
      <c r="F7972" s="143" t="s">
        <v>700</v>
      </c>
      <c r="G7972" s="143" t="s">
        <v>701</v>
      </c>
      <c r="H7972" s="144">
        <v>600</v>
      </c>
      <c r="I7972" s="143"/>
    </row>
    <row r="7973" spans="2:9" s="140" customFormat="1" ht="19.7" customHeight="1" x14ac:dyDescent="0.2">
      <c r="B7973" s="142">
        <v>55151</v>
      </c>
      <c r="C7973" s="143" t="s">
        <v>259</v>
      </c>
      <c r="D7973" s="142">
        <v>13349625</v>
      </c>
      <c r="E7973" s="143" t="s">
        <v>6281</v>
      </c>
      <c r="F7973" s="143" t="s">
        <v>716</v>
      </c>
      <c r="G7973" s="143" t="s">
        <v>717</v>
      </c>
      <c r="H7973" s="144">
        <v>400000</v>
      </c>
      <c r="I7973" s="143"/>
    </row>
    <row r="7974" spans="2:9" s="140" customFormat="1" ht="19.7" customHeight="1" x14ac:dyDescent="0.2">
      <c r="B7974" s="142">
        <v>55151</v>
      </c>
      <c r="C7974" s="143" t="s">
        <v>259</v>
      </c>
      <c r="D7974" s="142">
        <v>13349625</v>
      </c>
      <c r="E7974" s="143" t="s">
        <v>6282</v>
      </c>
      <c r="F7974" s="143" t="s">
        <v>713</v>
      </c>
      <c r="G7974" s="143" t="s">
        <v>714</v>
      </c>
      <c r="H7974" s="144">
        <v>384000</v>
      </c>
      <c r="I7974" s="143"/>
    </row>
    <row r="7975" spans="2:9" s="140" customFormat="1" ht="19.7" customHeight="1" x14ac:dyDescent="0.2">
      <c r="B7975" s="142">
        <v>55151</v>
      </c>
      <c r="C7975" s="143" t="s">
        <v>259</v>
      </c>
      <c r="D7975" s="142">
        <v>13361283</v>
      </c>
      <c r="E7975" s="143" t="s">
        <v>6283</v>
      </c>
      <c r="F7975" s="143" t="s">
        <v>713</v>
      </c>
      <c r="G7975" s="143" t="s">
        <v>714</v>
      </c>
      <c r="H7975" s="144">
        <v>100000</v>
      </c>
      <c r="I7975" s="143"/>
    </row>
    <row r="7976" spans="2:9" s="140" customFormat="1" ht="19.7" customHeight="1" x14ac:dyDescent="0.2">
      <c r="B7976" s="142">
        <v>55151</v>
      </c>
      <c r="C7976" s="143" t="s">
        <v>259</v>
      </c>
      <c r="D7976" s="142">
        <v>13398377</v>
      </c>
      <c r="E7976" s="143" t="s">
        <v>6284</v>
      </c>
      <c r="F7976" s="143" t="s">
        <v>700</v>
      </c>
      <c r="G7976" s="143" t="s">
        <v>701</v>
      </c>
      <c r="H7976" s="144">
        <v>80000</v>
      </c>
      <c r="I7976" s="143"/>
    </row>
    <row r="7977" spans="2:9" s="140" customFormat="1" ht="19.7" customHeight="1" x14ac:dyDescent="0.2">
      <c r="B7977" s="142">
        <v>55151</v>
      </c>
      <c r="C7977" s="143" t="s">
        <v>259</v>
      </c>
      <c r="D7977" s="142">
        <v>13402765</v>
      </c>
      <c r="E7977" s="143" t="s">
        <v>6285</v>
      </c>
      <c r="F7977" s="143" t="s">
        <v>713</v>
      </c>
      <c r="G7977" s="143" t="s">
        <v>714</v>
      </c>
      <c r="H7977" s="144">
        <v>152372</v>
      </c>
      <c r="I7977" s="143"/>
    </row>
    <row r="7978" spans="2:9" s="140" customFormat="1" ht="19.7" customHeight="1" x14ac:dyDescent="0.2">
      <c r="B7978" s="142">
        <v>55151</v>
      </c>
      <c r="C7978" s="143" t="s">
        <v>259</v>
      </c>
      <c r="D7978" s="142">
        <v>13407974</v>
      </c>
      <c r="E7978" s="143" t="s">
        <v>6286</v>
      </c>
      <c r="F7978" s="143" t="s">
        <v>700</v>
      </c>
      <c r="G7978" s="143" t="s">
        <v>701</v>
      </c>
      <c r="H7978" s="144">
        <v>-49087.97</v>
      </c>
      <c r="I7978" s="143"/>
    </row>
    <row r="7979" spans="2:9" s="140" customFormat="1" ht="19.7" customHeight="1" x14ac:dyDescent="0.2">
      <c r="B7979" s="142">
        <v>55151</v>
      </c>
      <c r="C7979" s="143" t="s">
        <v>259</v>
      </c>
      <c r="D7979" s="142">
        <v>13418705</v>
      </c>
      <c r="E7979" s="143" t="s">
        <v>6287</v>
      </c>
      <c r="F7979" s="143" t="s">
        <v>700</v>
      </c>
      <c r="G7979" s="143" t="s">
        <v>701</v>
      </c>
      <c r="H7979" s="144">
        <v>45000</v>
      </c>
      <c r="I7979" s="143"/>
    </row>
    <row r="7980" spans="2:9" s="140" customFormat="1" ht="19.7" customHeight="1" x14ac:dyDescent="0.2">
      <c r="B7980" s="142">
        <v>55151</v>
      </c>
      <c r="C7980" s="143" t="s">
        <v>259</v>
      </c>
      <c r="D7980" s="142">
        <v>13418705</v>
      </c>
      <c r="E7980" s="143" t="s">
        <v>6288</v>
      </c>
      <c r="F7980" s="143" t="s">
        <v>700</v>
      </c>
      <c r="G7980" s="143" t="s">
        <v>701</v>
      </c>
      <c r="H7980" s="144">
        <v>600</v>
      </c>
      <c r="I7980" s="143"/>
    </row>
    <row r="7981" spans="2:9" s="140" customFormat="1" ht="19.7" customHeight="1" x14ac:dyDescent="0.2">
      <c r="B7981" s="142">
        <v>55151</v>
      </c>
      <c r="C7981" s="143" t="s">
        <v>259</v>
      </c>
      <c r="D7981" s="142">
        <v>13424507</v>
      </c>
      <c r="E7981" s="143" t="s">
        <v>6289</v>
      </c>
      <c r="F7981" s="143" t="s">
        <v>700</v>
      </c>
      <c r="G7981" s="143" t="s">
        <v>701</v>
      </c>
      <c r="H7981" s="144">
        <v>44974.98</v>
      </c>
      <c r="I7981" s="143"/>
    </row>
    <row r="7982" spans="2:9" s="140" customFormat="1" ht="19.7" customHeight="1" x14ac:dyDescent="0.2">
      <c r="B7982" s="142">
        <v>55151</v>
      </c>
      <c r="C7982" s="143" t="s">
        <v>259</v>
      </c>
      <c r="D7982" s="142">
        <v>13424656</v>
      </c>
      <c r="E7982" s="143" t="s">
        <v>6290</v>
      </c>
      <c r="F7982" s="143" t="s">
        <v>700</v>
      </c>
      <c r="G7982" s="143" t="s">
        <v>701</v>
      </c>
      <c r="H7982" s="144">
        <v>-10309.18</v>
      </c>
      <c r="I7982" s="143"/>
    </row>
    <row r="7983" spans="2:9" s="140" customFormat="1" ht="19.7" customHeight="1" x14ac:dyDescent="0.2">
      <c r="B7983" s="142">
        <v>55151</v>
      </c>
      <c r="C7983" s="143" t="s">
        <v>259</v>
      </c>
      <c r="D7983" s="142">
        <v>13427919</v>
      </c>
      <c r="E7983" s="143" t="s">
        <v>6291</v>
      </c>
      <c r="F7983" s="143" t="s">
        <v>778</v>
      </c>
      <c r="G7983" s="143" t="s">
        <v>779</v>
      </c>
      <c r="H7983" s="144">
        <v>498</v>
      </c>
      <c r="I7983" s="143"/>
    </row>
    <row r="7984" spans="2:9" s="140" customFormat="1" ht="19.7" customHeight="1" x14ac:dyDescent="0.2">
      <c r="B7984" s="142">
        <v>55151</v>
      </c>
      <c r="C7984" s="143" t="s">
        <v>259</v>
      </c>
      <c r="D7984" s="142">
        <v>13444323</v>
      </c>
      <c r="E7984" s="143" t="s">
        <v>6292</v>
      </c>
      <c r="F7984" s="143" t="s">
        <v>713</v>
      </c>
      <c r="G7984" s="143" t="s">
        <v>714</v>
      </c>
      <c r="H7984" s="144">
        <v>170000</v>
      </c>
      <c r="I7984" s="143"/>
    </row>
    <row r="7985" spans="2:9" s="140" customFormat="1" ht="19.7" customHeight="1" x14ac:dyDescent="0.2">
      <c r="B7985" s="142">
        <v>55151</v>
      </c>
      <c r="C7985" s="143" t="s">
        <v>259</v>
      </c>
      <c r="D7985" s="142">
        <v>13490885</v>
      </c>
      <c r="E7985" s="143" t="s">
        <v>6293</v>
      </c>
      <c r="F7985" s="143" t="s">
        <v>1675</v>
      </c>
      <c r="G7985" s="143" t="s">
        <v>1676</v>
      </c>
      <c r="H7985" s="144">
        <v>1103</v>
      </c>
      <c r="I7985" s="143"/>
    </row>
    <row r="7986" spans="2:9" s="140" customFormat="1" ht="19.7" customHeight="1" x14ac:dyDescent="0.2">
      <c r="B7986" s="142">
        <v>55151</v>
      </c>
      <c r="C7986" s="143" t="s">
        <v>259</v>
      </c>
      <c r="D7986" s="142">
        <v>13494481</v>
      </c>
      <c r="E7986" s="143" t="s">
        <v>6294</v>
      </c>
      <c r="F7986" s="143" t="s">
        <v>713</v>
      </c>
      <c r="G7986" s="143" t="s">
        <v>714</v>
      </c>
      <c r="H7986" s="144">
        <v>7000</v>
      </c>
      <c r="I7986" s="143"/>
    </row>
    <row r="7987" spans="2:9" s="140" customFormat="1" ht="19.7" customHeight="1" x14ac:dyDescent="0.2">
      <c r="B7987" s="142">
        <v>55151</v>
      </c>
      <c r="C7987" s="143" t="s">
        <v>259</v>
      </c>
      <c r="D7987" s="142">
        <v>13500338</v>
      </c>
      <c r="E7987" s="143" t="s">
        <v>6295</v>
      </c>
      <c r="F7987" s="143" t="s">
        <v>700</v>
      </c>
      <c r="G7987" s="143" t="s">
        <v>701</v>
      </c>
      <c r="H7987" s="144">
        <v>-13042.27</v>
      </c>
      <c r="I7987" s="143"/>
    </row>
    <row r="7988" spans="2:9" s="140" customFormat="1" ht="19.7" customHeight="1" x14ac:dyDescent="0.2">
      <c r="B7988" s="142">
        <v>55151</v>
      </c>
      <c r="C7988" s="143" t="s">
        <v>259</v>
      </c>
      <c r="D7988" s="142">
        <v>13519088</v>
      </c>
      <c r="E7988" s="143" t="s">
        <v>6296</v>
      </c>
      <c r="F7988" s="143" t="s">
        <v>700</v>
      </c>
      <c r="G7988" s="143" t="s">
        <v>701</v>
      </c>
      <c r="H7988" s="144">
        <v>924</v>
      </c>
      <c r="I7988" s="143"/>
    </row>
    <row r="7989" spans="2:9" s="140" customFormat="1" ht="19.7" customHeight="1" x14ac:dyDescent="0.2">
      <c r="B7989" s="142">
        <v>55151</v>
      </c>
      <c r="C7989" s="143" t="s">
        <v>259</v>
      </c>
      <c r="D7989" s="142">
        <v>13546197</v>
      </c>
      <c r="E7989" s="143" t="s">
        <v>6297</v>
      </c>
      <c r="F7989" s="143" t="s">
        <v>700</v>
      </c>
      <c r="G7989" s="143" t="s">
        <v>701</v>
      </c>
      <c r="H7989" s="144">
        <v>20000</v>
      </c>
      <c r="I7989" s="143"/>
    </row>
    <row r="7990" spans="2:9" s="140" customFormat="1" ht="19.7" customHeight="1" x14ac:dyDescent="0.2">
      <c r="B7990" s="142">
        <v>55151</v>
      </c>
      <c r="C7990" s="143" t="s">
        <v>259</v>
      </c>
      <c r="D7990" s="142">
        <v>13574982</v>
      </c>
      <c r="E7990" s="143" t="s">
        <v>6298</v>
      </c>
      <c r="F7990" s="143" t="s">
        <v>899</v>
      </c>
      <c r="G7990" s="143" t="s">
        <v>900</v>
      </c>
      <c r="H7990" s="144">
        <v>670.78</v>
      </c>
      <c r="I7990" s="143"/>
    </row>
    <row r="7991" spans="2:9" s="140" customFormat="1" ht="19.7" customHeight="1" x14ac:dyDescent="0.2">
      <c r="B7991" s="142">
        <v>55151</v>
      </c>
      <c r="C7991" s="143" t="s">
        <v>259</v>
      </c>
      <c r="D7991" s="142">
        <v>13580662</v>
      </c>
      <c r="E7991" s="143" t="s">
        <v>6299</v>
      </c>
      <c r="F7991" s="143" t="s">
        <v>700</v>
      </c>
      <c r="G7991" s="143" t="s">
        <v>701</v>
      </c>
      <c r="H7991" s="144">
        <v>360</v>
      </c>
      <c r="I7991" s="143"/>
    </row>
    <row r="7992" spans="2:9" s="140" customFormat="1" ht="19.7" customHeight="1" x14ac:dyDescent="0.2">
      <c r="B7992" s="142">
        <v>55151</v>
      </c>
      <c r="C7992" s="143" t="s">
        <v>259</v>
      </c>
      <c r="D7992" s="142">
        <v>13589833</v>
      </c>
      <c r="E7992" s="143" t="s">
        <v>6300</v>
      </c>
      <c r="F7992" s="143" t="s">
        <v>700</v>
      </c>
      <c r="G7992" s="143" t="s">
        <v>701</v>
      </c>
      <c r="H7992" s="144">
        <v>360</v>
      </c>
      <c r="I7992" s="143"/>
    </row>
    <row r="7993" spans="2:9" s="140" customFormat="1" ht="19.7" customHeight="1" x14ac:dyDescent="0.2">
      <c r="B7993" s="142">
        <v>55151</v>
      </c>
      <c r="C7993" s="143" t="s">
        <v>259</v>
      </c>
      <c r="D7993" s="142">
        <v>13637617</v>
      </c>
      <c r="E7993" s="143" t="s">
        <v>6301</v>
      </c>
      <c r="F7993" s="143" t="s">
        <v>700</v>
      </c>
      <c r="G7993" s="143" t="s">
        <v>701</v>
      </c>
      <c r="H7993" s="144">
        <v>50000</v>
      </c>
      <c r="I7993" s="143"/>
    </row>
    <row r="7994" spans="2:9" s="140" customFormat="1" ht="19.7" customHeight="1" x14ac:dyDescent="0.2">
      <c r="B7994" s="142">
        <v>55151</v>
      </c>
      <c r="C7994" s="143" t="s">
        <v>259</v>
      </c>
      <c r="D7994" s="142">
        <v>13637617</v>
      </c>
      <c r="E7994" s="143" t="s">
        <v>6302</v>
      </c>
      <c r="F7994" s="143" t="s">
        <v>723</v>
      </c>
      <c r="G7994" s="143" t="s">
        <v>724</v>
      </c>
      <c r="H7994" s="144">
        <v>-16800</v>
      </c>
      <c r="I7994" s="143"/>
    </row>
    <row r="7995" spans="2:9" s="140" customFormat="1" ht="19.7" customHeight="1" x14ac:dyDescent="0.2">
      <c r="B7995" s="142">
        <v>55151</v>
      </c>
      <c r="C7995" s="143" t="s">
        <v>259</v>
      </c>
      <c r="D7995" s="142">
        <v>13662698</v>
      </c>
      <c r="E7995" s="143" t="s">
        <v>9946</v>
      </c>
      <c r="F7995" s="143" t="s">
        <v>700</v>
      </c>
      <c r="G7995" s="143" t="s">
        <v>701</v>
      </c>
      <c r="H7995" s="144">
        <v>-35830.639999999999</v>
      </c>
      <c r="I7995" s="143"/>
    </row>
    <row r="7996" spans="2:9" s="140" customFormat="1" ht="19.7" customHeight="1" x14ac:dyDescent="0.2">
      <c r="B7996" s="142">
        <v>55151</v>
      </c>
      <c r="C7996" s="143" t="s">
        <v>259</v>
      </c>
      <c r="D7996" s="142">
        <v>13716847</v>
      </c>
      <c r="E7996" s="143" t="s">
        <v>6303</v>
      </c>
      <c r="F7996" s="143" t="s">
        <v>700</v>
      </c>
      <c r="G7996" s="143" t="s">
        <v>701</v>
      </c>
      <c r="H7996" s="144">
        <v>26900</v>
      </c>
      <c r="I7996" s="143"/>
    </row>
    <row r="7997" spans="2:9" s="140" customFormat="1" ht="19.7" customHeight="1" x14ac:dyDescent="0.2">
      <c r="B7997" s="142">
        <v>55151</v>
      </c>
      <c r="C7997" s="143" t="s">
        <v>259</v>
      </c>
      <c r="D7997" s="142">
        <v>65125121</v>
      </c>
      <c r="E7997" s="143" t="s">
        <v>6304</v>
      </c>
      <c r="F7997" s="143" t="s">
        <v>697</v>
      </c>
      <c r="G7997" s="143" t="s">
        <v>698</v>
      </c>
      <c r="H7997" s="144">
        <v>16300</v>
      </c>
      <c r="I7997" s="143"/>
    </row>
    <row r="7998" spans="2:9" s="140" customFormat="1" ht="19.7" customHeight="1" x14ac:dyDescent="0.2">
      <c r="B7998" s="142">
        <v>55151</v>
      </c>
      <c r="C7998" s="143" t="s">
        <v>259</v>
      </c>
      <c r="D7998" s="142">
        <v>65140273</v>
      </c>
      <c r="E7998" s="143" t="s">
        <v>6305</v>
      </c>
      <c r="F7998" s="143" t="s">
        <v>700</v>
      </c>
      <c r="G7998" s="143" t="s">
        <v>701</v>
      </c>
      <c r="H7998" s="144">
        <v>-7385.71</v>
      </c>
      <c r="I7998" s="143"/>
    </row>
    <row r="7999" spans="2:9" s="140" customFormat="1" ht="19.7" customHeight="1" x14ac:dyDescent="0.2">
      <c r="B7999" s="142">
        <v>55151</v>
      </c>
      <c r="C7999" s="143" t="s">
        <v>259</v>
      </c>
      <c r="D7999" s="142">
        <v>65194930</v>
      </c>
      <c r="E7999" s="143" t="s">
        <v>6306</v>
      </c>
      <c r="F7999" s="143" t="s">
        <v>697</v>
      </c>
      <c r="G7999" s="143" t="s">
        <v>698</v>
      </c>
      <c r="H7999" s="144">
        <v>16300</v>
      </c>
      <c r="I7999" s="143"/>
    </row>
    <row r="8000" spans="2:9" s="140" customFormat="1" ht="19.7" customHeight="1" x14ac:dyDescent="0.2">
      <c r="B8000" s="142">
        <v>55151</v>
      </c>
      <c r="C8000" s="143" t="s">
        <v>259</v>
      </c>
      <c r="D8000" s="142">
        <v>98070342</v>
      </c>
      <c r="E8000" s="143" t="s">
        <v>6308</v>
      </c>
      <c r="F8000" s="143" t="s">
        <v>700</v>
      </c>
      <c r="G8000" s="143" t="s">
        <v>701</v>
      </c>
      <c r="H8000" s="144">
        <v>3960</v>
      </c>
      <c r="I8000" s="143"/>
    </row>
    <row r="8001" spans="2:9" s="140" customFormat="1" ht="19.7" customHeight="1" x14ac:dyDescent="0.2">
      <c r="B8001" s="142">
        <v>55151</v>
      </c>
      <c r="C8001" s="143" t="s">
        <v>259</v>
      </c>
      <c r="D8001" s="142">
        <v>98397666</v>
      </c>
      <c r="E8001" s="143" t="s">
        <v>6307</v>
      </c>
      <c r="F8001" s="143" t="s">
        <v>700</v>
      </c>
      <c r="G8001" s="143" t="s">
        <v>701</v>
      </c>
      <c r="H8001" s="144">
        <v>-140145.22</v>
      </c>
      <c r="I8001" s="143"/>
    </row>
    <row r="8002" spans="2:9" s="140" customFormat="1" ht="19.7" customHeight="1" x14ac:dyDescent="0.2">
      <c r="B8002" s="142">
        <v>55151</v>
      </c>
      <c r="C8002" s="143" t="s">
        <v>259</v>
      </c>
      <c r="D8002" s="142">
        <v>98732105</v>
      </c>
      <c r="E8002" s="143" t="s">
        <v>6309</v>
      </c>
      <c r="F8002" s="143" t="s">
        <v>697</v>
      </c>
      <c r="G8002" s="143" t="s">
        <v>698</v>
      </c>
      <c r="H8002" s="144">
        <v>16300</v>
      </c>
      <c r="I8002" s="143"/>
    </row>
    <row r="8003" spans="2:9" s="140" customFormat="1" ht="19.7" customHeight="1" x14ac:dyDescent="0.2">
      <c r="B8003" s="142">
        <v>55151</v>
      </c>
      <c r="C8003" s="143" t="s">
        <v>259</v>
      </c>
      <c r="D8003" s="142">
        <v>99541516</v>
      </c>
      <c r="E8003" s="143" t="s">
        <v>9337</v>
      </c>
      <c r="F8003" s="143" t="s">
        <v>713</v>
      </c>
      <c r="G8003" s="143" t="s">
        <v>714</v>
      </c>
      <c r="H8003" s="144">
        <v>170000</v>
      </c>
      <c r="I8003" s="143"/>
    </row>
    <row r="8004" spans="2:9" s="140" customFormat="1" ht="19.7" customHeight="1" x14ac:dyDescent="0.2">
      <c r="B8004" s="142">
        <v>55151</v>
      </c>
      <c r="C8004" s="143" t="s">
        <v>259</v>
      </c>
      <c r="D8004" s="142">
        <v>99737258</v>
      </c>
      <c r="E8004" s="143" t="s">
        <v>6252</v>
      </c>
      <c r="F8004" s="143" t="s">
        <v>713</v>
      </c>
      <c r="G8004" s="143" t="s">
        <v>714</v>
      </c>
      <c r="H8004" s="144">
        <v>200000</v>
      </c>
      <c r="I8004" s="143"/>
    </row>
    <row r="8005" spans="2:9" s="140" customFormat="1" ht="19.7" customHeight="1" x14ac:dyDescent="0.2">
      <c r="B8005" s="142">
        <v>55151</v>
      </c>
      <c r="C8005" s="143" t="s">
        <v>259</v>
      </c>
      <c r="D8005" s="142">
        <v>99737258</v>
      </c>
      <c r="E8005" s="143" t="s">
        <v>6253</v>
      </c>
      <c r="F8005" s="143" t="s">
        <v>697</v>
      </c>
      <c r="G8005" s="143" t="s">
        <v>698</v>
      </c>
      <c r="H8005" s="144">
        <v>15000</v>
      </c>
      <c r="I8005" s="143"/>
    </row>
    <row r="8006" spans="2:9" s="140" customFormat="1" ht="19.7" customHeight="1" x14ac:dyDescent="0.2">
      <c r="B8006" s="142">
        <v>55151</v>
      </c>
      <c r="C8006" s="143" t="s">
        <v>259</v>
      </c>
      <c r="D8006" s="142">
        <v>99737258</v>
      </c>
      <c r="E8006" s="143" t="s">
        <v>6254</v>
      </c>
      <c r="F8006" s="143" t="s">
        <v>697</v>
      </c>
      <c r="G8006" s="143" t="s">
        <v>698</v>
      </c>
      <c r="H8006" s="144">
        <v>15000</v>
      </c>
      <c r="I8006" s="143"/>
    </row>
    <row r="8007" spans="2:9" s="140" customFormat="1" ht="19.7" customHeight="1" x14ac:dyDescent="0.2">
      <c r="B8007" s="142">
        <v>55151</v>
      </c>
      <c r="C8007" s="143" t="s">
        <v>259</v>
      </c>
      <c r="D8007" s="142">
        <v>99737258</v>
      </c>
      <c r="E8007" s="143" t="s">
        <v>6255</v>
      </c>
      <c r="F8007" s="143" t="s">
        <v>697</v>
      </c>
      <c r="G8007" s="143" t="s">
        <v>698</v>
      </c>
      <c r="H8007" s="144">
        <v>15000</v>
      </c>
      <c r="I8007" s="143"/>
    </row>
    <row r="8008" spans="2:9" s="140" customFormat="1" ht="19.7" customHeight="1" x14ac:dyDescent="0.2">
      <c r="B8008" s="142">
        <v>55151</v>
      </c>
      <c r="C8008" s="143" t="s">
        <v>259</v>
      </c>
      <c r="D8008" s="142">
        <v>100800775</v>
      </c>
      <c r="E8008" s="143" t="s">
        <v>9338</v>
      </c>
      <c r="F8008" s="143" t="s">
        <v>697</v>
      </c>
      <c r="G8008" s="143" t="s">
        <v>698</v>
      </c>
      <c r="H8008" s="144">
        <v>30000</v>
      </c>
      <c r="I8008" s="143"/>
    </row>
    <row r="8009" spans="2:9" s="140" customFormat="1" ht="19.7" customHeight="1" x14ac:dyDescent="0.2">
      <c r="B8009" s="142">
        <v>55231</v>
      </c>
      <c r="C8009" s="143" t="s">
        <v>260</v>
      </c>
      <c r="D8009" s="142">
        <v>13014110</v>
      </c>
      <c r="E8009" s="143" t="s">
        <v>6310</v>
      </c>
      <c r="F8009" s="143" t="s">
        <v>700</v>
      </c>
      <c r="G8009" s="143" t="s">
        <v>701</v>
      </c>
      <c r="H8009" s="144">
        <v>1050</v>
      </c>
      <c r="I8009" s="143"/>
    </row>
    <row r="8010" spans="2:9" s="140" customFormat="1" ht="19.7" customHeight="1" x14ac:dyDescent="0.2">
      <c r="B8010" s="142">
        <v>55231</v>
      </c>
      <c r="C8010" s="143" t="s">
        <v>260</v>
      </c>
      <c r="D8010" s="142">
        <v>13014110</v>
      </c>
      <c r="E8010" s="143" t="s">
        <v>6310</v>
      </c>
      <c r="F8010" s="143" t="s">
        <v>700</v>
      </c>
      <c r="G8010" s="143" t="s">
        <v>701</v>
      </c>
      <c r="H8010" s="144">
        <v>750</v>
      </c>
      <c r="I8010" s="143"/>
    </row>
    <row r="8011" spans="2:9" s="140" customFormat="1" ht="19.7" customHeight="1" x14ac:dyDescent="0.2">
      <c r="B8011" s="142">
        <v>55231</v>
      </c>
      <c r="C8011" s="143" t="s">
        <v>260</v>
      </c>
      <c r="D8011" s="142">
        <v>13100467</v>
      </c>
      <c r="E8011" s="143" t="s">
        <v>6311</v>
      </c>
      <c r="F8011" s="143" t="s">
        <v>700</v>
      </c>
      <c r="G8011" s="143" t="s">
        <v>701</v>
      </c>
      <c r="H8011" s="144">
        <v>5000</v>
      </c>
      <c r="I8011" s="143"/>
    </row>
    <row r="8012" spans="2:9" s="140" customFormat="1" ht="19.7" customHeight="1" x14ac:dyDescent="0.2">
      <c r="B8012" s="142">
        <v>55231</v>
      </c>
      <c r="C8012" s="143" t="s">
        <v>260</v>
      </c>
      <c r="D8012" s="142">
        <v>13135235</v>
      </c>
      <c r="E8012" s="143" t="s">
        <v>6312</v>
      </c>
      <c r="F8012" s="143" t="s">
        <v>697</v>
      </c>
      <c r="G8012" s="143" t="s">
        <v>698</v>
      </c>
      <c r="H8012" s="144">
        <v>43500</v>
      </c>
      <c r="I8012" s="143"/>
    </row>
    <row r="8013" spans="2:9" s="140" customFormat="1" ht="19.7" customHeight="1" x14ac:dyDescent="0.2">
      <c r="B8013" s="142">
        <v>55231</v>
      </c>
      <c r="C8013" s="143" t="s">
        <v>260</v>
      </c>
      <c r="D8013" s="142">
        <v>13135235</v>
      </c>
      <c r="E8013" s="143" t="s">
        <v>6312</v>
      </c>
      <c r="F8013" s="143" t="s">
        <v>697</v>
      </c>
      <c r="G8013" s="143" t="s">
        <v>698</v>
      </c>
      <c r="H8013" s="144">
        <v>20000</v>
      </c>
      <c r="I8013" s="143"/>
    </row>
    <row r="8014" spans="2:9" s="140" customFormat="1" ht="19.7" customHeight="1" x14ac:dyDescent="0.2">
      <c r="B8014" s="142">
        <v>55231</v>
      </c>
      <c r="C8014" s="143" t="s">
        <v>260</v>
      </c>
      <c r="D8014" s="142">
        <v>13259222</v>
      </c>
      <c r="E8014" s="143" t="s">
        <v>6313</v>
      </c>
      <c r="F8014" s="143" t="s">
        <v>723</v>
      </c>
      <c r="G8014" s="143" t="s">
        <v>724</v>
      </c>
      <c r="H8014" s="144">
        <v>-9600</v>
      </c>
      <c r="I8014" s="143"/>
    </row>
    <row r="8015" spans="2:9" s="140" customFormat="1" ht="19.7" customHeight="1" x14ac:dyDescent="0.2">
      <c r="B8015" s="142">
        <v>55231</v>
      </c>
      <c r="C8015" s="143" t="s">
        <v>260</v>
      </c>
      <c r="D8015" s="142">
        <v>13283014</v>
      </c>
      <c r="E8015" s="143" t="s">
        <v>6314</v>
      </c>
      <c r="F8015" s="143" t="s">
        <v>700</v>
      </c>
      <c r="G8015" s="143" t="s">
        <v>701</v>
      </c>
      <c r="H8015" s="144">
        <v>210</v>
      </c>
      <c r="I8015" s="143"/>
    </row>
    <row r="8016" spans="2:9" s="140" customFormat="1" ht="19.7" customHeight="1" x14ac:dyDescent="0.2">
      <c r="B8016" s="142">
        <v>55231</v>
      </c>
      <c r="C8016" s="143" t="s">
        <v>260</v>
      </c>
      <c r="D8016" s="142">
        <v>13283014</v>
      </c>
      <c r="E8016" s="143" t="s">
        <v>6314</v>
      </c>
      <c r="F8016" s="143" t="s">
        <v>700</v>
      </c>
      <c r="G8016" s="143" t="s">
        <v>701</v>
      </c>
      <c r="H8016" s="144">
        <v>150</v>
      </c>
      <c r="I8016" s="143"/>
    </row>
    <row r="8017" spans="2:9" s="140" customFormat="1" ht="19.7" customHeight="1" x14ac:dyDescent="0.2">
      <c r="B8017" s="142">
        <v>55231</v>
      </c>
      <c r="C8017" s="143" t="s">
        <v>260</v>
      </c>
      <c r="D8017" s="142">
        <v>13350466</v>
      </c>
      <c r="E8017" s="143" t="s">
        <v>6315</v>
      </c>
      <c r="F8017" s="143" t="s">
        <v>700</v>
      </c>
      <c r="G8017" s="143" t="s">
        <v>701</v>
      </c>
      <c r="H8017" s="144">
        <v>342000</v>
      </c>
      <c r="I8017" s="143"/>
    </row>
    <row r="8018" spans="2:9" s="140" customFormat="1" ht="19.7" customHeight="1" x14ac:dyDescent="0.2">
      <c r="B8018" s="142">
        <v>55231</v>
      </c>
      <c r="C8018" s="143" t="s">
        <v>260</v>
      </c>
      <c r="D8018" s="142">
        <v>13350466</v>
      </c>
      <c r="E8018" s="143" t="s">
        <v>6315</v>
      </c>
      <c r="F8018" s="143" t="s">
        <v>700</v>
      </c>
      <c r="G8018" s="143" t="s">
        <v>701</v>
      </c>
      <c r="H8018" s="144">
        <v>200000</v>
      </c>
      <c r="I8018" s="143"/>
    </row>
    <row r="8019" spans="2:9" s="140" customFormat="1" ht="19.7" customHeight="1" x14ac:dyDescent="0.2">
      <c r="B8019" s="142">
        <v>55231</v>
      </c>
      <c r="C8019" s="143" t="s">
        <v>260</v>
      </c>
      <c r="D8019" s="142">
        <v>13416359</v>
      </c>
      <c r="E8019" s="143" t="s">
        <v>8840</v>
      </c>
      <c r="F8019" s="143" t="s">
        <v>713</v>
      </c>
      <c r="G8019" s="143" t="s">
        <v>714</v>
      </c>
      <c r="H8019" s="144">
        <v>0</v>
      </c>
      <c r="I8019" s="143"/>
    </row>
    <row r="8020" spans="2:9" s="140" customFormat="1" ht="19.7" customHeight="1" x14ac:dyDescent="0.2">
      <c r="B8020" s="142">
        <v>55231</v>
      </c>
      <c r="C8020" s="143" t="s">
        <v>260</v>
      </c>
      <c r="D8020" s="142">
        <v>13453287</v>
      </c>
      <c r="E8020" s="143" t="s">
        <v>6316</v>
      </c>
      <c r="F8020" s="143" t="s">
        <v>700</v>
      </c>
      <c r="G8020" s="143" t="s">
        <v>701</v>
      </c>
      <c r="H8020" s="144">
        <v>-19411.03</v>
      </c>
      <c r="I8020" s="143"/>
    </row>
    <row r="8021" spans="2:9" s="140" customFormat="1" ht="19.7" customHeight="1" x14ac:dyDescent="0.2">
      <c r="B8021" s="142">
        <v>55231</v>
      </c>
      <c r="C8021" s="143" t="s">
        <v>260</v>
      </c>
      <c r="D8021" s="142">
        <v>13532336</v>
      </c>
      <c r="E8021" s="143" t="s">
        <v>6317</v>
      </c>
      <c r="F8021" s="143" t="s">
        <v>899</v>
      </c>
      <c r="G8021" s="143" t="s">
        <v>900</v>
      </c>
      <c r="H8021" s="144">
        <v>76.22</v>
      </c>
      <c r="I8021" s="143"/>
    </row>
    <row r="8022" spans="2:9" s="140" customFormat="1" ht="19.7" customHeight="1" x14ac:dyDescent="0.2">
      <c r="B8022" s="142">
        <v>55231</v>
      </c>
      <c r="C8022" s="143" t="s">
        <v>260</v>
      </c>
      <c r="D8022" s="142">
        <v>13532336</v>
      </c>
      <c r="E8022" s="143" t="s">
        <v>6317</v>
      </c>
      <c r="F8022" s="143" t="s">
        <v>899</v>
      </c>
      <c r="G8022" s="143" t="s">
        <v>900</v>
      </c>
      <c r="H8022" s="144">
        <v>762.2</v>
      </c>
      <c r="I8022" s="143"/>
    </row>
    <row r="8023" spans="2:9" s="140" customFormat="1" ht="19.7" customHeight="1" x14ac:dyDescent="0.2">
      <c r="B8023" s="142">
        <v>55231</v>
      </c>
      <c r="C8023" s="143" t="s">
        <v>260</v>
      </c>
      <c r="D8023" s="142">
        <v>13532336</v>
      </c>
      <c r="E8023" s="143" t="s">
        <v>9339</v>
      </c>
      <c r="F8023" s="143" t="s">
        <v>700</v>
      </c>
      <c r="G8023" s="143" t="s">
        <v>701</v>
      </c>
      <c r="H8023" s="144">
        <v>55000</v>
      </c>
      <c r="I8023" s="143"/>
    </row>
    <row r="8024" spans="2:9" s="140" customFormat="1" ht="19.7" customHeight="1" x14ac:dyDescent="0.2">
      <c r="B8024" s="142">
        <v>55231</v>
      </c>
      <c r="C8024" s="143" t="s">
        <v>260</v>
      </c>
      <c r="D8024" s="142">
        <v>13549493</v>
      </c>
      <c r="E8024" s="143" t="s">
        <v>6318</v>
      </c>
      <c r="F8024" s="143" t="s">
        <v>697</v>
      </c>
      <c r="G8024" s="143" t="s">
        <v>698</v>
      </c>
      <c r="H8024" s="144">
        <v>3000</v>
      </c>
      <c r="I8024" s="143"/>
    </row>
    <row r="8025" spans="2:9" s="140" customFormat="1" ht="19.7" customHeight="1" x14ac:dyDescent="0.2">
      <c r="B8025" s="142">
        <v>55231</v>
      </c>
      <c r="C8025" s="143" t="s">
        <v>260</v>
      </c>
      <c r="D8025" s="142">
        <v>13592560</v>
      </c>
      <c r="E8025" s="143" t="s">
        <v>6319</v>
      </c>
      <c r="F8025" s="143" t="s">
        <v>792</v>
      </c>
      <c r="G8025" s="143" t="s">
        <v>793</v>
      </c>
      <c r="H8025" s="144">
        <v>0</v>
      </c>
      <c r="I8025" s="143"/>
    </row>
    <row r="8026" spans="2:9" s="140" customFormat="1" ht="19.7" customHeight="1" x14ac:dyDescent="0.2">
      <c r="B8026" s="142">
        <v>55231</v>
      </c>
      <c r="C8026" s="143" t="s">
        <v>260</v>
      </c>
      <c r="D8026" s="142">
        <v>13592560</v>
      </c>
      <c r="E8026" s="143" t="s">
        <v>6320</v>
      </c>
      <c r="F8026" s="143" t="s">
        <v>729</v>
      </c>
      <c r="G8026" s="143" t="s">
        <v>730</v>
      </c>
      <c r="H8026" s="144">
        <v>742.94</v>
      </c>
      <c r="I8026" s="143"/>
    </row>
    <row r="8027" spans="2:9" s="140" customFormat="1" ht="19.7" customHeight="1" x14ac:dyDescent="0.2">
      <c r="B8027" s="142">
        <v>55231</v>
      </c>
      <c r="C8027" s="143" t="s">
        <v>260</v>
      </c>
      <c r="D8027" s="142">
        <v>13592560</v>
      </c>
      <c r="E8027" s="143" t="s">
        <v>6321</v>
      </c>
      <c r="F8027" s="143" t="s">
        <v>713</v>
      </c>
      <c r="G8027" s="143" t="s">
        <v>714</v>
      </c>
      <c r="H8027" s="144">
        <v>138000</v>
      </c>
      <c r="I8027" s="143"/>
    </row>
    <row r="8028" spans="2:9" s="140" customFormat="1" ht="19.7" customHeight="1" x14ac:dyDescent="0.2">
      <c r="B8028" s="142">
        <v>55231</v>
      </c>
      <c r="C8028" s="143" t="s">
        <v>260</v>
      </c>
      <c r="D8028" s="142">
        <v>13596061</v>
      </c>
      <c r="E8028" s="143" t="s">
        <v>6322</v>
      </c>
      <c r="F8028" s="143" t="s">
        <v>700</v>
      </c>
      <c r="G8028" s="143" t="s">
        <v>701</v>
      </c>
      <c r="H8028" s="144">
        <v>1200</v>
      </c>
      <c r="I8028" s="143"/>
    </row>
    <row r="8029" spans="2:9" s="140" customFormat="1" ht="19.7" customHeight="1" x14ac:dyDescent="0.2">
      <c r="B8029" s="142">
        <v>55231</v>
      </c>
      <c r="C8029" s="143" t="s">
        <v>260</v>
      </c>
      <c r="D8029" s="142">
        <v>13663752</v>
      </c>
      <c r="E8029" s="143" t="s">
        <v>8841</v>
      </c>
      <c r="F8029" s="143" t="s">
        <v>899</v>
      </c>
      <c r="G8029" s="143" t="s">
        <v>900</v>
      </c>
      <c r="H8029" s="144">
        <v>975.67</v>
      </c>
      <c r="I8029" s="143"/>
    </row>
    <row r="8030" spans="2:9" s="140" customFormat="1" ht="19.7" customHeight="1" x14ac:dyDescent="0.2">
      <c r="B8030" s="142">
        <v>55231</v>
      </c>
      <c r="C8030" s="143" t="s">
        <v>260</v>
      </c>
      <c r="D8030" s="142">
        <v>65164816</v>
      </c>
      <c r="E8030" s="143" t="s">
        <v>6323</v>
      </c>
      <c r="F8030" s="143" t="s">
        <v>700</v>
      </c>
      <c r="G8030" s="143" t="s">
        <v>701</v>
      </c>
      <c r="H8030" s="144">
        <v>210</v>
      </c>
      <c r="I8030" s="143"/>
    </row>
    <row r="8031" spans="2:9" s="140" customFormat="1" ht="19.7" customHeight="1" x14ac:dyDescent="0.2">
      <c r="B8031" s="142">
        <v>55231</v>
      </c>
      <c r="C8031" s="143" t="s">
        <v>260</v>
      </c>
      <c r="D8031" s="142">
        <v>65164816</v>
      </c>
      <c r="E8031" s="143" t="s">
        <v>6323</v>
      </c>
      <c r="F8031" s="143" t="s">
        <v>700</v>
      </c>
      <c r="G8031" s="143" t="s">
        <v>701</v>
      </c>
      <c r="H8031" s="144">
        <v>150</v>
      </c>
      <c r="I8031" s="143"/>
    </row>
    <row r="8032" spans="2:9" s="140" customFormat="1" ht="19.7" customHeight="1" x14ac:dyDescent="0.2">
      <c r="B8032" s="142">
        <v>55298</v>
      </c>
      <c r="C8032" s="143" t="s">
        <v>261</v>
      </c>
      <c r="D8032" s="142">
        <v>14226246</v>
      </c>
      <c r="E8032" s="143" t="s">
        <v>6324</v>
      </c>
      <c r="F8032" s="143" t="s">
        <v>706</v>
      </c>
      <c r="G8032" s="143" t="s">
        <v>707</v>
      </c>
      <c r="H8032" s="144">
        <v>550</v>
      </c>
      <c r="I8032" s="143"/>
    </row>
    <row r="8033" spans="2:9" s="140" customFormat="1" ht="19.7" customHeight="1" x14ac:dyDescent="0.2">
      <c r="B8033" s="142">
        <v>55298</v>
      </c>
      <c r="C8033" s="143" t="s">
        <v>261</v>
      </c>
      <c r="D8033" s="142">
        <v>14239996</v>
      </c>
      <c r="E8033" s="143" t="s">
        <v>6325</v>
      </c>
      <c r="F8033" s="143" t="s">
        <v>697</v>
      </c>
      <c r="G8033" s="143" t="s">
        <v>698</v>
      </c>
      <c r="H8033" s="144">
        <v>1800</v>
      </c>
      <c r="I8033" s="143"/>
    </row>
    <row r="8034" spans="2:9" s="140" customFormat="1" ht="19.7" customHeight="1" x14ac:dyDescent="0.2">
      <c r="B8034" s="142">
        <v>55298</v>
      </c>
      <c r="C8034" s="143" t="s">
        <v>261</v>
      </c>
      <c r="D8034" s="142">
        <v>14240252</v>
      </c>
      <c r="E8034" s="143" t="s">
        <v>6326</v>
      </c>
      <c r="F8034" s="143" t="s">
        <v>729</v>
      </c>
      <c r="G8034" s="143" t="s">
        <v>730</v>
      </c>
      <c r="H8034" s="144">
        <v>343.31</v>
      </c>
      <c r="I8034" s="143"/>
    </row>
    <row r="8035" spans="2:9" s="140" customFormat="1" ht="19.7" customHeight="1" x14ac:dyDescent="0.2">
      <c r="B8035" s="142">
        <v>55298</v>
      </c>
      <c r="C8035" s="143" t="s">
        <v>261</v>
      </c>
      <c r="D8035" s="142">
        <v>14240252</v>
      </c>
      <c r="E8035" s="143" t="s">
        <v>6327</v>
      </c>
      <c r="F8035" s="143" t="s">
        <v>697</v>
      </c>
      <c r="G8035" s="143" t="s">
        <v>698</v>
      </c>
      <c r="H8035" s="144">
        <v>25760</v>
      </c>
      <c r="I8035" s="143"/>
    </row>
    <row r="8036" spans="2:9" s="140" customFormat="1" ht="19.7" customHeight="1" x14ac:dyDescent="0.2">
      <c r="B8036" s="142">
        <v>55298</v>
      </c>
      <c r="C8036" s="143" t="s">
        <v>261</v>
      </c>
      <c r="D8036" s="142">
        <v>14240252</v>
      </c>
      <c r="E8036" s="143" t="s">
        <v>6328</v>
      </c>
      <c r="F8036" s="143" t="s">
        <v>737</v>
      </c>
      <c r="G8036" s="143" t="s">
        <v>738</v>
      </c>
      <c r="H8036" s="144">
        <v>1200</v>
      </c>
      <c r="I8036" s="143"/>
    </row>
    <row r="8037" spans="2:9" s="140" customFormat="1" ht="19.7" customHeight="1" x14ac:dyDescent="0.2">
      <c r="B8037" s="142">
        <v>55298</v>
      </c>
      <c r="C8037" s="143" t="s">
        <v>261</v>
      </c>
      <c r="D8037" s="142">
        <v>65139653</v>
      </c>
      <c r="E8037" s="143" t="s">
        <v>6329</v>
      </c>
      <c r="F8037" s="143" t="s">
        <v>713</v>
      </c>
      <c r="G8037" s="143" t="s">
        <v>714</v>
      </c>
      <c r="H8037" s="144">
        <v>75000</v>
      </c>
      <c r="I8037" s="143"/>
    </row>
    <row r="8038" spans="2:9" s="140" customFormat="1" ht="19.7" customHeight="1" x14ac:dyDescent="0.2">
      <c r="B8038" s="142">
        <v>55406</v>
      </c>
      <c r="C8038" s="143" t="s">
        <v>262</v>
      </c>
      <c r="D8038" s="142">
        <v>13095447</v>
      </c>
      <c r="E8038" s="143" t="s">
        <v>6330</v>
      </c>
      <c r="F8038" s="143" t="s">
        <v>700</v>
      </c>
      <c r="G8038" s="143" t="s">
        <v>701</v>
      </c>
      <c r="H8038" s="144">
        <v>-195.13</v>
      </c>
      <c r="I8038" s="143"/>
    </row>
    <row r="8039" spans="2:9" s="140" customFormat="1" ht="19.7" customHeight="1" x14ac:dyDescent="0.2">
      <c r="B8039" s="142">
        <v>55406</v>
      </c>
      <c r="C8039" s="143" t="s">
        <v>262</v>
      </c>
      <c r="D8039" s="142">
        <v>13187830</v>
      </c>
      <c r="E8039" s="143" t="s">
        <v>6331</v>
      </c>
      <c r="F8039" s="143" t="s">
        <v>700</v>
      </c>
      <c r="G8039" s="143" t="s">
        <v>701</v>
      </c>
      <c r="H8039" s="144">
        <v>2400</v>
      </c>
      <c r="I8039" s="143"/>
    </row>
    <row r="8040" spans="2:9" s="140" customFormat="1" ht="19.7" customHeight="1" x14ac:dyDescent="0.2">
      <c r="B8040" s="142">
        <v>55406</v>
      </c>
      <c r="C8040" s="143" t="s">
        <v>262</v>
      </c>
      <c r="D8040" s="142">
        <v>13194425</v>
      </c>
      <c r="E8040" s="143" t="s">
        <v>6332</v>
      </c>
      <c r="F8040" s="143" t="s">
        <v>700</v>
      </c>
      <c r="G8040" s="143" t="s">
        <v>701</v>
      </c>
      <c r="H8040" s="144">
        <v>1675.44</v>
      </c>
      <c r="I8040" s="143"/>
    </row>
    <row r="8041" spans="2:9" s="140" customFormat="1" ht="19.7" customHeight="1" x14ac:dyDescent="0.2">
      <c r="B8041" s="142">
        <v>55406</v>
      </c>
      <c r="C8041" s="143" t="s">
        <v>262</v>
      </c>
      <c r="D8041" s="142">
        <v>13216402</v>
      </c>
      <c r="E8041" s="143" t="s">
        <v>6333</v>
      </c>
      <c r="F8041" s="143" t="s">
        <v>723</v>
      </c>
      <c r="G8041" s="143" t="s">
        <v>724</v>
      </c>
      <c r="H8041" s="144">
        <v>-82916.320000000007</v>
      </c>
      <c r="I8041" s="143"/>
    </row>
    <row r="8042" spans="2:9" s="140" customFormat="1" ht="19.7" customHeight="1" x14ac:dyDescent="0.2">
      <c r="B8042" s="142">
        <v>55406</v>
      </c>
      <c r="C8042" s="143" t="s">
        <v>262</v>
      </c>
      <c r="D8042" s="142">
        <v>13216402</v>
      </c>
      <c r="E8042" s="143" t="s">
        <v>6334</v>
      </c>
      <c r="F8042" s="143" t="s">
        <v>700</v>
      </c>
      <c r="G8042" s="143" t="s">
        <v>701</v>
      </c>
      <c r="H8042" s="144">
        <v>82916.320000000007</v>
      </c>
      <c r="I8042" s="143"/>
    </row>
    <row r="8043" spans="2:9" s="140" customFormat="1" ht="19.7" customHeight="1" x14ac:dyDescent="0.2">
      <c r="B8043" s="142">
        <v>55406</v>
      </c>
      <c r="C8043" s="143" t="s">
        <v>262</v>
      </c>
      <c r="D8043" s="142">
        <v>13299672</v>
      </c>
      <c r="E8043" s="143" t="s">
        <v>6335</v>
      </c>
      <c r="F8043" s="143" t="s">
        <v>700</v>
      </c>
      <c r="G8043" s="143" t="s">
        <v>701</v>
      </c>
      <c r="H8043" s="144">
        <v>5400</v>
      </c>
      <c r="I8043" s="143"/>
    </row>
    <row r="8044" spans="2:9" s="140" customFormat="1" ht="19.7" customHeight="1" x14ac:dyDescent="0.2">
      <c r="B8044" s="142">
        <v>55406</v>
      </c>
      <c r="C8044" s="143" t="s">
        <v>262</v>
      </c>
      <c r="D8044" s="142">
        <v>13299672</v>
      </c>
      <c r="E8044" s="143" t="s">
        <v>6336</v>
      </c>
      <c r="F8044" s="143" t="s">
        <v>697</v>
      </c>
      <c r="G8044" s="143" t="s">
        <v>698</v>
      </c>
      <c r="H8044" s="144">
        <v>21000</v>
      </c>
      <c r="I8044" s="143"/>
    </row>
    <row r="8045" spans="2:9" s="140" customFormat="1" ht="19.7" customHeight="1" x14ac:dyDescent="0.2">
      <c r="B8045" s="142">
        <v>55406</v>
      </c>
      <c r="C8045" s="143" t="s">
        <v>262</v>
      </c>
      <c r="D8045" s="142">
        <v>13342954</v>
      </c>
      <c r="E8045" s="143" t="s">
        <v>6337</v>
      </c>
      <c r="F8045" s="143" t="s">
        <v>700</v>
      </c>
      <c r="G8045" s="143" t="s">
        <v>701</v>
      </c>
      <c r="H8045" s="144">
        <v>840</v>
      </c>
      <c r="I8045" s="143"/>
    </row>
    <row r="8046" spans="2:9" s="140" customFormat="1" ht="19.7" customHeight="1" x14ac:dyDescent="0.2">
      <c r="B8046" s="142">
        <v>55406</v>
      </c>
      <c r="C8046" s="143" t="s">
        <v>262</v>
      </c>
      <c r="D8046" s="142">
        <v>13349624</v>
      </c>
      <c r="E8046" s="143" t="s">
        <v>6338</v>
      </c>
      <c r="F8046" s="143" t="s">
        <v>713</v>
      </c>
      <c r="G8046" s="143" t="s">
        <v>714</v>
      </c>
      <c r="H8046" s="144">
        <v>350000</v>
      </c>
      <c r="I8046" s="143"/>
    </row>
    <row r="8047" spans="2:9" s="140" customFormat="1" ht="19.7" customHeight="1" x14ac:dyDescent="0.2">
      <c r="B8047" s="142">
        <v>55406</v>
      </c>
      <c r="C8047" s="143" t="s">
        <v>262</v>
      </c>
      <c r="D8047" s="142">
        <v>13349627</v>
      </c>
      <c r="E8047" s="143" t="s">
        <v>6339</v>
      </c>
      <c r="F8047" s="143" t="s">
        <v>713</v>
      </c>
      <c r="G8047" s="143" t="s">
        <v>714</v>
      </c>
      <c r="H8047" s="144">
        <v>200000</v>
      </c>
      <c r="I8047" s="143"/>
    </row>
    <row r="8048" spans="2:9" s="140" customFormat="1" ht="19.7" customHeight="1" x14ac:dyDescent="0.2">
      <c r="B8048" s="142">
        <v>55406</v>
      </c>
      <c r="C8048" s="143" t="s">
        <v>262</v>
      </c>
      <c r="D8048" s="142">
        <v>13394470</v>
      </c>
      <c r="E8048" s="143" t="s">
        <v>6340</v>
      </c>
      <c r="F8048" s="143" t="s">
        <v>697</v>
      </c>
      <c r="G8048" s="143" t="s">
        <v>698</v>
      </c>
      <c r="H8048" s="144">
        <v>30500</v>
      </c>
      <c r="I8048" s="143"/>
    </row>
    <row r="8049" spans="2:9" s="140" customFormat="1" ht="19.7" customHeight="1" x14ac:dyDescent="0.2">
      <c r="B8049" s="142">
        <v>55406</v>
      </c>
      <c r="C8049" s="143" t="s">
        <v>262</v>
      </c>
      <c r="D8049" s="142">
        <v>13403616</v>
      </c>
      <c r="E8049" s="143" t="s">
        <v>6341</v>
      </c>
      <c r="F8049" s="143" t="s">
        <v>1121</v>
      </c>
      <c r="G8049" s="143" t="s">
        <v>1122</v>
      </c>
      <c r="H8049" s="144">
        <v>2500</v>
      </c>
      <c r="I8049" s="143"/>
    </row>
    <row r="8050" spans="2:9" s="140" customFormat="1" ht="19.7" customHeight="1" x14ac:dyDescent="0.2">
      <c r="B8050" s="142">
        <v>55406</v>
      </c>
      <c r="C8050" s="143" t="s">
        <v>262</v>
      </c>
      <c r="D8050" s="142">
        <v>13474986</v>
      </c>
      <c r="E8050" s="143" t="s">
        <v>6342</v>
      </c>
      <c r="F8050" s="143" t="s">
        <v>700</v>
      </c>
      <c r="G8050" s="143" t="s">
        <v>701</v>
      </c>
      <c r="H8050" s="144">
        <v>-7860</v>
      </c>
      <c r="I8050" s="143"/>
    </row>
    <row r="8051" spans="2:9" s="140" customFormat="1" ht="19.7" customHeight="1" x14ac:dyDescent="0.2">
      <c r="B8051" s="142">
        <v>55406</v>
      </c>
      <c r="C8051" s="143" t="s">
        <v>262</v>
      </c>
      <c r="D8051" s="142">
        <v>13517465</v>
      </c>
      <c r="E8051" s="143" t="s">
        <v>6343</v>
      </c>
      <c r="F8051" s="143" t="s">
        <v>700</v>
      </c>
      <c r="G8051" s="143" t="s">
        <v>701</v>
      </c>
      <c r="H8051" s="144">
        <v>-18500</v>
      </c>
      <c r="I8051" s="143"/>
    </row>
    <row r="8052" spans="2:9" s="140" customFormat="1" ht="19.7" customHeight="1" x14ac:dyDescent="0.2">
      <c r="B8052" s="142">
        <v>55456</v>
      </c>
      <c r="C8052" s="143" t="s">
        <v>266</v>
      </c>
      <c r="D8052" s="142">
        <v>13400614</v>
      </c>
      <c r="E8052" s="143" t="s">
        <v>6344</v>
      </c>
      <c r="F8052" s="143" t="s">
        <v>792</v>
      </c>
      <c r="G8052" s="143" t="s">
        <v>793</v>
      </c>
      <c r="H8052" s="144">
        <v>0</v>
      </c>
      <c r="I8052" s="143"/>
    </row>
    <row r="8053" spans="2:9" s="140" customFormat="1" ht="19.7" customHeight="1" x14ac:dyDescent="0.2">
      <c r="B8053" s="142">
        <v>55456</v>
      </c>
      <c r="C8053" s="143" t="s">
        <v>266</v>
      </c>
      <c r="D8053" s="142">
        <v>13400614</v>
      </c>
      <c r="E8053" s="143" t="s">
        <v>6345</v>
      </c>
      <c r="F8053" s="143" t="s">
        <v>697</v>
      </c>
      <c r="G8053" s="143" t="s">
        <v>698</v>
      </c>
      <c r="H8053" s="144">
        <v>190000</v>
      </c>
      <c r="I8053" s="143"/>
    </row>
    <row r="8054" spans="2:9" s="140" customFormat="1" ht="19.7" customHeight="1" x14ac:dyDescent="0.2">
      <c r="B8054" s="142">
        <v>55456</v>
      </c>
      <c r="C8054" s="143" t="s">
        <v>266</v>
      </c>
      <c r="D8054" s="142">
        <v>13847196</v>
      </c>
      <c r="E8054" s="143" t="s">
        <v>6346</v>
      </c>
      <c r="F8054" s="143" t="s">
        <v>716</v>
      </c>
      <c r="G8054" s="143" t="s">
        <v>717</v>
      </c>
      <c r="H8054" s="144">
        <v>2200</v>
      </c>
      <c r="I8054" s="143"/>
    </row>
    <row r="8055" spans="2:9" s="140" customFormat="1" ht="19.7" customHeight="1" x14ac:dyDescent="0.2">
      <c r="B8055" s="142">
        <v>55456</v>
      </c>
      <c r="C8055" s="143" t="s">
        <v>266</v>
      </c>
      <c r="D8055" s="142">
        <v>13847199</v>
      </c>
      <c r="E8055" s="143" t="s">
        <v>6346</v>
      </c>
      <c r="F8055" s="143" t="s">
        <v>716</v>
      </c>
      <c r="G8055" s="143" t="s">
        <v>717</v>
      </c>
      <c r="H8055" s="144">
        <v>2200</v>
      </c>
      <c r="I8055" s="143"/>
    </row>
    <row r="8056" spans="2:9" s="140" customFormat="1" ht="19.7" customHeight="1" x14ac:dyDescent="0.2">
      <c r="B8056" s="142">
        <v>55456</v>
      </c>
      <c r="C8056" s="143" t="s">
        <v>266</v>
      </c>
      <c r="D8056" s="142">
        <v>13847199</v>
      </c>
      <c r="E8056" s="143" t="s">
        <v>6346</v>
      </c>
      <c r="F8056" s="143" t="s">
        <v>716</v>
      </c>
      <c r="G8056" s="143" t="s">
        <v>717</v>
      </c>
      <c r="H8056" s="144">
        <v>2200</v>
      </c>
      <c r="I8056" s="143"/>
    </row>
    <row r="8057" spans="2:9" s="140" customFormat="1" ht="19.7" customHeight="1" x14ac:dyDescent="0.2">
      <c r="B8057" s="142">
        <v>55456</v>
      </c>
      <c r="C8057" s="143" t="s">
        <v>266</v>
      </c>
      <c r="D8057" s="142">
        <v>13847199</v>
      </c>
      <c r="E8057" s="143" t="s">
        <v>6346</v>
      </c>
      <c r="F8057" s="143" t="s">
        <v>716</v>
      </c>
      <c r="G8057" s="143" t="s">
        <v>717</v>
      </c>
      <c r="H8057" s="144">
        <v>4400</v>
      </c>
      <c r="I8057" s="143"/>
    </row>
    <row r="8058" spans="2:9" s="140" customFormat="1" ht="19.7" customHeight="1" x14ac:dyDescent="0.2">
      <c r="B8058" s="142">
        <v>55456</v>
      </c>
      <c r="C8058" s="143" t="s">
        <v>266</v>
      </c>
      <c r="D8058" s="142">
        <v>14243346</v>
      </c>
      <c r="E8058" s="143" t="s">
        <v>8842</v>
      </c>
      <c r="F8058" s="143" t="s">
        <v>697</v>
      </c>
      <c r="G8058" s="143" t="s">
        <v>698</v>
      </c>
      <c r="H8058" s="144">
        <v>40000</v>
      </c>
      <c r="I8058" s="143"/>
    </row>
    <row r="8059" spans="2:9" s="140" customFormat="1" ht="19.7" customHeight="1" x14ac:dyDescent="0.2">
      <c r="B8059" s="142">
        <v>55456</v>
      </c>
      <c r="C8059" s="143" t="s">
        <v>266</v>
      </c>
      <c r="D8059" s="142">
        <v>14243346</v>
      </c>
      <c r="E8059" s="143" t="s">
        <v>8843</v>
      </c>
      <c r="F8059" s="143" t="s">
        <v>700</v>
      </c>
      <c r="G8059" s="143" t="s">
        <v>701</v>
      </c>
      <c r="H8059" s="144">
        <v>-11309.72</v>
      </c>
      <c r="I8059" s="143"/>
    </row>
    <row r="8060" spans="2:9" s="140" customFormat="1" ht="19.7" customHeight="1" x14ac:dyDescent="0.2">
      <c r="B8060" s="142">
        <v>55456</v>
      </c>
      <c r="C8060" s="143" t="s">
        <v>266</v>
      </c>
      <c r="D8060" s="142">
        <v>14243346</v>
      </c>
      <c r="E8060" s="143" t="s">
        <v>8844</v>
      </c>
      <c r="F8060" s="143" t="s">
        <v>723</v>
      </c>
      <c r="G8060" s="143" t="s">
        <v>724</v>
      </c>
      <c r="H8060" s="144">
        <v>-9054.35</v>
      </c>
      <c r="I8060" s="143"/>
    </row>
    <row r="8061" spans="2:9" s="140" customFormat="1" ht="19.7" customHeight="1" x14ac:dyDescent="0.2">
      <c r="B8061" s="142">
        <v>55456</v>
      </c>
      <c r="C8061" s="143" t="s">
        <v>266</v>
      </c>
      <c r="D8061" s="142">
        <v>14243346</v>
      </c>
      <c r="E8061" s="143" t="s">
        <v>8845</v>
      </c>
      <c r="F8061" s="143" t="s">
        <v>700</v>
      </c>
      <c r="G8061" s="143" t="s">
        <v>701</v>
      </c>
      <c r="H8061" s="144">
        <v>-11236.74</v>
      </c>
      <c r="I8061" s="143"/>
    </row>
    <row r="8062" spans="2:9" s="140" customFormat="1" ht="19.7" customHeight="1" x14ac:dyDescent="0.2">
      <c r="B8062" s="142">
        <v>55456</v>
      </c>
      <c r="C8062" s="143" t="s">
        <v>266</v>
      </c>
      <c r="D8062" s="142">
        <v>14246286</v>
      </c>
      <c r="E8062" s="143" t="s">
        <v>6347</v>
      </c>
      <c r="F8062" s="143" t="s">
        <v>700</v>
      </c>
      <c r="G8062" s="143" t="s">
        <v>701</v>
      </c>
      <c r="H8062" s="144">
        <v>-46547.83</v>
      </c>
      <c r="I8062" s="143"/>
    </row>
    <row r="8063" spans="2:9" s="140" customFormat="1" ht="19.7" customHeight="1" x14ac:dyDescent="0.2">
      <c r="B8063" s="142">
        <v>55456</v>
      </c>
      <c r="C8063" s="143" t="s">
        <v>266</v>
      </c>
      <c r="D8063" s="142">
        <v>14246286</v>
      </c>
      <c r="E8063" s="143" t="s">
        <v>6348</v>
      </c>
      <c r="F8063" s="143" t="s">
        <v>713</v>
      </c>
      <c r="G8063" s="143" t="s">
        <v>714</v>
      </c>
      <c r="H8063" s="144">
        <v>100000</v>
      </c>
      <c r="I8063" s="143"/>
    </row>
    <row r="8064" spans="2:9" s="140" customFormat="1" ht="19.7" customHeight="1" x14ac:dyDescent="0.2">
      <c r="B8064" s="142">
        <v>55456</v>
      </c>
      <c r="C8064" s="143" t="s">
        <v>266</v>
      </c>
      <c r="D8064" s="142">
        <v>14247305</v>
      </c>
      <c r="E8064" s="143" t="s">
        <v>6349</v>
      </c>
      <c r="F8064" s="143" t="s">
        <v>713</v>
      </c>
      <c r="G8064" s="143" t="s">
        <v>714</v>
      </c>
      <c r="H8064" s="144">
        <v>100000</v>
      </c>
      <c r="I8064" s="143"/>
    </row>
    <row r="8065" spans="2:9" s="140" customFormat="1" ht="19.7" customHeight="1" x14ac:dyDescent="0.2">
      <c r="B8065" s="142">
        <v>55456</v>
      </c>
      <c r="C8065" s="143" t="s">
        <v>266</v>
      </c>
      <c r="D8065" s="142">
        <v>14247337</v>
      </c>
      <c r="E8065" s="143" t="s">
        <v>6350</v>
      </c>
      <c r="F8065" s="143" t="s">
        <v>737</v>
      </c>
      <c r="G8065" s="143" t="s">
        <v>738</v>
      </c>
      <c r="H8065" s="144">
        <v>250</v>
      </c>
      <c r="I8065" s="143"/>
    </row>
    <row r="8066" spans="2:9" s="140" customFormat="1" ht="19.7" customHeight="1" x14ac:dyDescent="0.2">
      <c r="B8066" s="142">
        <v>55456</v>
      </c>
      <c r="C8066" s="143" t="s">
        <v>266</v>
      </c>
      <c r="D8066" s="142">
        <v>14247337</v>
      </c>
      <c r="E8066" s="143" t="s">
        <v>6350</v>
      </c>
      <c r="F8066" s="143" t="s">
        <v>737</v>
      </c>
      <c r="G8066" s="143" t="s">
        <v>738</v>
      </c>
      <c r="H8066" s="144">
        <v>100</v>
      </c>
      <c r="I8066" s="143"/>
    </row>
    <row r="8067" spans="2:9" s="140" customFormat="1" ht="19.7" customHeight="1" x14ac:dyDescent="0.2">
      <c r="B8067" s="142">
        <v>55456</v>
      </c>
      <c r="C8067" s="143" t="s">
        <v>266</v>
      </c>
      <c r="D8067" s="142">
        <v>14247337</v>
      </c>
      <c r="E8067" s="143" t="s">
        <v>6350</v>
      </c>
      <c r="F8067" s="143" t="s">
        <v>737</v>
      </c>
      <c r="G8067" s="143" t="s">
        <v>738</v>
      </c>
      <c r="H8067" s="144">
        <v>200</v>
      </c>
      <c r="I8067" s="143"/>
    </row>
    <row r="8068" spans="2:9" s="140" customFormat="1" ht="19.7" customHeight="1" x14ac:dyDescent="0.2">
      <c r="B8068" s="142">
        <v>55456</v>
      </c>
      <c r="C8068" s="143" t="s">
        <v>266</v>
      </c>
      <c r="D8068" s="142">
        <v>14247337</v>
      </c>
      <c r="E8068" s="143" t="s">
        <v>6351</v>
      </c>
      <c r="F8068" s="143" t="s">
        <v>700</v>
      </c>
      <c r="G8068" s="143" t="s">
        <v>701</v>
      </c>
      <c r="H8068" s="144">
        <v>150</v>
      </c>
      <c r="I8068" s="143"/>
    </row>
    <row r="8069" spans="2:9" s="140" customFormat="1" ht="19.7" customHeight="1" x14ac:dyDescent="0.2">
      <c r="B8069" s="142">
        <v>55456</v>
      </c>
      <c r="C8069" s="143" t="s">
        <v>266</v>
      </c>
      <c r="D8069" s="142">
        <v>14247337</v>
      </c>
      <c r="E8069" s="143" t="s">
        <v>6351</v>
      </c>
      <c r="F8069" s="143" t="s">
        <v>700</v>
      </c>
      <c r="G8069" s="143" t="s">
        <v>701</v>
      </c>
      <c r="H8069" s="144">
        <v>60</v>
      </c>
      <c r="I8069" s="143"/>
    </row>
    <row r="8070" spans="2:9" s="140" customFormat="1" ht="19.7" customHeight="1" x14ac:dyDescent="0.2">
      <c r="B8070" s="142">
        <v>55456</v>
      </c>
      <c r="C8070" s="143" t="s">
        <v>266</v>
      </c>
      <c r="D8070" s="142">
        <v>14247337</v>
      </c>
      <c r="E8070" s="143" t="s">
        <v>6351</v>
      </c>
      <c r="F8070" s="143" t="s">
        <v>700</v>
      </c>
      <c r="G8070" s="143" t="s">
        <v>701</v>
      </c>
      <c r="H8070" s="144">
        <v>120</v>
      </c>
      <c r="I8070" s="143"/>
    </row>
    <row r="8071" spans="2:9" s="140" customFormat="1" ht="19.7" customHeight="1" x14ac:dyDescent="0.2">
      <c r="B8071" s="142">
        <v>55456</v>
      </c>
      <c r="C8071" s="143" t="s">
        <v>266</v>
      </c>
      <c r="D8071" s="142">
        <v>14247657</v>
      </c>
      <c r="E8071" s="143" t="s">
        <v>6352</v>
      </c>
      <c r="F8071" s="143" t="s">
        <v>787</v>
      </c>
      <c r="G8071" s="143" t="s">
        <v>788</v>
      </c>
      <c r="H8071" s="144">
        <v>330</v>
      </c>
      <c r="I8071" s="143"/>
    </row>
    <row r="8072" spans="2:9" s="140" customFormat="1" ht="19.7" customHeight="1" x14ac:dyDescent="0.2">
      <c r="B8072" s="142">
        <v>55456</v>
      </c>
      <c r="C8072" s="143" t="s">
        <v>266</v>
      </c>
      <c r="D8072" s="142">
        <v>14247657</v>
      </c>
      <c r="E8072" s="143" t="s">
        <v>6353</v>
      </c>
      <c r="F8072" s="143" t="s">
        <v>700</v>
      </c>
      <c r="G8072" s="143" t="s">
        <v>701</v>
      </c>
      <c r="H8072" s="144">
        <v>600</v>
      </c>
      <c r="I8072" s="143"/>
    </row>
    <row r="8073" spans="2:9" s="140" customFormat="1" ht="19.7" customHeight="1" x14ac:dyDescent="0.2">
      <c r="B8073" s="142">
        <v>55456</v>
      </c>
      <c r="C8073" s="143" t="s">
        <v>266</v>
      </c>
      <c r="D8073" s="142">
        <v>14247970</v>
      </c>
      <c r="E8073" s="143" t="s">
        <v>6354</v>
      </c>
      <c r="F8073" s="143" t="s">
        <v>713</v>
      </c>
      <c r="G8073" s="143" t="s">
        <v>714</v>
      </c>
      <c r="H8073" s="144">
        <v>250000</v>
      </c>
      <c r="I8073" s="143"/>
    </row>
    <row r="8074" spans="2:9" s="140" customFormat="1" ht="19.7" customHeight="1" x14ac:dyDescent="0.2">
      <c r="B8074" s="142">
        <v>55456</v>
      </c>
      <c r="C8074" s="143" t="s">
        <v>266</v>
      </c>
      <c r="D8074" s="142">
        <v>14247970</v>
      </c>
      <c r="E8074" s="143" t="s">
        <v>6355</v>
      </c>
      <c r="F8074" s="143" t="s">
        <v>700</v>
      </c>
      <c r="G8074" s="143" t="s">
        <v>701</v>
      </c>
      <c r="H8074" s="144">
        <v>0</v>
      </c>
      <c r="I8074" s="143"/>
    </row>
    <row r="8075" spans="2:9" s="140" customFormat="1" ht="19.7" customHeight="1" x14ac:dyDescent="0.2">
      <c r="B8075" s="142">
        <v>55456</v>
      </c>
      <c r="C8075" s="143" t="s">
        <v>266</v>
      </c>
      <c r="D8075" s="142">
        <v>14248027</v>
      </c>
      <c r="E8075" s="143" t="s">
        <v>6356</v>
      </c>
      <c r="F8075" s="143" t="s">
        <v>697</v>
      </c>
      <c r="G8075" s="143" t="s">
        <v>698</v>
      </c>
      <c r="H8075" s="144">
        <v>47000</v>
      </c>
      <c r="I8075" s="143"/>
    </row>
    <row r="8076" spans="2:9" s="140" customFormat="1" ht="19.7" customHeight="1" x14ac:dyDescent="0.2">
      <c r="B8076" s="142">
        <v>55456</v>
      </c>
      <c r="C8076" s="143" t="s">
        <v>266</v>
      </c>
      <c r="D8076" s="142">
        <v>14248214</v>
      </c>
      <c r="E8076" s="143" t="s">
        <v>6357</v>
      </c>
      <c r="F8076" s="143" t="s">
        <v>1121</v>
      </c>
      <c r="G8076" s="143" t="s">
        <v>1122</v>
      </c>
      <c r="H8076" s="144">
        <v>-62000</v>
      </c>
      <c r="I8076" s="143"/>
    </row>
    <row r="8077" spans="2:9" s="140" customFormat="1" ht="19.7" customHeight="1" x14ac:dyDescent="0.2">
      <c r="B8077" s="142">
        <v>55456</v>
      </c>
      <c r="C8077" s="143" t="s">
        <v>266</v>
      </c>
      <c r="D8077" s="142">
        <v>14248214</v>
      </c>
      <c r="E8077" s="143" t="s">
        <v>6358</v>
      </c>
      <c r="F8077" s="143" t="s">
        <v>713</v>
      </c>
      <c r="G8077" s="143" t="s">
        <v>714</v>
      </c>
      <c r="H8077" s="144">
        <v>104000</v>
      </c>
      <c r="I8077" s="143"/>
    </row>
    <row r="8078" spans="2:9" s="140" customFormat="1" ht="19.7" customHeight="1" x14ac:dyDescent="0.2">
      <c r="B8078" s="142">
        <v>55456</v>
      </c>
      <c r="C8078" s="143" t="s">
        <v>266</v>
      </c>
      <c r="D8078" s="142">
        <v>65035685</v>
      </c>
      <c r="E8078" s="143" t="s">
        <v>6359</v>
      </c>
      <c r="F8078" s="143" t="s">
        <v>737</v>
      </c>
      <c r="G8078" s="143" t="s">
        <v>738</v>
      </c>
      <c r="H8078" s="144">
        <v>600</v>
      </c>
      <c r="I8078" s="143"/>
    </row>
    <row r="8079" spans="2:9" s="140" customFormat="1" ht="19.7" customHeight="1" x14ac:dyDescent="0.2">
      <c r="B8079" s="142">
        <v>55456</v>
      </c>
      <c r="C8079" s="143" t="s">
        <v>266</v>
      </c>
      <c r="D8079" s="142">
        <v>65035685</v>
      </c>
      <c r="E8079" s="143" t="s">
        <v>6360</v>
      </c>
      <c r="F8079" s="143" t="s">
        <v>700</v>
      </c>
      <c r="G8079" s="143" t="s">
        <v>701</v>
      </c>
      <c r="H8079" s="144">
        <v>360</v>
      </c>
      <c r="I8079" s="143"/>
    </row>
    <row r="8080" spans="2:9" s="140" customFormat="1" ht="19.7" customHeight="1" x14ac:dyDescent="0.2">
      <c r="B8080" s="142">
        <v>55456</v>
      </c>
      <c r="C8080" s="143" t="s">
        <v>266</v>
      </c>
      <c r="D8080" s="142">
        <v>65035911</v>
      </c>
      <c r="E8080" s="143" t="s">
        <v>9340</v>
      </c>
      <c r="F8080" s="143" t="s">
        <v>700</v>
      </c>
      <c r="G8080" s="143" t="s">
        <v>701</v>
      </c>
      <c r="H8080" s="144">
        <v>20000</v>
      </c>
      <c r="I8080" s="143"/>
    </row>
    <row r="8081" spans="2:9" s="140" customFormat="1" ht="19.7" customHeight="1" x14ac:dyDescent="0.2">
      <c r="B8081" s="142">
        <v>55456</v>
      </c>
      <c r="C8081" s="143" t="s">
        <v>266</v>
      </c>
      <c r="D8081" s="142">
        <v>65035929</v>
      </c>
      <c r="E8081" s="143" t="s">
        <v>6361</v>
      </c>
      <c r="F8081" s="143" t="s">
        <v>737</v>
      </c>
      <c r="G8081" s="143" t="s">
        <v>738</v>
      </c>
      <c r="H8081" s="144">
        <v>600</v>
      </c>
      <c r="I8081" s="143"/>
    </row>
    <row r="8082" spans="2:9" s="140" customFormat="1" ht="19.7" customHeight="1" x14ac:dyDescent="0.2">
      <c r="B8082" s="142">
        <v>55456</v>
      </c>
      <c r="C8082" s="143" t="s">
        <v>266</v>
      </c>
      <c r="D8082" s="142">
        <v>65035929</v>
      </c>
      <c r="E8082" s="143" t="s">
        <v>6362</v>
      </c>
      <c r="F8082" s="143" t="s">
        <v>700</v>
      </c>
      <c r="G8082" s="143" t="s">
        <v>701</v>
      </c>
      <c r="H8082" s="144">
        <v>360</v>
      </c>
      <c r="I8082" s="143"/>
    </row>
    <row r="8083" spans="2:9" s="140" customFormat="1" ht="19.7" customHeight="1" x14ac:dyDescent="0.2">
      <c r="B8083" s="142">
        <v>55456</v>
      </c>
      <c r="C8083" s="143" t="s">
        <v>266</v>
      </c>
      <c r="D8083" s="142">
        <v>65035987</v>
      </c>
      <c r="E8083" s="143" t="s">
        <v>6363</v>
      </c>
      <c r="F8083" s="143" t="s">
        <v>787</v>
      </c>
      <c r="G8083" s="143" t="s">
        <v>788</v>
      </c>
      <c r="H8083" s="144">
        <v>330</v>
      </c>
      <c r="I8083" s="143"/>
    </row>
    <row r="8084" spans="2:9" s="140" customFormat="1" ht="19.7" customHeight="1" x14ac:dyDescent="0.2">
      <c r="B8084" s="142">
        <v>55456</v>
      </c>
      <c r="C8084" s="143" t="s">
        <v>266</v>
      </c>
      <c r="D8084" s="142">
        <v>65035987</v>
      </c>
      <c r="E8084" s="143" t="s">
        <v>6364</v>
      </c>
      <c r="F8084" s="143" t="s">
        <v>737</v>
      </c>
      <c r="G8084" s="143" t="s">
        <v>738</v>
      </c>
      <c r="H8084" s="144">
        <v>360</v>
      </c>
      <c r="I8084" s="143"/>
    </row>
    <row r="8085" spans="2:9" s="140" customFormat="1" ht="19.7" customHeight="1" x14ac:dyDescent="0.2">
      <c r="B8085" s="142">
        <v>55456</v>
      </c>
      <c r="C8085" s="143" t="s">
        <v>266</v>
      </c>
      <c r="D8085" s="142">
        <v>65035987</v>
      </c>
      <c r="E8085" s="143" t="s">
        <v>6365</v>
      </c>
      <c r="F8085" s="143" t="s">
        <v>700</v>
      </c>
      <c r="G8085" s="143" t="s">
        <v>701</v>
      </c>
      <c r="H8085" s="144">
        <v>600</v>
      </c>
      <c r="I8085" s="143"/>
    </row>
    <row r="8086" spans="2:9" s="140" customFormat="1" ht="19.7" customHeight="1" x14ac:dyDescent="0.2">
      <c r="B8086" s="142">
        <v>55456</v>
      </c>
      <c r="C8086" s="143" t="s">
        <v>266</v>
      </c>
      <c r="D8086" s="142">
        <v>65036071</v>
      </c>
      <c r="E8086" s="143" t="s">
        <v>6366</v>
      </c>
      <c r="F8086" s="143" t="s">
        <v>700</v>
      </c>
      <c r="G8086" s="143" t="s">
        <v>701</v>
      </c>
      <c r="H8086" s="144">
        <v>360</v>
      </c>
      <c r="I8086" s="143"/>
    </row>
    <row r="8087" spans="2:9" s="140" customFormat="1" ht="19.7" customHeight="1" x14ac:dyDescent="0.2">
      <c r="B8087" s="142">
        <v>55456</v>
      </c>
      <c r="C8087" s="143" t="s">
        <v>266</v>
      </c>
      <c r="D8087" s="142">
        <v>65036347</v>
      </c>
      <c r="E8087" s="143" t="s">
        <v>8846</v>
      </c>
      <c r="F8087" s="143" t="s">
        <v>723</v>
      </c>
      <c r="G8087" s="143" t="s">
        <v>724</v>
      </c>
      <c r="H8087" s="144">
        <v>-2263.6</v>
      </c>
      <c r="I8087" s="143"/>
    </row>
    <row r="8088" spans="2:9" s="140" customFormat="1" ht="19.7" customHeight="1" x14ac:dyDescent="0.2">
      <c r="B8088" s="142">
        <v>55456</v>
      </c>
      <c r="C8088" s="143" t="s">
        <v>266</v>
      </c>
      <c r="D8088" s="142">
        <v>65036347</v>
      </c>
      <c r="E8088" s="143" t="s">
        <v>8847</v>
      </c>
      <c r="F8088" s="143" t="s">
        <v>700</v>
      </c>
      <c r="G8088" s="143" t="s">
        <v>701</v>
      </c>
      <c r="H8088" s="144">
        <v>-5075.08</v>
      </c>
      <c r="I8088" s="143"/>
    </row>
    <row r="8089" spans="2:9" s="140" customFormat="1" ht="19.7" customHeight="1" x14ac:dyDescent="0.2">
      <c r="B8089" s="142">
        <v>55456</v>
      </c>
      <c r="C8089" s="143" t="s">
        <v>266</v>
      </c>
      <c r="D8089" s="142">
        <v>65036347</v>
      </c>
      <c r="E8089" s="143" t="s">
        <v>8848</v>
      </c>
      <c r="F8089" s="143" t="s">
        <v>1121</v>
      </c>
      <c r="G8089" s="143" t="s">
        <v>1122</v>
      </c>
      <c r="H8089" s="144">
        <v>-1001.17</v>
      </c>
      <c r="I8089" s="143"/>
    </row>
    <row r="8090" spans="2:9" s="140" customFormat="1" ht="19.7" customHeight="1" x14ac:dyDescent="0.2">
      <c r="B8090" s="142">
        <v>55456</v>
      </c>
      <c r="C8090" s="143" t="s">
        <v>266</v>
      </c>
      <c r="D8090" s="142">
        <v>65036347</v>
      </c>
      <c r="E8090" s="143" t="s">
        <v>9341</v>
      </c>
      <c r="F8090" s="143" t="s">
        <v>697</v>
      </c>
      <c r="G8090" s="143" t="s">
        <v>698</v>
      </c>
      <c r="H8090" s="144">
        <v>0</v>
      </c>
      <c r="I8090" s="143"/>
    </row>
    <row r="8091" spans="2:9" s="140" customFormat="1" ht="19.7" customHeight="1" x14ac:dyDescent="0.2">
      <c r="B8091" s="142">
        <v>55566</v>
      </c>
      <c r="C8091" s="143" t="s">
        <v>267</v>
      </c>
      <c r="D8091" s="142">
        <v>304305</v>
      </c>
      <c r="E8091" s="143" t="s">
        <v>6367</v>
      </c>
      <c r="F8091" s="143" t="s">
        <v>700</v>
      </c>
      <c r="G8091" s="143" t="s">
        <v>701</v>
      </c>
      <c r="H8091" s="144">
        <v>732</v>
      </c>
      <c r="I8091" s="143"/>
    </row>
    <row r="8092" spans="2:9" s="140" customFormat="1" ht="19.7" customHeight="1" x14ac:dyDescent="0.2">
      <c r="B8092" s="142">
        <v>55566</v>
      </c>
      <c r="C8092" s="143" t="s">
        <v>267</v>
      </c>
      <c r="D8092" s="142">
        <v>304305</v>
      </c>
      <c r="E8092" s="143" t="s">
        <v>6367</v>
      </c>
      <c r="F8092" s="143" t="s">
        <v>700</v>
      </c>
      <c r="G8092" s="143" t="s">
        <v>701</v>
      </c>
      <c r="H8092" s="144">
        <v>732</v>
      </c>
      <c r="I8092" s="143"/>
    </row>
    <row r="8093" spans="2:9" s="140" customFormat="1" ht="19.7" customHeight="1" x14ac:dyDescent="0.2">
      <c r="B8093" s="142">
        <v>55566</v>
      </c>
      <c r="C8093" s="143" t="s">
        <v>267</v>
      </c>
      <c r="D8093" s="142">
        <v>304305</v>
      </c>
      <c r="E8093" s="143" t="s">
        <v>6368</v>
      </c>
      <c r="F8093" s="143" t="s">
        <v>700</v>
      </c>
      <c r="G8093" s="143" t="s">
        <v>701</v>
      </c>
      <c r="H8093" s="144">
        <v>46000</v>
      </c>
      <c r="I8093" s="143"/>
    </row>
    <row r="8094" spans="2:9" s="140" customFormat="1" ht="19.7" customHeight="1" x14ac:dyDescent="0.2">
      <c r="B8094" s="142">
        <v>55566</v>
      </c>
      <c r="C8094" s="143" t="s">
        <v>267</v>
      </c>
      <c r="D8094" s="142">
        <v>13179191</v>
      </c>
      <c r="E8094" s="143" t="s">
        <v>6369</v>
      </c>
      <c r="F8094" s="143" t="s">
        <v>706</v>
      </c>
      <c r="G8094" s="143" t="s">
        <v>707</v>
      </c>
      <c r="H8094" s="144">
        <v>1056.44</v>
      </c>
      <c r="I8094" s="143"/>
    </row>
    <row r="8095" spans="2:9" s="140" customFormat="1" ht="19.7" customHeight="1" x14ac:dyDescent="0.2">
      <c r="B8095" s="142">
        <v>55566</v>
      </c>
      <c r="C8095" s="143" t="s">
        <v>267</v>
      </c>
      <c r="D8095" s="142">
        <v>13275814</v>
      </c>
      <c r="E8095" s="143" t="s">
        <v>6370</v>
      </c>
      <c r="F8095" s="143" t="s">
        <v>737</v>
      </c>
      <c r="G8095" s="143" t="s">
        <v>738</v>
      </c>
      <c r="H8095" s="144">
        <v>150</v>
      </c>
      <c r="I8095" s="143"/>
    </row>
    <row r="8096" spans="2:9" s="140" customFormat="1" ht="19.7" customHeight="1" x14ac:dyDescent="0.2">
      <c r="B8096" s="142">
        <v>55566</v>
      </c>
      <c r="C8096" s="143" t="s">
        <v>267</v>
      </c>
      <c r="D8096" s="142">
        <v>13275814</v>
      </c>
      <c r="E8096" s="143" t="s">
        <v>6370</v>
      </c>
      <c r="F8096" s="143" t="s">
        <v>737</v>
      </c>
      <c r="G8096" s="143" t="s">
        <v>738</v>
      </c>
      <c r="H8096" s="144">
        <v>250</v>
      </c>
      <c r="I8096" s="143"/>
    </row>
    <row r="8097" spans="2:9" s="140" customFormat="1" ht="19.7" customHeight="1" x14ac:dyDescent="0.2">
      <c r="B8097" s="142">
        <v>55566</v>
      </c>
      <c r="C8097" s="143" t="s">
        <v>267</v>
      </c>
      <c r="D8097" s="142">
        <v>13275814</v>
      </c>
      <c r="E8097" s="143" t="s">
        <v>6370</v>
      </c>
      <c r="F8097" s="143" t="s">
        <v>737</v>
      </c>
      <c r="G8097" s="143" t="s">
        <v>738</v>
      </c>
      <c r="H8097" s="144">
        <v>200</v>
      </c>
      <c r="I8097" s="143"/>
    </row>
    <row r="8098" spans="2:9" s="140" customFormat="1" ht="19.7" customHeight="1" x14ac:dyDescent="0.2">
      <c r="B8098" s="142">
        <v>55566</v>
      </c>
      <c r="C8098" s="143" t="s">
        <v>267</v>
      </c>
      <c r="D8098" s="142">
        <v>13450927</v>
      </c>
      <c r="E8098" s="143" t="s">
        <v>6371</v>
      </c>
      <c r="F8098" s="143" t="s">
        <v>713</v>
      </c>
      <c r="G8098" s="143" t="s">
        <v>714</v>
      </c>
      <c r="H8098" s="144">
        <v>20000</v>
      </c>
      <c r="I8098" s="143"/>
    </row>
    <row r="8099" spans="2:9" s="140" customFormat="1" ht="19.7" customHeight="1" x14ac:dyDescent="0.2">
      <c r="B8099" s="142">
        <v>55566</v>
      </c>
      <c r="C8099" s="143" t="s">
        <v>267</v>
      </c>
      <c r="D8099" s="142">
        <v>13450927</v>
      </c>
      <c r="E8099" s="143" t="s">
        <v>6372</v>
      </c>
      <c r="F8099" s="143" t="s">
        <v>700</v>
      </c>
      <c r="G8099" s="143" t="s">
        <v>701</v>
      </c>
      <c r="H8099" s="144">
        <v>10000</v>
      </c>
      <c r="I8099" s="143"/>
    </row>
    <row r="8100" spans="2:9" s="140" customFormat="1" ht="19.7" customHeight="1" x14ac:dyDescent="0.2">
      <c r="B8100" s="142">
        <v>55566</v>
      </c>
      <c r="C8100" s="143" t="s">
        <v>267</v>
      </c>
      <c r="D8100" s="142">
        <v>13504506</v>
      </c>
      <c r="E8100" s="143" t="s">
        <v>6373</v>
      </c>
      <c r="F8100" s="143" t="s">
        <v>737</v>
      </c>
      <c r="G8100" s="143" t="s">
        <v>738</v>
      </c>
      <c r="H8100" s="144">
        <v>210</v>
      </c>
      <c r="I8100" s="143"/>
    </row>
    <row r="8101" spans="2:9" s="140" customFormat="1" ht="19.7" customHeight="1" x14ac:dyDescent="0.2">
      <c r="B8101" s="142">
        <v>55566</v>
      </c>
      <c r="C8101" s="143" t="s">
        <v>267</v>
      </c>
      <c r="D8101" s="142">
        <v>13504506</v>
      </c>
      <c r="E8101" s="143" t="s">
        <v>6373</v>
      </c>
      <c r="F8101" s="143" t="s">
        <v>737</v>
      </c>
      <c r="G8101" s="143" t="s">
        <v>738</v>
      </c>
      <c r="H8101" s="144">
        <v>150</v>
      </c>
      <c r="I8101" s="143"/>
    </row>
    <row r="8102" spans="2:9" s="140" customFormat="1" ht="19.7" customHeight="1" x14ac:dyDescent="0.2">
      <c r="B8102" s="142">
        <v>55566</v>
      </c>
      <c r="C8102" s="143" t="s">
        <v>267</v>
      </c>
      <c r="D8102" s="142">
        <v>65146265</v>
      </c>
      <c r="E8102" s="143" t="s">
        <v>6374</v>
      </c>
      <c r="F8102" s="143" t="s">
        <v>700</v>
      </c>
      <c r="G8102" s="143" t="s">
        <v>701</v>
      </c>
      <c r="H8102" s="144">
        <v>-1825</v>
      </c>
      <c r="I8102" s="143"/>
    </row>
    <row r="8103" spans="2:9" s="140" customFormat="1" ht="19.7" customHeight="1" x14ac:dyDescent="0.2">
      <c r="B8103" s="142">
        <v>55566</v>
      </c>
      <c r="C8103" s="143" t="s">
        <v>267</v>
      </c>
      <c r="D8103" s="142">
        <v>65146266</v>
      </c>
      <c r="E8103" s="143" t="s">
        <v>6375</v>
      </c>
      <c r="F8103" s="143" t="s">
        <v>700</v>
      </c>
      <c r="G8103" s="143" t="s">
        <v>701</v>
      </c>
      <c r="H8103" s="144">
        <v>-1825</v>
      </c>
      <c r="I8103" s="143"/>
    </row>
    <row r="8104" spans="2:9" s="140" customFormat="1" ht="19.7" customHeight="1" x14ac:dyDescent="0.2">
      <c r="B8104" s="142">
        <v>55606</v>
      </c>
      <c r="C8104" s="143" t="s">
        <v>268</v>
      </c>
      <c r="D8104" s="142">
        <v>13148703</v>
      </c>
      <c r="E8104" s="143" t="s">
        <v>6376</v>
      </c>
      <c r="F8104" s="143" t="s">
        <v>778</v>
      </c>
      <c r="G8104" s="143" t="s">
        <v>779</v>
      </c>
      <c r="H8104" s="144">
        <v>-1209.96</v>
      </c>
      <c r="I8104" s="143"/>
    </row>
    <row r="8105" spans="2:9" s="140" customFormat="1" ht="19.7" customHeight="1" x14ac:dyDescent="0.2">
      <c r="B8105" s="142">
        <v>55606</v>
      </c>
      <c r="C8105" s="143" t="s">
        <v>268</v>
      </c>
      <c r="D8105" s="142">
        <v>13221127</v>
      </c>
      <c r="E8105" s="143" t="s">
        <v>6377</v>
      </c>
      <c r="F8105" s="143" t="s">
        <v>716</v>
      </c>
      <c r="G8105" s="143" t="s">
        <v>717</v>
      </c>
      <c r="H8105" s="144">
        <v>6000</v>
      </c>
      <c r="I8105" s="143"/>
    </row>
    <row r="8106" spans="2:9" s="140" customFormat="1" ht="19.7" customHeight="1" x14ac:dyDescent="0.2">
      <c r="B8106" s="142">
        <v>55606</v>
      </c>
      <c r="C8106" s="143" t="s">
        <v>268</v>
      </c>
      <c r="D8106" s="142">
        <v>13221127</v>
      </c>
      <c r="E8106" s="143" t="s">
        <v>6378</v>
      </c>
      <c r="F8106" s="143" t="s">
        <v>700</v>
      </c>
      <c r="G8106" s="143" t="s">
        <v>701</v>
      </c>
      <c r="H8106" s="144">
        <v>16000</v>
      </c>
      <c r="I8106" s="143"/>
    </row>
    <row r="8107" spans="2:9" s="140" customFormat="1" ht="19.7" customHeight="1" x14ac:dyDescent="0.2">
      <c r="B8107" s="142">
        <v>55606</v>
      </c>
      <c r="C8107" s="143" t="s">
        <v>268</v>
      </c>
      <c r="D8107" s="142">
        <v>13509274</v>
      </c>
      <c r="E8107" s="143" t="s">
        <v>6379</v>
      </c>
      <c r="F8107" s="143" t="s">
        <v>700</v>
      </c>
      <c r="G8107" s="143" t="s">
        <v>701</v>
      </c>
      <c r="H8107" s="144">
        <v>26103.71</v>
      </c>
      <c r="I8107" s="143"/>
    </row>
    <row r="8108" spans="2:9" s="140" customFormat="1" ht="19.7" customHeight="1" x14ac:dyDescent="0.2">
      <c r="B8108" s="142">
        <v>55606</v>
      </c>
      <c r="C8108" s="143" t="s">
        <v>268</v>
      </c>
      <c r="D8108" s="142">
        <v>13509274</v>
      </c>
      <c r="E8108" s="143" t="s">
        <v>6380</v>
      </c>
      <c r="F8108" s="143" t="s">
        <v>723</v>
      </c>
      <c r="G8108" s="143" t="s">
        <v>724</v>
      </c>
      <c r="H8108" s="144">
        <v>-26103.71</v>
      </c>
      <c r="I8108" s="143"/>
    </row>
    <row r="8109" spans="2:9" s="140" customFormat="1" ht="19.7" customHeight="1" x14ac:dyDescent="0.2">
      <c r="B8109" s="142">
        <v>55624</v>
      </c>
      <c r="C8109" s="143" t="s">
        <v>269</v>
      </c>
      <c r="D8109" s="142">
        <v>13883639</v>
      </c>
      <c r="E8109" s="143" t="s">
        <v>6382</v>
      </c>
      <c r="F8109" s="143" t="s">
        <v>700</v>
      </c>
      <c r="G8109" s="143" t="s">
        <v>701</v>
      </c>
      <c r="H8109" s="144">
        <v>-35219.919999999998</v>
      </c>
      <c r="I8109" s="143"/>
    </row>
    <row r="8110" spans="2:9" s="140" customFormat="1" ht="19.7" customHeight="1" x14ac:dyDescent="0.2">
      <c r="B8110" s="142">
        <v>55624</v>
      </c>
      <c r="C8110" s="143" t="s">
        <v>269</v>
      </c>
      <c r="D8110" s="142">
        <v>14226642</v>
      </c>
      <c r="E8110" s="143" t="s">
        <v>6381</v>
      </c>
      <c r="F8110" s="143" t="s">
        <v>706</v>
      </c>
      <c r="G8110" s="143" t="s">
        <v>707</v>
      </c>
      <c r="H8110" s="144">
        <v>6960.87</v>
      </c>
      <c r="I8110" s="143"/>
    </row>
    <row r="8111" spans="2:9" s="140" customFormat="1" ht="19.7" customHeight="1" x14ac:dyDescent="0.2">
      <c r="B8111" s="142">
        <v>55624</v>
      </c>
      <c r="C8111" s="143" t="s">
        <v>269</v>
      </c>
      <c r="D8111" s="142">
        <v>14243129</v>
      </c>
      <c r="E8111" s="143" t="s">
        <v>6410</v>
      </c>
      <c r="F8111" s="143" t="s">
        <v>700</v>
      </c>
      <c r="G8111" s="143" t="s">
        <v>701</v>
      </c>
      <c r="H8111" s="144">
        <v>836</v>
      </c>
      <c r="I8111" s="143"/>
    </row>
    <row r="8112" spans="2:9" s="140" customFormat="1" ht="19.7" customHeight="1" x14ac:dyDescent="0.2">
      <c r="B8112" s="142">
        <v>55624</v>
      </c>
      <c r="C8112" s="143" t="s">
        <v>269</v>
      </c>
      <c r="D8112" s="142">
        <v>14243224</v>
      </c>
      <c r="E8112" s="143" t="s">
        <v>6383</v>
      </c>
      <c r="F8112" s="143" t="s">
        <v>723</v>
      </c>
      <c r="G8112" s="143" t="s">
        <v>724</v>
      </c>
      <c r="H8112" s="144">
        <v>-2036.69</v>
      </c>
      <c r="I8112" s="143"/>
    </row>
    <row r="8113" spans="2:9" s="140" customFormat="1" ht="19.7" customHeight="1" x14ac:dyDescent="0.2">
      <c r="B8113" s="142">
        <v>55624</v>
      </c>
      <c r="C8113" s="143" t="s">
        <v>269</v>
      </c>
      <c r="D8113" s="142">
        <v>14243224</v>
      </c>
      <c r="E8113" s="143" t="s">
        <v>6384</v>
      </c>
      <c r="F8113" s="143" t="s">
        <v>723</v>
      </c>
      <c r="G8113" s="143" t="s">
        <v>724</v>
      </c>
      <c r="H8113" s="144">
        <v>-2036.69</v>
      </c>
      <c r="I8113" s="143"/>
    </row>
    <row r="8114" spans="2:9" s="140" customFormat="1" ht="19.7" customHeight="1" x14ac:dyDescent="0.2">
      <c r="B8114" s="142">
        <v>55624</v>
      </c>
      <c r="C8114" s="143" t="s">
        <v>269</v>
      </c>
      <c r="D8114" s="142">
        <v>14243224</v>
      </c>
      <c r="E8114" s="143" t="s">
        <v>6385</v>
      </c>
      <c r="F8114" s="143" t="s">
        <v>723</v>
      </c>
      <c r="G8114" s="143" t="s">
        <v>724</v>
      </c>
      <c r="H8114" s="144">
        <v>-2036.69</v>
      </c>
      <c r="I8114" s="143"/>
    </row>
    <row r="8115" spans="2:9" s="140" customFormat="1" ht="19.7" customHeight="1" x14ac:dyDescent="0.2">
      <c r="B8115" s="142">
        <v>55624</v>
      </c>
      <c r="C8115" s="143" t="s">
        <v>269</v>
      </c>
      <c r="D8115" s="142">
        <v>14243224</v>
      </c>
      <c r="E8115" s="143" t="s">
        <v>6386</v>
      </c>
      <c r="F8115" s="143" t="s">
        <v>737</v>
      </c>
      <c r="G8115" s="143" t="s">
        <v>738</v>
      </c>
      <c r="H8115" s="144">
        <v>360</v>
      </c>
      <c r="I8115" s="143"/>
    </row>
    <row r="8116" spans="2:9" s="140" customFormat="1" ht="19.7" customHeight="1" x14ac:dyDescent="0.2">
      <c r="B8116" s="142">
        <v>55624</v>
      </c>
      <c r="C8116" s="143" t="s">
        <v>269</v>
      </c>
      <c r="D8116" s="142">
        <v>14243224</v>
      </c>
      <c r="E8116" s="143" t="s">
        <v>6387</v>
      </c>
      <c r="F8116" s="143" t="s">
        <v>723</v>
      </c>
      <c r="G8116" s="143" t="s">
        <v>724</v>
      </c>
      <c r="H8116" s="144">
        <v>-2036.69</v>
      </c>
      <c r="I8116" s="143"/>
    </row>
    <row r="8117" spans="2:9" s="140" customFormat="1" ht="19.7" customHeight="1" x14ac:dyDescent="0.2">
      <c r="B8117" s="142">
        <v>55624</v>
      </c>
      <c r="C8117" s="143" t="s">
        <v>269</v>
      </c>
      <c r="D8117" s="142">
        <v>14243783</v>
      </c>
      <c r="E8117" s="143" t="s">
        <v>6388</v>
      </c>
      <c r="F8117" s="143" t="s">
        <v>700</v>
      </c>
      <c r="G8117" s="143" t="s">
        <v>701</v>
      </c>
      <c r="H8117" s="144">
        <v>25000</v>
      </c>
      <c r="I8117" s="143"/>
    </row>
    <row r="8118" spans="2:9" s="140" customFormat="1" ht="19.7" customHeight="1" x14ac:dyDescent="0.2">
      <c r="B8118" s="142">
        <v>55624</v>
      </c>
      <c r="C8118" s="143" t="s">
        <v>269</v>
      </c>
      <c r="D8118" s="142">
        <v>14243783</v>
      </c>
      <c r="E8118" s="143" t="s">
        <v>6389</v>
      </c>
      <c r="F8118" s="143" t="s">
        <v>700</v>
      </c>
      <c r="G8118" s="143" t="s">
        <v>701</v>
      </c>
      <c r="H8118" s="144">
        <v>1200</v>
      </c>
      <c r="I8118" s="143"/>
    </row>
    <row r="8119" spans="2:9" s="140" customFormat="1" ht="19.7" customHeight="1" x14ac:dyDescent="0.2">
      <c r="B8119" s="142">
        <v>55624</v>
      </c>
      <c r="C8119" s="143" t="s">
        <v>269</v>
      </c>
      <c r="D8119" s="142">
        <v>14243783</v>
      </c>
      <c r="E8119" s="143" t="s">
        <v>6390</v>
      </c>
      <c r="F8119" s="143" t="s">
        <v>713</v>
      </c>
      <c r="G8119" s="143" t="s">
        <v>714</v>
      </c>
      <c r="H8119" s="144">
        <v>4440</v>
      </c>
      <c r="I8119" s="143"/>
    </row>
    <row r="8120" spans="2:9" s="140" customFormat="1" ht="19.7" customHeight="1" x14ac:dyDescent="0.2">
      <c r="B8120" s="142">
        <v>55624</v>
      </c>
      <c r="C8120" s="143" t="s">
        <v>269</v>
      </c>
      <c r="D8120" s="142">
        <v>14243783</v>
      </c>
      <c r="E8120" s="143" t="s">
        <v>6391</v>
      </c>
      <c r="F8120" s="143" t="s">
        <v>737</v>
      </c>
      <c r="G8120" s="143" t="s">
        <v>738</v>
      </c>
      <c r="H8120" s="144">
        <v>1200</v>
      </c>
      <c r="I8120" s="143"/>
    </row>
    <row r="8121" spans="2:9" s="140" customFormat="1" ht="19.7" customHeight="1" x14ac:dyDescent="0.2">
      <c r="B8121" s="142">
        <v>55624</v>
      </c>
      <c r="C8121" s="143" t="s">
        <v>269</v>
      </c>
      <c r="D8121" s="142">
        <v>14244185</v>
      </c>
      <c r="E8121" s="143" t="s">
        <v>6392</v>
      </c>
      <c r="F8121" s="143" t="s">
        <v>737</v>
      </c>
      <c r="G8121" s="143" t="s">
        <v>738</v>
      </c>
      <c r="H8121" s="144">
        <v>360</v>
      </c>
      <c r="I8121" s="143"/>
    </row>
    <row r="8122" spans="2:9" s="140" customFormat="1" ht="19.7" customHeight="1" x14ac:dyDescent="0.2">
      <c r="B8122" s="142">
        <v>55624</v>
      </c>
      <c r="C8122" s="143" t="s">
        <v>269</v>
      </c>
      <c r="D8122" s="142">
        <v>14244185</v>
      </c>
      <c r="E8122" s="143" t="s">
        <v>6393</v>
      </c>
      <c r="F8122" s="143" t="s">
        <v>723</v>
      </c>
      <c r="G8122" s="143" t="s">
        <v>724</v>
      </c>
      <c r="H8122" s="144">
        <v>-2036.69</v>
      </c>
      <c r="I8122" s="143"/>
    </row>
    <row r="8123" spans="2:9" s="140" customFormat="1" ht="19.7" customHeight="1" x14ac:dyDescent="0.2">
      <c r="B8123" s="142">
        <v>55624</v>
      </c>
      <c r="C8123" s="143" t="s">
        <v>269</v>
      </c>
      <c r="D8123" s="142">
        <v>14244185</v>
      </c>
      <c r="E8123" s="143" t="s">
        <v>6394</v>
      </c>
      <c r="F8123" s="143" t="s">
        <v>723</v>
      </c>
      <c r="G8123" s="143" t="s">
        <v>724</v>
      </c>
      <c r="H8123" s="144">
        <v>-2036.69</v>
      </c>
      <c r="I8123" s="143"/>
    </row>
    <row r="8124" spans="2:9" s="140" customFormat="1" ht="19.7" customHeight="1" x14ac:dyDescent="0.2">
      <c r="B8124" s="142">
        <v>55624</v>
      </c>
      <c r="C8124" s="143" t="s">
        <v>269</v>
      </c>
      <c r="D8124" s="142">
        <v>14244185</v>
      </c>
      <c r="E8124" s="143" t="s">
        <v>6395</v>
      </c>
      <c r="F8124" s="143" t="s">
        <v>723</v>
      </c>
      <c r="G8124" s="143" t="s">
        <v>724</v>
      </c>
      <c r="H8124" s="144">
        <v>-2036.69</v>
      </c>
      <c r="I8124" s="143"/>
    </row>
    <row r="8125" spans="2:9" s="140" customFormat="1" ht="19.7" customHeight="1" x14ac:dyDescent="0.2">
      <c r="B8125" s="142">
        <v>55624</v>
      </c>
      <c r="C8125" s="143" t="s">
        <v>269</v>
      </c>
      <c r="D8125" s="142">
        <v>14244185</v>
      </c>
      <c r="E8125" s="143" t="s">
        <v>6396</v>
      </c>
      <c r="F8125" s="143" t="s">
        <v>723</v>
      </c>
      <c r="G8125" s="143" t="s">
        <v>724</v>
      </c>
      <c r="H8125" s="144">
        <v>-2036.69</v>
      </c>
      <c r="I8125" s="143"/>
    </row>
    <row r="8126" spans="2:9" s="140" customFormat="1" ht="19.7" customHeight="1" x14ac:dyDescent="0.2">
      <c r="B8126" s="142">
        <v>55624</v>
      </c>
      <c r="C8126" s="143" t="s">
        <v>269</v>
      </c>
      <c r="D8126" s="142">
        <v>14244187</v>
      </c>
      <c r="E8126" s="143" t="s">
        <v>6397</v>
      </c>
      <c r="F8126" s="143" t="s">
        <v>700</v>
      </c>
      <c r="G8126" s="143" t="s">
        <v>701</v>
      </c>
      <c r="H8126" s="144">
        <v>3600</v>
      </c>
      <c r="I8126" s="143"/>
    </row>
    <row r="8127" spans="2:9" s="140" customFormat="1" ht="19.7" customHeight="1" x14ac:dyDescent="0.2">
      <c r="B8127" s="142">
        <v>55624</v>
      </c>
      <c r="C8127" s="143" t="s">
        <v>269</v>
      </c>
      <c r="D8127" s="142">
        <v>14246764</v>
      </c>
      <c r="E8127" s="143" t="s">
        <v>6398</v>
      </c>
      <c r="F8127" s="143" t="s">
        <v>697</v>
      </c>
      <c r="G8127" s="143" t="s">
        <v>698</v>
      </c>
      <c r="H8127" s="144">
        <v>51850</v>
      </c>
      <c r="I8127" s="143"/>
    </row>
    <row r="8128" spans="2:9" s="140" customFormat="1" ht="19.7" customHeight="1" x14ac:dyDescent="0.2">
      <c r="B8128" s="142">
        <v>55624</v>
      </c>
      <c r="C8128" s="143" t="s">
        <v>269</v>
      </c>
      <c r="D8128" s="142">
        <v>14246764</v>
      </c>
      <c r="E8128" s="143" t="s">
        <v>6399</v>
      </c>
      <c r="F8128" s="143" t="s">
        <v>700</v>
      </c>
      <c r="G8128" s="143" t="s">
        <v>701</v>
      </c>
      <c r="H8128" s="144">
        <v>240</v>
      </c>
      <c r="I8128" s="143"/>
    </row>
    <row r="8129" spans="2:9" s="140" customFormat="1" ht="19.7" customHeight="1" x14ac:dyDescent="0.2">
      <c r="B8129" s="142">
        <v>55624</v>
      </c>
      <c r="C8129" s="143" t="s">
        <v>269</v>
      </c>
      <c r="D8129" s="142">
        <v>65036351</v>
      </c>
      <c r="E8129" s="143" t="s">
        <v>6400</v>
      </c>
      <c r="F8129" s="143" t="s">
        <v>737</v>
      </c>
      <c r="G8129" s="143" t="s">
        <v>738</v>
      </c>
      <c r="H8129" s="144">
        <v>912</v>
      </c>
      <c r="I8129" s="143"/>
    </row>
    <row r="8130" spans="2:9" s="140" customFormat="1" ht="19.7" customHeight="1" x14ac:dyDescent="0.2">
      <c r="B8130" s="142">
        <v>55624</v>
      </c>
      <c r="C8130" s="143" t="s">
        <v>269</v>
      </c>
      <c r="D8130" s="142">
        <v>65036541</v>
      </c>
      <c r="E8130" s="143" t="s">
        <v>6401</v>
      </c>
      <c r="F8130" s="143" t="s">
        <v>697</v>
      </c>
      <c r="G8130" s="143" t="s">
        <v>698</v>
      </c>
      <c r="H8130" s="144">
        <v>0</v>
      </c>
      <c r="I8130" s="143"/>
    </row>
    <row r="8131" spans="2:9" s="140" customFormat="1" ht="19.7" customHeight="1" x14ac:dyDescent="0.2">
      <c r="B8131" s="142">
        <v>55624</v>
      </c>
      <c r="C8131" s="143" t="s">
        <v>269</v>
      </c>
      <c r="D8131" s="142">
        <v>65036541</v>
      </c>
      <c r="E8131" s="143" t="s">
        <v>6402</v>
      </c>
      <c r="F8131" s="143" t="s">
        <v>697</v>
      </c>
      <c r="G8131" s="143" t="s">
        <v>698</v>
      </c>
      <c r="H8131" s="144">
        <v>52150</v>
      </c>
      <c r="I8131" s="143"/>
    </row>
    <row r="8132" spans="2:9" s="140" customFormat="1" ht="19.7" customHeight="1" x14ac:dyDescent="0.2">
      <c r="B8132" s="142">
        <v>55624</v>
      </c>
      <c r="C8132" s="143" t="s">
        <v>269</v>
      </c>
      <c r="D8132" s="142">
        <v>65036541</v>
      </c>
      <c r="E8132" s="143" t="s">
        <v>6403</v>
      </c>
      <c r="F8132" s="143" t="s">
        <v>700</v>
      </c>
      <c r="G8132" s="143" t="s">
        <v>701</v>
      </c>
      <c r="H8132" s="144">
        <v>240</v>
      </c>
      <c r="I8132" s="143"/>
    </row>
    <row r="8133" spans="2:9" s="140" customFormat="1" ht="19.7" customHeight="1" x14ac:dyDescent="0.2">
      <c r="B8133" s="142">
        <v>55624</v>
      </c>
      <c r="C8133" s="143" t="s">
        <v>269</v>
      </c>
      <c r="D8133" s="142">
        <v>65036653</v>
      </c>
      <c r="E8133" s="143" t="s">
        <v>6404</v>
      </c>
      <c r="F8133" s="143" t="s">
        <v>697</v>
      </c>
      <c r="G8133" s="143" t="s">
        <v>698</v>
      </c>
      <c r="H8133" s="144">
        <v>800</v>
      </c>
      <c r="I8133" s="143"/>
    </row>
    <row r="8134" spans="2:9" s="140" customFormat="1" ht="19.7" customHeight="1" x14ac:dyDescent="0.2">
      <c r="B8134" s="142">
        <v>55624</v>
      </c>
      <c r="C8134" s="143" t="s">
        <v>269</v>
      </c>
      <c r="D8134" s="142">
        <v>65036653</v>
      </c>
      <c r="E8134" s="143" t="s">
        <v>6404</v>
      </c>
      <c r="F8134" s="143" t="s">
        <v>697</v>
      </c>
      <c r="G8134" s="143" t="s">
        <v>698</v>
      </c>
      <c r="H8134" s="144">
        <v>1000</v>
      </c>
      <c r="I8134" s="143"/>
    </row>
    <row r="8135" spans="2:9" s="140" customFormat="1" ht="19.7" customHeight="1" x14ac:dyDescent="0.2">
      <c r="B8135" s="142">
        <v>55624</v>
      </c>
      <c r="C8135" s="143" t="s">
        <v>269</v>
      </c>
      <c r="D8135" s="142">
        <v>65036653</v>
      </c>
      <c r="E8135" s="143" t="s">
        <v>6404</v>
      </c>
      <c r="F8135" s="143" t="s">
        <v>697</v>
      </c>
      <c r="G8135" s="143" t="s">
        <v>698</v>
      </c>
      <c r="H8135" s="144">
        <v>600</v>
      </c>
      <c r="I8135" s="143"/>
    </row>
    <row r="8136" spans="2:9" s="140" customFormat="1" ht="19.7" customHeight="1" x14ac:dyDescent="0.2">
      <c r="B8136" s="142">
        <v>55624</v>
      </c>
      <c r="C8136" s="143" t="s">
        <v>269</v>
      </c>
      <c r="D8136" s="142">
        <v>65037130</v>
      </c>
      <c r="E8136" s="143" t="s">
        <v>6405</v>
      </c>
      <c r="F8136" s="143" t="s">
        <v>737</v>
      </c>
      <c r="G8136" s="143" t="s">
        <v>738</v>
      </c>
      <c r="H8136" s="144">
        <v>4912</v>
      </c>
      <c r="I8136" s="143"/>
    </row>
    <row r="8137" spans="2:9" s="140" customFormat="1" ht="19.7" customHeight="1" x14ac:dyDescent="0.2">
      <c r="B8137" s="142">
        <v>55624</v>
      </c>
      <c r="C8137" s="143" t="s">
        <v>269</v>
      </c>
      <c r="D8137" s="142">
        <v>65037130</v>
      </c>
      <c r="E8137" s="143" t="s">
        <v>6406</v>
      </c>
      <c r="F8137" s="143" t="s">
        <v>700</v>
      </c>
      <c r="G8137" s="143" t="s">
        <v>701</v>
      </c>
      <c r="H8137" s="144">
        <v>1800</v>
      </c>
      <c r="I8137" s="143"/>
    </row>
    <row r="8138" spans="2:9" s="140" customFormat="1" ht="19.7" customHeight="1" x14ac:dyDescent="0.2">
      <c r="B8138" s="142">
        <v>55624</v>
      </c>
      <c r="C8138" s="143" t="s">
        <v>269</v>
      </c>
      <c r="D8138" s="142">
        <v>65037130</v>
      </c>
      <c r="E8138" s="143" t="s">
        <v>6407</v>
      </c>
      <c r="F8138" s="143" t="s">
        <v>700</v>
      </c>
      <c r="G8138" s="143" t="s">
        <v>701</v>
      </c>
      <c r="H8138" s="144">
        <v>1650</v>
      </c>
      <c r="I8138" s="143"/>
    </row>
    <row r="8139" spans="2:9" s="140" customFormat="1" ht="19.7" customHeight="1" x14ac:dyDescent="0.2">
      <c r="B8139" s="142">
        <v>55624</v>
      </c>
      <c r="C8139" s="143" t="s">
        <v>269</v>
      </c>
      <c r="D8139" s="142">
        <v>65037144</v>
      </c>
      <c r="E8139" s="143" t="s">
        <v>6408</v>
      </c>
      <c r="F8139" s="143" t="s">
        <v>697</v>
      </c>
      <c r="G8139" s="143" t="s">
        <v>698</v>
      </c>
      <c r="H8139" s="144">
        <v>30000</v>
      </c>
      <c r="I8139" s="143"/>
    </row>
    <row r="8140" spans="2:9" s="140" customFormat="1" ht="19.7" customHeight="1" x14ac:dyDescent="0.2">
      <c r="B8140" s="142">
        <v>55624</v>
      </c>
      <c r="C8140" s="143" t="s">
        <v>269</v>
      </c>
      <c r="D8140" s="142">
        <v>65037144</v>
      </c>
      <c r="E8140" s="143" t="s">
        <v>6409</v>
      </c>
      <c r="F8140" s="143" t="s">
        <v>700</v>
      </c>
      <c r="G8140" s="143" t="s">
        <v>701</v>
      </c>
      <c r="H8140" s="144">
        <v>90</v>
      </c>
      <c r="I8140" s="143"/>
    </row>
    <row r="8141" spans="2:9" s="140" customFormat="1" ht="19.7" customHeight="1" x14ac:dyDescent="0.2">
      <c r="B8141" s="142">
        <v>55624</v>
      </c>
      <c r="C8141" s="143" t="s">
        <v>269</v>
      </c>
      <c r="D8141" s="142">
        <v>65037144</v>
      </c>
      <c r="E8141" s="143" t="s">
        <v>6409</v>
      </c>
      <c r="F8141" s="143" t="s">
        <v>700</v>
      </c>
      <c r="G8141" s="143" t="s">
        <v>701</v>
      </c>
      <c r="H8141" s="144">
        <v>150</v>
      </c>
      <c r="I8141" s="143"/>
    </row>
    <row r="8142" spans="2:9" s="140" customFormat="1" ht="19.7" customHeight="1" x14ac:dyDescent="0.2">
      <c r="B8142" s="142">
        <v>55624</v>
      </c>
      <c r="C8142" s="143" t="s">
        <v>269</v>
      </c>
      <c r="D8142" s="142">
        <v>65037144</v>
      </c>
      <c r="E8142" s="143" t="s">
        <v>6409</v>
      </c>
      <c r="F8142" s="143" t="s">
        <v>700</v>
      </c>
      <c r="G8142" s="143" t="s">
        <v>701</v>
      </c>
      <c r="H8142" s="144">
        <v>120</v>
      </c>
      <c r="I8142" s="143"/>
    </row>
    <row r="8143" spans="2:9" s="140" customFormat="1" ht="19.7" customHeight="1" x14ac:dyDescent="0.2">
      <c r="B8143" s="142">
        <v>55676</v>
      </c>
      <c r="C8143" s="143" t="s">
        <v>270</v>
      </c>
      <c r="D8143" s="142">
        <v>13101983</v>
      </c>
      <c r="E8143" s="143" t="s">
        <v>6411</v>
      </c>
      <c r="F8143" s="143" t="s">
        <v>700</v>
      </c>
      <c r="G8143" s="143" t="s">
        <v>701</v>
      </c>
      <c r="H8143" s="144">
        <v>0</v>
      </c>
      <c r="I8143" s="143"/>
    </row>
    <row r="8144" spans="2:9" s="140" customFormat="1" ht="19.7" customHeight="1" x14ac:dyDescent="0.2">
      <c r="B8144" s="142">
        <v>55676</v>
      </c>
      <c r="C8144" s="143" t="s">
        <v>270</v>
      </c>
      <c r="D8144" s="142">
        <v>13476211</v>
      </c>
      <c r="E8144" s="143" t="s">
        <v>6412</v>
      </c>
      <c r="F8144" s="143" t="s">
        <v>700</v>
      </c>
      <c r="G8144" s="143" t="s">
        <v>701</v>
      </c>
      <c r="H8144" s="144">
        <v>-25000</v>
      </c>
      <c r="I8144" s="143"/>
    </row>
    <row r="8145" spans="2:9" s="140" customFormat="1" ht="19.7" customHeight="1" x14ac:dyDescent="0.2">
      <c r="B8145" s="142">
        <v>55678</v>
      </c>
      <c r="C8145" s="143" t="s">
        <v>271</v>
      </c>
      <c r="D8145" s="142">
        <v>13835246</v>
      </c>
      <c r="E8145" s="143" t="s">
        <v>6413</v>
      </c>
      <c r="F8145" s="143" t="s">
        <v>700</v>
      </c>
      <c r="G8145" s="143" t="s">
        <v>701</v>
      </c>
      <c r="H8145" s="144">
        <v>54100</v>
      </c>
      <c r="I8145" s="143"/>
    </row>
    <row r="8146" spans="2:9" s="140" customFormat="1" ht="19.7" customHeight="1" x14ac:dyDescent="0.2">
      <c r="B8146" s="142">
        <v>55678</v>
      </c>
      <c r="C8146" s="143" t="s">
        <v>271</v>
      </c>
      <c r="D8146" s="142">
        <v>13835246</v>
      </c>
      <c r="E8146" s="143" t="s">
        <v>6414</v>
      </c>
      <c r="F8146" s="143" t="s">
        <v>700</v>
      </c>
      <c r="G8146" s="143" t="s">
        <v>701</v>
      </c>
      <c r="H8146" s="144">
        <v>960</v>
      </c>
      <c r="I8146" s="143"/>
    </row>
    <row r="8147" spans="2:9" s="140" customFormat="1" ht="19.7" customHeight="1" x14ac:dyDescent="0.2">
      <c r="B8147" s="142">
        <v>55678</v>
      </c>
      <c r="C8147" s="143" t="s">
        <v>271</v>
      </c>
      <c r="D8147" s="142">
        <v>13835246</v>
      </c>
      <c r="E8147" s="143" t="s">
        <v>6415</v>
      </c>
      <c r="F8147" s="143" t="s">
        <v>700</v>
      </c>
      <c r="G8147" s="143" t="s">
        <v>701</v>
      </c>
      <c r="H8147" s="144">
        <v>600</v>
      </c>
      <c r="I8147" s="143"/>
    </row>
    <row r="8148" spans="2:9" s="140" customFormat="1" ht="19.7" customHeight="1" x14ac:dyDescent="0.2">
      <c r="B8148" s="142">
        <v>55678</v>
      </c>
      <c r="C8148" s="143" t="s">
        <v>271</v>
      </c>
      <c r="D8148" s="142">
        <v>13839951</v>
      </c>
      <c r="E8148" s="143" t="s">
        <v>8849</v>
      </c>
      <c r="F8148" s="143" t="s">
        <v>713</v>
      </c>
      <c r="G8148" s="143" t="s">
        <v>714</v>
      </c>
      <c r="H8148" s="144">
        <v>105000</v>
      </c>
      <c r="I8148" s="143"/>
    </row>
    <row r="8149" spans="2:9" s="140" customFormat="1" ht="19.7" customHeight="1" x14ac:dyDescent="0.2">
      <c r="B8149" s="142">
        <v>55678</v>
      </c>
      <c r="C8149" s="143" t="s">
        <v>271</v>
      </c>
      <c r="D8149" s="142">
        <v>13839982</v>
      </c>
      <c r="E8149" s="143" t="s">
        <v>8850</v>
      </c>
      <c r="F8149" s="143" t="s">
        <v>713</v>
      </c>
      <c r="G8149" s="143" t="s">
        <v>714</v>
      </c>
      <c r="H8149" s="144">
        <v>100000</v>
      </c>
      <c r="I8149" s="143"/>
    </row>
    <row r="8150" spans="2:9" s="140" customFormat="1" ht="19.7" customHeight="1" x14ac:dyDescent="0.2">
      <c r="B8150" s="142">
        <v>55678</v>
      </c>
      <c r="C8150" s="143" t="s">
        <v>271</v>
      </c>
      <c r="D8150" s="142">
        <v>13855051</v>
      </c>
      <c r="E8150" s="143" t="s">
        <v>6416</v>
      </c>
      <c r="F8150" s="143" t="s">
        <v>716</v>
      </c>
      <c r="G8150" s="143" t="s">
        <v>717</v>
      </c>
      <c r="H8150" s="144">
        <v>125000</v>
      </c>
      <c r="I8150" s="143"/>
    </row>
    <row r="8151" spans="2:9" s="140" customFormat="1" ht="19.7" customHeight="1" x14ac:dyDescent="0.2">
      <c r="B8151" s="142">
        <v>55678</v>
      </c>
      <c r="C8151" s="143" t="s">
        <v>271</v>
      </c>
      <c r="D8151" s="142">
        <v>13855051</v>
      </c>
      <c r="E8151" s="143" t="s">
        <v>6417</v>
      </c>
      <c r="F8151" s="143" t="s">
        <v>700</v>
      </c>
      <c r="G8151" s="143" t="s">
        <v>701</v>
      </c>
      <c r="H8151" s="144">
        <v>4080</v>
      </c>
      <c r="I8151" s="143"/>
    </row>
    <row r="8152" spans="2:9" s="140" customFormat="1" ht="19.7" customHeight="1" x14ac:dyDescent="0.2">
      <c r="B8152" s="142">
        <v>55678</v>
      </c>
      <c r="C8152" s="143" t="s">
        <v>271</v>
      </c>
      <c r="D8152" s="142">
        <v>13861165</v>
      </c>
      <c r="E8152" s="143" t="s">
        <v>6418</v>
      </c>
      <c r="F8152" s="143" t="s">
        <v>713</v>
      </c>
      <c r="G8152" s="143" t="s">
        <v>714</v>
      </c>
      <c r="H8152" s="144">
        <v>160000</v>
      </c>
      <c r="I8152" s="143"/>
    </row>
    <row r="8153" spans="2:9" s="140" customFormat="1" ht="19.7" customHeight="1" x14ac:dyDescent="0.2">
      <c r="B8153" s="142">
        <v>55678</v>
      </c>
      <c r="C8153" s="143" t="s">
        <v>271</v>
      </c>
      <c r="D8153" s="142">
        <v>13861166</v>
      </c>
      <c r="E8153" s="143" t="s">
        <v>6419</v>
      </c>
      <c r="F8153" s="143" t="s">
        <v>713</v>
      </c>
      <c r="G8153" s="143" t="s">
        <v>714</v>
      </c>
      <c r="H8153" s="144">
        <v>160000</v>
      </c>
      <c r="I8153" s="143"/>
    </row>
    <row r="8154" spans="2:9" s="140" customFormat="1" ht="19.7" customHeight="1" x14ac:dyDescent="0.2">
      <c r="B8154" s="142">
        <v>55678</v>
      </c>
      <c r="C8154" s="143" t="s">
        <v>271</v>
      </c>
      <c r="D8154" s="142">
        <v>13864813</v>
      </c>
      <c r="E8154" s="143" t="s">
        <v>6420</v>
      </c>
      <c r="F8154" s="143" t="s">
        <v>700</v>
      </c>
      <c r="G8154" s="143" t="s">
        <v>701</v>
      </c>
      <c r="H8154" s="144">
        <v>360</v>
      </c>
      <c r="I8154" s="143"/>
    </row>
    <row r="8155" spans="2:9" s="140" customFormat="1" ht="19.7" customHeight="1" x14ac:dyDescent="0.2">
      <c r="B8155" s="142">
        <v>55678</v>
      </c>
      <c r="C8155" s="143" t="s">
        <v>271</v>
      </c>
      <c r="D8155" s="142">
        <v>13940866</v>
      </c>
      <c r="E8155" s="143" t="s">
        <v>6421</v>
      </c>
      <c r="F8155" s="143" t="s">
        <v>899</v>
      </c>
      <c r="G8155" s="143" t="s">
        <v>900</v>
      </c>
      <c r="H8155" s="144">
        <v>548.82000000000005</v>
      </c>
      <c r="I8155" s="143"/>
    </row>
    <row r="8156" spans="2:9" s="140" customFormat="1" ht="19.7" customHeight="1" x14ac:dyDescent="0.2">
      <c r="B8156" s="142">
        <v>55678</v>
      </c>
      <c r="C8156" s="143" t="s">
        <v>271</v>
      </c>
      <c r="D8156" s="142">
        <v>14161480</v>
      </c>
      <c r="E8156" s="143" t="s">
        <v>6422</v>
      </c>
      <c r="F8156" s="143" t="s">
        <v>729</v>
      </c>
      <c r="G8156" s="143" t="s">
        <v>730</v>
      </c>
      <c r="H8156" s="144">
        <v>600</v>
      </c>
      <c r="I8156" s="143"/>
    </row>
    <row r="8157" spans="2:9" s="140" customFormat="1" ht="19.7" customHeight="1" x14ac:dyDescent="0.2">
      <c r="B8157" s="142">
        <v>55678</v>
      </c>
      <c r="C8157" s="143" t="s">
        <v>271</v>
      </c>
      <c r="D8157" s="142">
        <v>14161480</v>
      </c>
      <c r="E8157" s="143" t="s">
        <v>6423</v>
      </c>
      <c r="F8157" s="143" t="s">
        <v>697</v>
      </c>
      <c r="G8157" s="143" t="s">
        <v>698</v>
      </c>
      <c r="H8157" s="144">
        <v>15000</v>
      </c>
      <c r="I8157" s="143"/>
    </row>
    <row r="8158" spans="2:9" s="140" customFormat="1" ht="19.7" customHeight="1" x14ac:dyDescent="0.2">
      <c r="B8158" s="142">
        <v>55678</v>
      </c>
      <c r="C8158" s="143" t="s">
        <v>271</v>
      </c>
      <c r="D8158" s="142">
        <v>14197139</v>
      </c>
      <c r="E8158" s="143" t="s">
        <v>6424</v>
      </c>
      <c r="F8158" s="143" t="s">
        <v>700</v>
      </c>
      <c r="G8158" s="143" t="s">
        <v>701</v>
      </c>
      <c r="H8158" s="144">
        <v>1440</v>
      </c>
      <c r="I8158" s="143"/>
    </row>
    <row r="8159" spans="2:9" s="140" customFormat="1" ht="19.7" customHeight="1" x14ac:dyDescent="0.2">
      <c r="B8159" s="142">
        <v>55678</v>
      </c>
      <c r="C8159" s="143" t="s">
        <v>271</v>
      </c>
      <c r="D8159" s="142">
        <v>14199593</v>
      </c>
      <c r="E8159" s="143" t="s">
        <v>6425</v>
      </c>
      <c r="F8159" s="143" t="s">
        <v>713</v>
      </c>
      <c r="G8159" s="143" t="s">
        <v>714</v>
      </c>
      <c r="H8159" s="144">
        <v>100000</v>
      </c>
      <c r="I8159" s="143"/>
    </row>
    <row r="8160" spans="2:9" s="140" customFormat="1" ht="19.7" customHeight="1" x14ac:dyDescent="0.2">
      <c r="B8160" s="142">
        <v>55678</v>
      </c>
      <c r="C8160" s="143" t="s">
        <v>271</v>
      </c>
      <c r="D8160" s="142">
        <v>14226176</v>
      </c>
      <c r="E8160" s="143" t="s">
        <v>6426</v>
      </c>
      <c r="F8160" s="143" t="s">
        <v>729</v>
      </c>
      <c r="G8160" s="143" t="s">
        <v>730</v>
      </c>
      <c r="H8160" s="144">
        <v>330</v>
      </c>
      <c r="I8160" s="143"/>
    </row>
    <row r="8161" spans="2:9" s="140" customFormat="1" ht="19.7" customHeight="1" x14ac:dyDescent="0.2">
      <c r="B8161" s="142">
        <v>55678</v>
      </c>
      <c r="C8161" s="143" t="s">
        <v>271</v>
      </c>
      <c r="D8161" s="142">
        <v>14228659</v>
      </c>
      <c r="E8161" s="143" t="s">
        <v>6427</v>
      </c>
      <c r="F8161" s="143" t="s">
        <v>729</v>
      </c>
      <c r="G8161" s="143" t="s">
        <v>730</v>
      </c>
      <c r="H8161" s="144">
        <v>600</v>
      </c>
      <c r="I8161" s="143"/>
    </row>
    <row r="8162" spans="2:9" s="140" customFormat="1" ht="19.7" customHeight="1" x14ac:dyDescent="0.2">
      <c r="B8162" s="142">
        <v>55678</v>
      </c>
      <c r="C8162" s="143" t="s">
        <v>271</v>
      </c>
      <c r="D8162" s="142">
        <v>14228659</v>
      </c>
      <c r="E8162" s="143" t="s">
        <v>6428</v>
      </c>
      <c r="F8162" s="143" t="s">
        <v>998</v>
      </c>
      <c r="G8162" s="143" t="s">
        <v>999</v>
      </c>
      <c r="H8162" s="144">
        <v>1650</v>
      </c>
      <c r="I8162" s="143"/>
    </row>
    <row r="8163" spans="2:9" s="140" customFormat="1" ht="19.7" customHeight="1" x14ac:dyDescent="0.2">
      <c r="B8163" s="142">
        <v>55678</v>
      </c>
      <c r="C8163" s="143" t="s">
        <v>271</v>
      </c>
      <c r="D8163" s="142">
        <v>14229134</v>
      </c>
      <c r="E8163" s="143" t="s">
        <v>6429</v>
      </c>
      <c r="F8163" s="143" t="s">
        <v>737</v>
      </c>
      <c r="G8163" s="143" t="s">
        <v>738</v>
      </c>
      <c r="H8163" s="144">
        <v>360</v>
      </c>
      <c r="I8163" s="143"/>
    </row>
    <row r="8164" spans="2:9" s="140" customFormat="1" ht="19.7" customHeight="1" x14ac:dyDescent="0.2">
      <c r="B8164" s="142">
        <v>55678</v>
      </c>
      <c r="C8164" s="143" t="s">
        <v>271</v>
      </c>
      <c r="D8164" s="142">
        <v>14229134</v>
      </c>
      <c r="E8164" s="143" t="s">
        <v>6430</v>
      </c>
      <c r="F8164" s="143" t="s">
        <v>700</v>
      </c>
      <c r="G8164" s="143" t="s">
        <v>701</v>
      </c>
      <c r="H8164" s="144">
        <v>480</v>
      </c>
      <c r="I8164" s="143"/>
    </row>
    <row r="8165" spans="2:9" s="140" customFormat="1" ht="19.7" customHeight="1" x14ac:dyDescent="0.2">
      <c r="B8165" s="142">
        <v>55678</v>
      </c>
      <c r="C8165" s="143" t="s">
        <v>271</v>
      </c>
      <c r="D8165" s="142">
        <v>14229134</v>
      </c>
      <c r="E8165" s="143" t="s">
        <v>6431</v>
      </c>
      <c r="F8165" s="143" t="s">
        <v>697</v>
      </c>
      <c r="G8165" s="143" t="s">
        <v>698</v>
      </c>
      <c r="H8165" s="144">
        <v>2400</v>
      </c>
      <c r="I8165" s="143"/>
    </row>
    <row r="8166" spans="2:9" s="140" customFormat="1" ht="19.7" customHeight="1" x14ac:dyDescent="0.2">
      <c r="B8166" s="142">
        <v>55678</v>
      </c>
      <c r="C8166" s="143" t="s">
        <v>271</v>
      </c>
      <c r="D8166" s="142">
        <v>14229134</v>
      </c>
      <c r="E8166" s="143" t="s">
        <v>6432</v>
      </c>
      <c r="F8166" s="143" t="s">
        <v>700</v>
      </c>
      <c r="G8166" s="143" t="s">
        <v>701</v>
      </c>
      <c r="H8166" s="144">
        <v>600</v>
      </c>
      <c r="I8166" s="143"/>
    </row>
    <row r="8167" spans="2:9" s="140" customFormat="1" ht="19.7" customHeight="1" x14ac:dyDescent="0.2">
      <c r="B8167" s="142">
        <v>55678</v>
      </c>
      <c r="C8167" s="143" t="s">
        <v>271</v>
      </c>
      <c r="D8167" s="142">
        <v>14229608</v>
      </c>
      <c r="E8167" s="143" t="s">
        <v>6433</v>
      </c>
      <c r="F8167" s="143" t="s">
        <v>700</v>
      </c>
      <c r="G8167" s="143" t="s">
        <v>701</v>
      </c>
      <c r="H8167" s="144">
        <v>3000</v>
      </c>
      <c r="I8167" s="143"/>
    </row>
    <row r="8168" spans="2:9" s="140" customFormat="1" ht="19.7" customHeight="1" x14ac:dyDescent="0.2">
      <c r="B8168" s="142">
        <v>55678</v>
      </c>
      <c r="C8168" s="143" t="s">
        <v>271</v>
      </c>
      <c r="D8168" s="142">
        <v>14229608</v>
      </c>
      <c r="E8168" s="143" t="s">
        <v>6434</v>
      </c>
      <c r="F8168" s="143" t="s">
        <v>713</v>
      </c>
      <c r="G8168" s="143" t="s">
        <v>714</v>
      </c>
      <c r="H8168" s="144">
        <v>120000</v>
      </c>
      <c r="I8168" s="143"/>
    </row>
    <row r="8169" spans="2:9" s="140" customFormat="1" ht="19.7" customHeight="1" x14ac:dyDescent="0.2">
      <c r="B8169" s="142">
        <v>55678</v>
      </c>
      <c r="C8169" s="143" t="s">
        <v>271</v>
      </c>
      <c r="D8169" s="142">
        <v>14230432</v>
      </c>
      <c r="E8169" s="143" t="s">
        <v>6435</v>
      </c>
      <c r="F8169" s="143" t="s">
        <v>700</v>
      </c>
      <c r="G8169" s="143" t="s">
        <v>701</v>
      </c>
      <c r="H8169" s="144">
        <v>-98036.39</v>
      </c>
      <c r="I8169" s="143"/>
    </row>
    <row r="8170" spans="2:9" s="140" customFormat="1" ht="19.7" customHeight="1" x14ac:dyDescent="0.2">
      <c r="B8170" s="142">
        <v>55678</v>
      </c>
      <c r="C8170" s="143" t="s">
        <v>271</v>
      </c>
      <c r="D8170" s="142">
        <v>14230432</v>
      </c>
      <c r="E8170" s="143" t="s">
        <v>6436</v>
      </c>
      <c r="F8170" s="143" t="s">
        <v>700</v>
      </c>
      <c r="G8170" s="143" t="s">
        <v>701</v>
      </c>
      <c r="H8170" s="144">
        <v>-131650.41</v>
      </c>
      <c r="I8170" s="143"/>
    </row>
    <row r="8171" spans="2:9" s="140" customFormat="1" ht="19.7" customHeight="1" x14ac:dyDescent="0.2">
      <c r="B8171" s="142">
        <v>55678</v>
      </c>
      <c r="C8171" s="143" t="s">
        <v>271</v>
      </c>
      <c r="D8171" s="142">
        <v>14230724</v>
      </c>
      <c r="E8171" s="143" t="s">
        <v>6437</v>
      </c>
      <c r="F8171" s="143" t="s">
        <v>700</v>
      </c>
      <c r="G8171" s="143" t="s">
        <v>701</v>
      </c>
      <c r="H8171" s="144">
        <v>600</v>
      </c>
      <c r="I8171" s="143"/>
    </row>
    <row r="8172" spans="2:9" s="140" customFormat="1" ht="19.7" customHeight="1" x14ac:dyDescent="0.2">
      <c r="B8172" s="142">
        <v>55678</v>
      </c>
      <c r="C8172" s="143" t="s">
        <v>271</v>
      </c>
      <c r="D8172" s="142">
        <v>14230733</v>
      </c>
      <c r="E8172" s="143" t="s">
        <v>9947</v>
      </c>
      <c r="F8172" s="143" t="s">
        <v>737</v>
      </c>
      <c r="G8172" s="143" t="s">
        <v>738</v>
      </c>
      <c r="H8172" s="144">
        <v>4117</v>
      </c>
      <c r="I8172" s="143"/>
    </row>
    <row r="8173" spans="2:9" s="140" customFormat="1" ht="19.7" customHeight="1" x14ac:dyDescent="0.2">
      <c r="B8173" s="142">
        <v>55678</v>
      </c>
      <c r="C8173" s="143" t="s">
        <v>271</v>
      </c>
      <c r="D8173" s="142">
        <v>14230733</v>
      </c>
      <c r="E8173" s="143" t="s">
        <v>6438</v>
      </c>
      <c r="F8173" s="143" t="s">
        <v>700</v>
      </c>
      <c r="G8173" s="143" t="s">
        <v>701</v>
      </c>
      <c r="H8173" s="144">
        <v>2400</v>
      </c>
      <c r="I8173" s="143"/>
    </row>
    <row r="8174" spans="2:9" s="140" customFormat="1" ht="19.7" customHeight="1" x14ac:dyDescent="0.2">
      <c r="B8174" s="142">
        <v>55678</v>
      </c>
      <c r="C8174" s="143" t="s">
        <v>271</v>
      </c>
      <c r="D8174" s="142">
        <v>14230865</v>
      </c>
      <c r="E8174" s="143" t="s">
        <v>6439</v>
      </c>
      <c r="F8174" s="143" t="s">
        <v>697</v>
      </c>
      <c r="G8174" s="143" t="s">
        <v>698</v>
      </c>
      <c r="H8174" s="144">
        <v>1650</v>
      </c>
      <c r="I8174" s="143"/>
    </row>
    <row r="8175" spans="2:9" s="140" customFormat="1" ht="19.7" customHeight="1" x14ac:dyDescent="0.2">
      <c r="B8175" s="142">
        <v>55678</v>
      </c>
      <c r="C8175" s="143" t="s">
        <v>271</v>
      </c>
      <c r="D8175" s="142">
        <v>14230865</v>
      </c>
      <c r="E8175" s="143" t="s">
        <v>6440</v>
      </c>
      <c r="F8175" s="143" t="s">
        <v>737</v>
      </c>
      <c r="G8175" s="143" t="s">
        <v>738</v>
      </c>
      <c r="H8175" s="144">
        <v>4300</v>
      </c>
      <c r="I8175" s="143"/>
    </row>
    <row r="8176" spans="2:9" s="140" customFormat="1" ht="19.7" customHeight="1" x14ac:dyDescent="0.2">
      <c r="B8176" s="142">
        <v>55678</v>
      </c>
      <c r="C8176" s="143" t="s">
        <v>271</v>
      </c>
      <c r="D8176" s="142">
        <v>14230972</v>
      </c>
      <c r="E8176" s="143" t="s">
        <v>6441</v>
      </c>
      <c r="F8176" s="143" t="s">
        <v>700</v>
      </c>
      <c r="G8176" s="143" t="s">
        <v>701</v>
      </c>
      <c r="H8176" s="144">
        <v>-30931.439999999999</v>
      </c>
      <c r="I8176" s="143"/>
    </row>
    <row r="8177" spans="2:9" s="140" customFormat="1" ht="19.7" customHeight="1" x14ac:dyDescent="0.2">
      <c r="B8177" s="142">
        <v>55678</v>
      </c>
      <c r="C8177" s="143" t="s">
        <v>271</v>
      </c>
      <c r="D8177" s="142">
        <v>14231639</v>
      </c>
      <c r="E8177" s="143" t="s">
        <v>9948</v>
      </c>
      <c r="F8177" s="143" t="s">
        <v>700</v>
      </c>
      <c r="G8177" s="143" t="s">
        <v>701</v>
      </c>
      <c r="H8177" s="144">
        <v>-25215.82</v>
      </c>
      <c r="I8177" s="143"/>
    </row>
    <row r="8178" spans="2:9" s="140" customFormat="1" ht="19.7" customHeight="1" x14ac:dyDescent="0.2">
      <c r="B8178" s="142">
        <v>55678</v>
      </c>
      <c r="C8178" s="143" t="s">
        <v>271</v>
      </c>
      <c r="D8178" s="142">
        <v>14232429</v>
      </c>
      <c r="E8178" s="143" t="s">
        <v>6442</v>
      </c>
      <c r="F8178" s="143" t="s">
        <v>700</v>
      </c>
      <c r="G8178" s="143" t="s">
        <v>701</v>
      </c>
      <c r="H8178" s="144">
        <v>360</v>
      </c>
      <c r="I8178" s="143"/>
    </row>
    <row r="8179" spans="2:9" s="140" customFormat="1" ht="19.7" customHeight="1" x14ac:dyDescent="0.2">
      <c r="B8179" s="142">
        <v>55678</v>
      </c>
      <c r="C8179" s="143" t="s">
        <v>271</v>
      </c>
      <c r="D8179" s="142">
        <v>14232620</v>
      </c>
      <c r="E8179" s="143" t="s">
        <v>6443</v>
      </c>
      <c r="F8179" s="143" t="s">
        <v>700</v>
      </c>
      <c r="G8179" s="143" t="s">
        <v>701</v>
      </c>
      <c r="H8179" s="144">
        <v>600</v>
      </c>
      <c r="I8179" s="143"/>
    </row>
    <row r="8180" spans="2:9" s="140" customFormat="1" ht="19.7" customHeight="1" x14ac:dyDescent="0.2">
      <c r="B8180" s="142">
        <v>55678</v>
      </c>
      <c r="C8180" s="143" t="s">
        <v>271</v>
      </c>
      <c r="D8180" s="142">
        <v>14232812</v>
      </c>
      <c r="E8180" s="143" t="s">
        <v>6444</v>
      </c>
      <c r="F8180" s="143" t="s">
        <v>700</v>
      </c>
      <c r="G8180" s="143" t="s">
        <v>701</v>
      </c>
      <c r="H8180" s="144">
        <v>360</v>
      </c>
      <c r="I8180" s="143"/>
    </row>
    <row r="8181" spans="2:9" s="140" customFormat="1" ht="19.7" customHeight="1" x14ac:dyDescent="0.2">
      <c r="B8181" s="142">
        <v>55678</v>
      </c>
      <c r="C8181" s="143" t="s">
        <v>271</v>
      </c>
      <c r="D8181" s="142">
        <v>14233491</v>
      </c>
      <c r="E8181" s="143" t="s">
        <v>6445</v>
      </c>
      <c r="F8181" s="143" t="s">
        <v>729</v>
      </c>
      <c r="G8181" s="143" t="s">
        <v>730</v>
      </c>
      <c r="H8181" s="144">
        <v>2640</v>
      </c>
      <c r="I8181" s="143"/>
    </row>
    <row r="8182" spans="2:9" s="140" customFormat="1" ht="19.7" customHeight="1" x14ac:dyDescent="0.2">
      <c r="B8182" s="142">
        <v>55678</v>
      </c>
      <c r="C8182" s="143" t="s">
        <v>271</v>
      </c>
      <c r="D8182" s="142">
        <v>14233491</v>
      </c>
      <c r="E8182" s="143" t="s">
        <v>6446</v>
      </c>
      <c r="F8182" s="143" t="s">
        <v>700</v>
      </c>
      <c r="G8182" s="143" t="s">
        <v>701</v>
      </c>
      <c r="H8182" s="144">
        <v>-1565.72</v>
      </c>
      <c r="I8182" s="143"/>
    </row>
    <row r="8183" spans="2:9" s="140" customFormat="1" ht="19.7" customHeight="1" x14ac:dyDescent="0.2">
      <c r="B8183" s="142">
        <v>55678</v>
      </c>
      <c r="C8183" s="143" t="s">
        <v>271</v>
      </c>
      <c r="D8183" s="142">
        <v>14233491</v>
      </c>
      <c r="E8183" s="143" t="s">
        <v>6447</v>
      </c>
      <c r="F8183" s="143" t="s">
        <v>700</v>
      </c>
      <c r="G8183" s="143" t="s">
        <v>701</v>
      </c>
      <c r="H8183" s="144">
        <v>-46002.91</v>
      </c>
      <c r="I8183" s="143"/>
    </row>
    <row r="8184" spans="2:9" s="140" customFormat="1" ht="19.7" customHeight="1" x14ac:dyDescent="0.2">
      <c r="B8184" s="142">
        <v>55678</v>
      </c>
      <c r="C8184" s="143" t="s">
        <v>271</v>
      </c>
      <c r="D8184" s="142">
        <v>14233491</v>
      </c>
      <c r="E8184" s="143" t="s">
        <v>6448</v>
      </c>
      <c r="F8184" s="143" t="s">
        <v>697</v>
      </c>
      <c r="G8184" s="143" t="s">
        <v>698</v>
      </c>
      <c r="H8184" s="144">
        <v>53000</v>
      </c>
      <c r="I8184" s="143"/>
    </row>
    <row r="8185" spans="2:9" s="140" customFormat="1" ht="19.7" customHeight="1" x14ac:dyDescent="0.2">
      <c r="B8185" s="142">
        <v>55678</v>
      </c>
      <c r="C8185" s="143" t="s">
        <v>271</v>
      </c>
      <c r="D8185" s="142">
        <v>14233491</v>
      </c>
      <c r="E8185" s="143" t="s">
        <v>6449</v>
      </c>
      <c r="F8185" s="143" t="s">
        <v>700</v>
      </c>
      <c r="G8185" s="143" t="s">
        <v>701</v>
      </c>
      <c r="H8185" s="144">
        <v>-5858.38</v>
      </c>
      <c r="I8185" s="143"/>
    </row>
    <row r="8186" spans="2:9" s="140" customFormat="1" ht="19.7" customHeight="1" x14ac:dyDescent="0.2">
      <c r="B8186" s="142">
        <v>55678</v>
      </c>
      <c r="C8186" s="143" t="s">
        <v>271</v>
      </c>
      <c r="D8186" s="142">
        <v>14233665</v>
      </c>
      <c r="E8186" s="143" t="s">
        <v>8851</v>
      </c>
      <c r="F8186" s="143" t="s">
        <v>700</v>
      </c>
      <c r="G8186" s="143" t="s">
        <v>701</v>
      </c>
      <c r="H8186" s="144">
        <v>0</v>
      </c>
      <c r="I8186" s="143"/>
    </row>
    <row r="8187" spans="2:9" s="140" customFormat="1" ht="19.7" customHeight="1" x14ac:dyDescent="0.2">
      <c r="B8187" s="142">
        <v>55678</v>
      </c>
      <c r="C8187" s="143" t="s">
        <v>271</v>
      </c>
      <c r="D8187" s="142">
        <v>14233665</v>
      </c>
      <c r="E8187" s="143" t="s">
        <v>8852</v>
      </c>
      <c r="F8187" s="143" t="s">
        <v>700</v>
      </c>
      <c r="G8187" s="143" t="s">
        <v>701</v>
      </c>
      <c r="H8187" s="144">
        <v>-986.19</v>
      </c>
      <c r="I8187" s="143"/>
    </row>
    <row r="8188" spans="2:9" s="140" customFormat="1" ht="19.7" customHeight="1" x14ac:dyDescent="0.2">
      <c r="B8188" s="142">
        <v>55678</v>
      </c>
      <c r="C8188" s="143" t="s">
        <v>271</v>
      </c>
      <c r="D8188" s="142">
        <v>14235344</v>
      </c>
      <c r="E8188" s="143" t="s">
        <v>8853</v>
      </c>
      <c r="F8188" s="143" t="s">
        <v>899</v>
      </c>
      <c r="G8188" s="143" t="s">
        <v>900</v>
      </c>
      <c r="H8188" s="144">
        <v>838.47</v>
      </c>
      <c r="I8188" s="143"/>
    </row>
    <row r="8189" spans="2:9" s="140" customFormat="1" ht="19.7" customHeight="1" x14ac:dyDescent="0.2">
      <c r="B8189" s="142">
        <v>55678</v>
      </c>
      <c r="C8189" s="143" t="s">
        <v>271</v>
      </c>
      <c r="D8189" s="142">
        <v>14236397</v>
      </c>
      <c r="E8189" s="143" t="s">
        <v>6450</v>
      </c>
      <c r="F8189" s="143" t="s">
        <v>729</v>
      </c>
      <c r="G8189" s="143" t="s">
        <v>730</v>
      </c>
      <c r="H8189" s="144">
        <v>330</v>
      </c>
      <c r="I8189" s="143"/>
    </row>
    <row r="8190" spans="2:9" s="140" customFormat="1" ht="19.7" customHeight="1" x14ac:dyDescent="0.2">
      <c r="B8190" s="142">
        <v>55678</v>
      </c>
      <c r="C8190" s="143" t="s">
        <v>271</v>
      </c>
      <c r="D8190" s="142">
        <v>14236398</v>
      </c>
      <c r="E8190" s="143" t="s">
        <v>6451</v>
      </c>
      <c r="F8190" s="143" t="s">
        <v>729</v>
      </c>
      <c r="G8190" s="143" t="s">
        <v>730</v>
      </c>
      <c r="H8190" s="144">
        <v>360</v>
      </c>
      <c r="I8190" s="143"/>
    </row>
    <row r="8191" spans="2:9" s="140" customFormat="1" ht="19.7" customHeight="1" x14ac:dyDescent="0.2">
      <c r="B8191" s="142">
        <v>55678</v>
      </c>
      <c r="C8191" s="143" t="s">
        <v>271</v>
      </c>
      <c r="D8191" s="142">
        <v>14236788</v>
      </c>
      <c r="E8191" s="143" t="s">
        <v>6452</v>
      </c>
      <c r="F8191" s="143" t="s">
        <v>769</v>
      </c>
      <c r="G8191" s="143" t="s">
        <v>770</v>
      </c>
      <c r="H8191" s="144">
        <v>-16298.99</v>
      </c>
      <c r="I8191" s="143"/>
    </row>
    <row r="8192" spans="2:9" s="140" customFormat="1" ht="19.7" customHeight="1" x14ac:dyDescent="0.2">
      <c r="B8192" s="142">
        <v>55678</v>
      </c>
      <c r="C8192" s="143" t="s">
        <v>271</v>
      </c>
      <c r="D8192" s="142">
        <v>14236788</v>
      </c>
      <c r="E8192" s="143" t="s">
        <v>6453</v>
      </c>
      <c r="F8192" s="143" t="s">
        <v>700</v>
      </c>
      <c r="G8192" s="143" t="s">
        <v>701</v>
      </c>
      <c r="H8192" s="144">
        <v>16297</v>
      </c>
      <c r="I8192" s="143"/>
    </row>
    <row r="8193" spans="2:9" s="140" customFormat="1" ht="19.7" customHeight="1" x14ac:dyDescent="0.2">
      <c r="B8193" s="142">
        <v>55678</v>
      </c>
      <c r="C8193" s="143" t="s">
        <v>271</v>
      </c>
      <c r="D8193" s="142">
        <v>14237646</v>
      </c>
      <c r="E8193" s="143" t="s">
        <v>6454</v>
      </c>
      <c r="F8193" s="143" t="s">
        <v>723</v>
      </c>
      <c r="G8193" s="143" t="s">
        <v>724</v>
      </c>
      <c r="H8193" s="144">
        <v>-1850</v>
      </c>
      <c r="I8193" s="143"/>
    </row>
    <row r="8194" spans="2:9" s="140" customFormat="1" ht="19.7" customHeight="1" x14ac:dyDescent="0.2">
      <c r="B8194" s="142">
        <v>55678</v>
      </c>
      <c r="C8194" s="143" t="s">
        <v>271</v>
      </c>
      <c r="D8194" s="142">
        <v>14237964</v>
      </c>
      <c r="E8194" s="143" t="s">
        <v>6455</v>
      </c>
      <c r="F8194" s="143" t="s">
        <v>729</v>
      </c>
      <c r="G8194" s="143" t="s">
        <v>730</v>
      </c>
      <c r="H8194" s="144">
        <v>-801.06</v>
      </c>
      <c r="I8194" s="143"/>
    </row>
    <row r="8195" spans="2:9" s="140" customFormat="1" ht="19.7" customHeight="1" x14ac:dyDescent="0.2">
      <c r="B8195" s="142">
        <v>55678</v>
      </c>
      <c r="C8195" s="143" t="s">
        <v>271</v>
      </c>
      <c r="D8195" s="142">
        <v>14238314</v>
      </c>
      <c r="E8195" s="143" t="s">
        <v>6456</v>
      </c>
      <c r="F8195" s="143" t="s">
        <v>700</v>
      </c>
      <c r="G8195" s="143" t="s">
        <v>701</v>
      </c>
      <c r="H8195" s="144">
        <v>78000</v>
      </c>
      <c r="I8195" s="143"/>
    </row>
    <row r="8196" spans="2:9" s="140" customFormat="1" ht="19.7" customHeight="1" x14ac:dyDescent="0.2">
      <c r="B8196" s="142">
        <v>55678</v>
      </c>
      <c r="C8196" s="143" t="s">
        <v>271</v>
      </c>
      <c r="D8196" s="142">
        <v>14238314</v>
      </c>
      <c r="E8196" s="143" t="s">
        <v>6457</v>
      </c>
      <c r="F8196" s="143" t="s">
        <v>700</v>
      </c>
      <c r="G8196" s="143" t="s">
        <v>701</v>
      </c>
      <c r="H8196" s="144">
        <v>960</v>
      </c>
      <c r="I8196" s="143"/>
    </row>
    <row r="8197" spans="2:9" s="140" customFormat="1" ht="19.7" customHeight="1" x14ac:dyDescent="0.2">
      <c r="B8197" s="142">
        <v>55678</v>
      </c>
      <c r="C8197" s="143" t="s">
        <v>271</v>
      </c>
      <c r="D8197" s="142">
        <v>14238314</v>
      </c>
      <c r="E8197" s="143" t="s">
        <v>6458</v>
      </c>
      <c r="F8197" s="143" t="s">
        <v>700</v>
      </c>
      <c r="G8197" s="143" t="s">
        <v>701</v>
      </c>
      <c r="H8197" s="144">
        <v>600</v>
      </c>
      <c r="I8197" s="143"/>
    </row>
    <row r="8198" spans="2:9" s="140" customFormat="1" ht="19.7" customHeight="1" x14ac:dyDescent="0.2">
      <c r="B8198" s="142">
        <v>55678</v>
      </c>
      <c r="C8198" s="143" t="s">
        <v>271</v>
      </c>
      <c r="D8198" s="142">
        <v>14238717</v>
      </c>
      <c r="E8198" s="143" t="s">
        <v>6459</v>
      </c>
      <c r="F8198" s="143" t="s">
        <v>729</v>
      </c>
      <c r="G8198" s="143" t="s">
        <v>730</v>
      </c>
      <c r="H8198" s="144">
        <v>2640</v>
      </c>
      <c r="I8198" s="143"/>
    </row>
    <row r="8199" spans="2:9" s="140" customFormat="1" ht="19.7" customHeight="1" x14ac:dyDescent="0.2">
      <c r="B8199" s="142">
        <v>55678</v>
      </c>
      <c r="C8199" s="143" t="s">
        <v>271</v>
      </c>
      <c r="D8199" s="142">
        <v>14238734</v>
      </c>
      <c r="E8199" s="143" t="s">
        <v>6460</v>
      </c>
      <c r="F8199" s="143" t="s">
        <v>729</v>
      </c>
      <c r="G8199" s="143" t="s">
        <v>730</v>
      </c>
      <c r="H8199" s="144">
        <v>135</v>
      </c>
      <c r="I8199" s="143"/>
    </row>
    <row r="8200" spans="2:9" s="140" customFormat="1" ht="19.7" customHeight="1" x14ac:dyDescent="0.2">
      <c r="B8200" s="142">
        <v>55678</v>
      </c>
      <c r="C8200" s="143" t="s">
        <v>271</v>
      </c>
      <c r="D8200" s="142">
        <v>14239057</v>
      </c>
      <c r="E8200" s="143" t="s">
        <v>6461</v>
      </c>
      <c r="F8200" s="143" t="s">
        <v>700</v>
      </c>
      <c r="G8200" s="143" t="s">
        <v>701</v>
      </c>
      <c r="H8200" s="144">
        <v>140</v>
      </c>
      <c r="I8200" s="143"/>
    </row>
    <row r="8201" spans="2:9" s="140" customFormat="1" ht="19.7" customHeight="1" x14ac:dyDescent="0.2">
      <c r="B8201" s="142">
        <v>55678</v>
      </c>
      <c r="C8201" s="143" t="s">
        <v>271</v>
      </c>
      <c r="D8201" s="142">
        <v>14239057</v>
      </c>
      <c r="E8201" s="143" t="s">
        <v>6461</v>
      </c>
      <c r="F8201" s="143" t="s">
        <v>700</v>
      </c>
      <c r="G8201" s="143" t="s">
        <v>701</v>
      </c>
      <c r="H8201" s="144">
        <v>700</v>
      </c>
      <c r="I8201" s="143"/>
    </row>
    <row r="8202" spans="2:9" s="140" customFormat="1" ht="19.7" customHeight="1" x14ac:dyDescent="0.2">
      <c r="B8202" s="142">
        <v>55678</v>
      </c>
      <c r="C8202" s="143" t="s">
        <v>271</v>
      </c>
      <c r="D8202" s="142">
        <v>14239057</v>
      </c>
      <c r="E8202" s="143" t="s">
        <v>6462</v>
      </c>
      <c r="F8202" s="143" t="s">
        <v>737</v>
      </c>
      <c r="G8202" s="143" t="s">
        <v>738</v>
      </c>
      <c r="H8202" s="144">
        <v>60</v>
      </c>
      <c r="I8202" s="143"/>
    </row>
    <row r="8203" spans="2:9" s="140" customFormat="1" ht="19.7" customHeight="1" x14ac:dyDescent="0.2">
      <c r="B8203" s="142">
        <v>55678</v>
      </c>
      <c r="C8203" s="143" t="s">
        <v>271</v>
      </c>
      <c r="D8203" s="142">
        <v>14239057</v>
      </c>
      <c r="E8203" s="143" t="s">
        <v>6462</v>
      </c>
      <c r="F8203" s="143" t="s">
        <v>737</v>
      </c>
      <c r="G8203" s="143" t="s">
        <v>738</v>
      </c>
      <c r="H8203" s="144">
        <v>300</v>
      </c>
      <c r="I8203" s="143"/>
    </row>
    <row r="8204" spans="2:9" s="140" customFormat="1" ht="19.7" customHeight="1" x14ac:dyDescent="0.2">
      <c r="B8204" s="142">
        <v>55678</v>
      </c>
      <c r="C8204" s="143" t="s">
        <v>271</v>
      </c>
      <c r="D8204" s="142">
        <v>14240977</v>
      </c>
      <c r="E8204" s="143" t="s">
        <v>6463</v>
      </c>
      <c r="F8204" s="143" t="s">
        <v>729</v>
      </c>
      <c r="G8204" s="143" t="s">
        <v>730</v>
      </c>
      <c r="H8204" s="144">
        <v>800</v>
      </c>
      <c r="I8204" s="143"/>
    </row>
    <row r="8205" spans="2:9" s="140" customFormat="1" ht="19.7" customHeight="1" x14ac:dyDescent="0.2">
      <c r="B8205" s="142">
        <v>55678</v>
      </c>
      <c r="C8205" s="143" t="s">
        <v>271</v>
      </c>
      <c r="D8205" s="142">
        <v>14240977</v>
      </c>
      <c r="E8205" s="143" t="s">
        <v>6464</v>
      </c>
      <c r="F8205" s="143" t="s">
        <v>697</v>
      </c>
      <c r="G8205" s="143" t="s">
        <v>698</v>
      </c>
      <c r="H8205" s="144">
        <v>30000</v>
      </c>
      <c r="I8205" s="143"/>
    </row>
    <row r="8206" spans="2:9" s="140" customFormat="1" ht="19.7" customHeight="1" x14ac:dyDescent="0.2">
      <c r="B8206" s="142">
        <v>55678</v>
      </c>
      <c r="C8206" s="143" t="s">
        <v>271</v>
      </c>
      <c r="D8206" s="142">
        <v>14242141</v>
      </c>
      <c r="E8206" s="143" t="s">
        <v>6465</v>
      </c>
      <c r="F8206" s="143" t="s">
        <v>700</v>
      </c>
      <c r="G8206" s="143" t="s">
        <v>701</v>
      </c>
      <c r="H8206" s="144">
        <v>360</v>
      </c>
      <c r="I8206" s="143"/>
    </row>
    <row r="8207" spans="2:9" s="140" customFormat="1" ht="19.7" customHeight="1" x14ac:dyDescent="0.2">
      <c r="B8207" s="142">
        <v>55678</v>
      </c>
      <c r="C8207" s="143" t="s">
        <v>271</v>
      </c>
      <c r="D8207" s="142">
        <v>14242141</v>
      </c>
      <c r="E8207" s="143" t="s">
        <v>6466</v>
      </c>
      <c r="F8207" s="143" t="s">
        <v>899</v>
      </c>
      <c r="G8207" s="143" t="s">
        <v>900</v>
      </c>
      <c r="H8207" s="144">
        <v>603.67999999999995</v>
      </c>
      <c r="I8207" s="143"/>
    </row>
    <row r="8208" spans="2:9" s="140" customFormat="1" ht="19.7" customHeight="1" x14ac:dyDescent="0.2">
      <c r="B8208" s="142">
        <v>55678</v>
      </c>
      <c r="C8208" s="143" t="s">
        <v>271</v>
      </c>
      <c r="D8208" s="142">
        <v>14243131</v>
      </c>
      <c r="E8208" s="143" t="s">
        <v>9949</v>
      </c>
      <c r="F8208" s="143" t="s">
        <v>713</v>
      </c>
      <c r="G8208" s="143" t="s">
        <v>714</v>
      </c>
      <c r="H8208" s="144">
        <v>100000</v>
      </c>
      <c r="I8208" s="143"/>
    </row>
    <row r="8209" spans="2:9" s="140" customFormat="1" ht="19.7" customHeight="1" x14ac:dyDescent="0.2">
      <c r="B8209" s="142">
        <v>55678</v>
      </c>
      <c r="C8209" s="143" t="s">
        <v>271</v>
      </c>
      <c r="D8209" s="142">
        <v>14246056</v>
      </c>
      <c r="E8209" s="143" t="s">
        <v>6467</v>
      </c>
      <c r="F8209" s="143" t="s">
        <v>729</v>
      </c>
      <c r="G8209" s="143" t="s">
        <v>730</v>
      </c>
      <c r="H8209" s="144">
        <v>600</v>
      </c>
      <c r="I8209" s="143"/>
    </row>
    <row r="8210" spans="2:9" s="140" customFormat="1" ht="19.7" customHeight="1" x14ac:dyDescent="0.2">
      <c r="B8210" s="142">
        <v>55678</v>
      </c>
      <c r="C8210" s="143" t="s">
        <v>271</v>
      </c>
      <c r="D8210" s="142">
        <v>14246056</v>
      </c>
      <c r="E8210" s="143" t="s">
        <v>6468</v>
      </c>
      <c r="F8210" s="143" t="s">
        <v>737</v>
      </c>
      <c r="G8210" s="143" t="s">
        <v>738</v>
      </c>
      <c r="H8210" s="144">
        <v>360</v>
      </c>
      <c r="I8210" s="143"/>
    </row>
    <row r="8211" spans="2:9" s="140" customFormat="1" ht="19.7" customHeight="1" x14ac:dyDescent="0.2">
      <c r="B8211" s="142">
        <v>55678</v>
      </c>
      <c r="C8211" s="143" t="s">
        <v>271</v>
      </c>
      <c r="D8211" s="142">
        <v>14246056</v>
      </c>
      <c r="E8211" s="143" t="s">
        <v>6469</v>
      </c>
      <c r="F8211" s="143" t="s">
        <v>706</v>
      </c>
      <c r="G8211" s="143" t="s">
        <v>707</v>
      </c>
      <c r="H8211" s="144">
        <v>640.28</v>
      </c>
      <c r="I8211" s="143"/>
    </row>
    <row r="8212" spans="2:9" s="140" customFormat="1" ht="19.7" customHeight="1" x14ac:dyDescent="0.2">
      <c r="B8212" s="142">
        <v>55678</v>
      </c>
      <c r="C8212" s="143" t="s">
        <v>271</v>
      </c>
      <c r="D8212" s="142">
        <v>65037520</v>
      </c>
      <c r="E8212" s="143" t="s">
        <v>6470</v>
      </c>
      <c r="F8212" s="143" t="s">
        <v>723</v>
      </c>
      <c r="G8212" s="143" t="s">
        <v>724</v>
      </c>
      <c r="H8212" s="144">
        <v>-1400</v>
      </c>
      <c r="I8212" s="143"/>
    </row>
    <row r="8213" spans="2:9" s="140" customFormat="1" ht="19.7" customHeight="1" x14ac:dyDescent="0.2">
      <c r="B8213" s="142">
        <v>55678</v>
      </c>
      <c r="C8213" s="143" t="s">
        <v>271</v>
      </c>
      <c r="D8213" s="142">
        <v>65037845</v>
      </c>
      <c r="E8213" s="143" t="s">
        <v>6471</v>
      </c>
      <c r="F8213" s="143" t="s">
        <v>1245</v>
      </c>
      <c r="G8213" s="143" t="s">
        <v>1246</v>
      </c>
      <c r="H8213" s="144">
        <v>130000</v>
      </c>
      <c r="I8213" s="143"/>
    </row>
    <row r="8214" spans="2:9" s="140" customFormat="1" ht="19.7" customHeight="1" x14ac:dyDescent="0.2">
      <c r="B8214" s="142">
        <v>55678</v>
      </c>
      <c r="C8214" s="143" t="s">
        <v>271</v>
      </c>
      <c r="D8214" s="142">
        <v>65037845</v>
      </c>
      <c r="E8214" s="143" t="s">
        <v>6472</v>
      </c>
      <c r="F8214" s="143" t="s">
        <v>729</v>
      </c>
      <c r="G8214" s="143" t="s">
        <v>730</v>
      </c>
      <c r="H8214" s="144">
        <v>30500</v>
      </c>
      <c r="I8214" s="143"/>
    </row>
    <row r="8215" spans="2:9" s="140" customFormat="1" ht="19.7" customHeight="1" x14ac:dyDescent="0.2">
      <c r="B8215" s="142">
        <v>55678</v>
      </c>
      <c r="C8215" s="143" t="s">
        <v>271</v>
      </c>
      <c r="D8215" s="142">
        <v>65038731</v>
      </c>
      <c r="E8215" s="143" t="s">
        <v>6473</v>
      </c>
      <c r="F8215" s="143" t="s">
        <v>729</v>
      </c>
      <c r="G8215" s="143" t="s">
        <v>730</v>
      </c>
      <c r="H8215" s="144">
        <v>-794.23</v>
      </c>
      <c r="I8215" s="143"/>
    </row>
    <row r="8216" spans="2:9" s="140" customFormat="1" ht="19.7" customHeight="1" x14ac:dyDescent="0.2">
      <c r="B8216" s="142">
        <v>55678</v>
      </c>
      <c r="C8216" s="143" t="s">
        <v>271</v>
      </c>
      <c r="D8216" s="142">
        <v>65038731</v>
      </c>
      <c r="E8216" s="143" t="s">
        <v>6474</v>
      </c>
      <c r="F8216" s="143" t="s">
        <v>713</v>
      </c>
      <c r="G8216" s="143" t="s">
        <v>714</v>
      </c>
      <c r="H8216" s="144">
        <v>19836</v>
      </c>
      <c r="I8216" s="143"/>
    </row>
    <row r="8217" spans="2:9" s="140" customFormat="1" ht="19.7" customHeight="1" x14ac:dyDescent="0.2">
      <c r="B8217" s="142">
        <v>55678</v>
      </c>
      <c r="C8217" s="143" t="s">
        <v>271</v>
      </c>
      <c r="D8217" s="142">
        <v>65038731</v>
      </c>
      <c r="E8217" s="143" t="s">
        <v>9950</v>
      </c>
      <c r="F8217" s="143" t="s">
        <v>697</v>
      </c>
      <c r="G8217" s="143" t="s">
        <v>698</v>
      </c>
      <c r="H8217" s="144">
        <v>80000</v>
      </c>
      <c r="I8217" s="143"/>
    </row>
    <row r="8218" spans="2:9" s="140" customFormat="1" ht="19.7" customHeight="1" x14ac:dyDescent="0.2">
      <c r="B8218" s="142">
        <v>55678</v>
      </c>
      <c r="C8218" s="143" t="s">
        <v>271</v>
      </c>
      <c r="D8218" s="142">
        <v>65038741</v>
      </c>
      <c r="E8218" s="143" t="s">
        <v>6475</v>
      </c>
      <c r="F8218" s="143" t="s">
        <v>700</v>
      </c>
      <c r="G8218" s="143" t="s">
        <v>701</v>
      </c>
      <c r="H8218" s="144">
        <v>600</v>
      </c>
      <c r="I8218" s="143"/>
    </row>
    <row r="8219" spans="2:9" s="140" customFormat="1" ht="19.7" customHeight="1" x14ac:dyDescent="0.2">
      <c r="B8219" s="142">
        <v>55678</v>
      </c>
      <c r="C8219" s="143" t="s">
        <v>271</v>
      </c>
      <c r="D8219" s="142">
        <v>65038872</v>
      </c>
      <c r="E8219" s="143" t="s">
        <v>6476</v>
      </c>
      <c r="F8219" s="143" t="s">
        <v>729</v>
      </c>
      <c r="G8219" s="143" t="s">
        <v>730</v>
      </c>
      <c r="H8219" s="144">
        <v>558</v>
      </c>
      <c r="I8219" s="143"/>
    </row>
    <row r="8220" spans="2:9" s="140" customFormat="1" ht="19.7" customHeight="1" x14ac:dyDescent="0.2">
      <c r="B8220" s="142">
        <v>55678</v>
      </c>
      <c r="C8220" s="143" t="s">
        <v>271</v>
      </c>
      <c r="D8220" s="142">
        <v>65038872</v>
      </c>
      <c r="E8220" s="143" t="s">
        <v>6477</v>
      </c>
      <c r="F8220" s="143" t="s">
        <v>700</v>
      </c>
      <c r="G8220" s="143" t="s">
        <v>701</v>
      </c>
      <c r="H8220" s="144">
        <v>-13573.58</v>
      </c>
      <c r="I8220" s="143"/>
    </row>
    <row r="8221" spans="2:9" s="140" customFormat="1" ht="19.7" customHeight="1" x14ac:dyDescent="0.2">
      <c r="B8221" s="142">
        <v>55678</v>
      </c>
      <c r="C8221" s="143" t="s">
        <v>271</v>
      </c>
      <c r="D8221" s="142">
        <v>65038895</v>
      </c>
      <c r="E8221" s="143" t="s">
        <v>6478</v>
      </c>
      <c r="F8221" s="143" t="s">
        <v>737</v>
      </c>
      <c r="G8221" s="143" t="s">
        <v>738</v>
      </c>
      <c r="H8221" s="144">
        <v>60</v>
      </c>
      <c r="I8221" s="143"/>
    </row>
    <row r="8222" spans="2:9" s="140" customFormat="1" ht="19.7" customHeight="1" x14ac:dyDescent="0.2">
      <c r="B8222" s="142">
        <v>55678</v>
      </c>
      <c r="C8222" s="143" t="s">
        <v>271</v>
      </c>
      <c r="D8222" s="142">
        <v>65038895</v>
      </c>
      <c r="E8222" s="143" t="s">
        <v>6478</v>
      </c>
      <c r="F8222" s="143" t="s">
        <v>737</v>
      </c>
      <c r="G8222" s="143" t="s">
        <v>738</v>
      </c>
      <c r="H8222" s="144">
        <v>300</v>
      </c>
      <c r="I8222" s="143"/>
    </row>
    <row r="8223" spans="2:9" s="140" customFormat="1" ht="19.7" customHeight="1" x14ac:dyDescent="0.2">
      <c r="B8223" s="142">
        <v>55678</v>
      </c>
      <c r="C8223" s="143" t="s">
        <v>271</v>
      </c>
      <c r="D8223" s="142">
        <v>65039056</v>
      </c>
      <c r="E8223" s="143" t="s">
        <v>6479</v>
      </c>
      <c r="F8223" s="143" t="s">
        <v>769</v>
      </c>
      <c r="G8223" s="143" t="s">
        <v>770</v>
      </c>
      <c r="H8223" s="144">
        <v>-16298.99</v>
      </c>
      <c r="I8223" s="143"/>
    </row>
    <row r="8224" spans="2:9" s="140" customFormat="1" ht="19.7" customHeight="1" x14ac:dyDescent="0.2">
      <c r="B8224" s="142">
        <v>55678</v>
      </c>
      <c r="C8224" s="143" t="s">
        <v>271</v>
      </c>
      <c r="D8224" s="142">
        <v>65039056</v>
      </c>
      <c r="E8224" s="143" t="s">
        <v>6480</v>
      </c>
      <c r="F8224" s="143" t="s">
        <v>700</v>
      </c>
      <c r="G8224" s="143" t="s">
        <v>701</v>
      </c>
      <c r="H8224" s="144">
        <v>16297</v>
      </c>
      <c r="I8224" s="143"/>
    </row>
    <row r="8225" spans="2:9" s="140" customFormat="1" ht="19.7" customHeight="1" x14ac:dyDescent="0.2">
      <c r="B8225" s="142">
        <v>55678</v>
      </c>
      <c r="C8225" s="143" t="s">
        <v>271</v>
      </c>
      <c r="D8225" s="142">
        <v>65039750</v>
      </c>
      <c r="E8225" s="143" t="s">
        <v>6481</v>
      </c>
      <c r="F8225" s="143" t="s">
        <v>700</v>
      </c>
      <c r="G8225" s="143" t="s">
        <v>701</v>
      </c>
      <c r="H8225" s="144">
        <v>600</v>
      </c>
      <c r="I8225" s="143"/>
    </row>
    <row r="8226" spans="2:9" s="140" customFormat="1" ht="19.7" customHeight="1" x14ac:dyDescent="0.2">
      <c r="B8226" s="142">
        <v>55678</v>
      </c>
      <c r="C8226" s="143" t="s">
        <v>271</v>
      </c>
      <c r="D8226" s="142">
        <v>65039750</v>
      </c>
      <c r="E8226" s="143" t="s">
        <v>6482</v>
      </c>
      <c r="F8226" s="143" t="s">
        <v>700</v>
      </c>
      <c r="G8226" s="143" t="s">
        <v>701</v>
      </c>
      <c r="H8226" s="144">
        <v>600</v>
      </c>
      <c r="I8226" s="143"/>
    </row>
    <row r="8227" spans="2:9" s="140" customFormat="1" ht="19.7" customHeight="1" x14ac:dyDescent="0.2">
      <c r="B8227" s="142">
        <v>55678</v>
      </c>
      <c r="C8227" s="143" t="s">
        <v>271</v>
      </c>
      <c r="D8227" s="142">
        <v>65039750</v>
      </c>
      <c r="E8227" s="143" t="s">
        <v>6483</v>
      </c>
      <c r="F8227" s="143" t="s">
        <v>700</v>
      </c>
      <c r="G8227" s="143" t="s">
        <v>701</v>
      </c>
      <c r="H8227" s="144">
        <v>600</v>
      </c>
      <c r="I8227" s="143"/>
    </row>
    <row r="8228" spans="2:9" s="140" customFormat="1" ht="19.7" customHeight="1" x14ac:dyDescent="0.2">
      <c r="B8228" s="142">
        <v>55678</v>
      </c>
      <c r="C8228" s="143" t="s">
        <v>271</v>
      </c>
      <c r="D8228" s="142">
        <v>65040089</v>
      </c>
      <c r="E8228" s="143" t="s">
        <v>6484</v>
      </c>
      <c r="F8228" s="143" t="s">
        <v>700</v>
      </c>
      <c r="G8228" s="143" t="s">
        <v>701</v>
      </c>
      <c r="H8228" s="144">
        <v>600</v>
      </c>
      <c r="I8228" s="143"/>
    </row>
    <row r="8229" spans="2:9" s="140" customFormat="1" ht="19.7" customHeight="1" x14ac:dyDescent="0.2">
      <c r="B8229" s="142">
        <v>55678</v>
      </c>
      <c r="C8229" s="143" t="s">
        <v>271</v>
      </c>
      <c r="D8229" s="142">
        <v>65040089</v>
      </c>
      <c r="E8229" s="143" t="s">
        <v>6485</v>
      </c>
      <c r="F8229" s="143" t="s">
        <v>697</v>
      </c>
      <c r="G8229" s="143" t="s">
        <v>698</v>
      </c>
      <c r="H8229" s="144">
        <v>1885.2</v>
      </c>
      <c r="I8229" s="143"/>
    </row>
    <row r="8230" spans="2:9" s="140" customFormat="1" ht="19.7" customHeight="1" x14ac:dyDescent="0.2">
      <c r="B8230" s="142">
        <v>55678</v>
      </c>
      <c r="C8230" s="143" t="s">
        <v>271</v>
      </c>
      <c r="D8230" s="142">
        <v>65041429</v>
      </c>
      <c r="E8230" s="143" t="s">
        <v>6487</v>
      </c>
      <c r="F8230" s="143" t="s">
        <v>700</v>
      </c>
      <c r="G8230" s="143" t="s">
        <v>701</v>
      </c>
      <c r="H8230" s="144">
        <v>2400</v>
      </c>
      <c r="I8230" s="143"/>
    </row>
    <row r="8231" spans="2:9" s="140" customFormat="1" ht="19.7" customHeight="1" x14ac:dyDescent="0.2">
      <c r="B8231" s="142">
        <v>55678</v>
      </c>
      <c r="C8231" s="143" t="s">
        <v>271</v>
      </c>
      <c r="D8231" s="142">
        <v>65053196</v>
      </c>
      <c r="E8231" s="143" t="s">
        <v>6488</v>
      </c>
      <c r="F8231" s="143" t="s">
        <v>729</v>
      </c>
      <c r="G8231" s="143" t="s">
        <v>730</v>
      </c>
      <c r="H8231" s="144">
        <v>600</v>
      </c>
      <c r="I8231" s="143"/>
    </row>
    <row r="8232" spans="2:9" s="140" customFormat="1" ht="19.7" customHeight="1" x14ac:dyDescent="0.2">
      <c r="B8232" s="142">
        <v>55678</v>
      </c>
      <c r="C8232" s="143" t="s">
        <v>271</v>
      </c>
      <c r="D8232" s="142">
        <v>65053196</v>
      </c>
      <c r="E8232" s="143" t="s">
        <v>6489</v>
      </c>
      <c r="F8232" s="143" t="s">
        <v>737</v>
      </c>
      <c r="G8232" s="143" t="s">
        <v>738</v>
      </c>
      <c r="H8232" s="144">
        <v>360</v>
      </c>
      <c r="I8232" s="143"/>
    </row>
    <row r="8233" spans="2:9" s="140" customFormat="1" ht="19.7" customHeight="1" x14ac:dyDescent="0.2">
      <c r="B8233" s="142">
        <v>55678</v>
      </c>
      <c r="C8233" s="143" t="s">
        <v>271</v>
      </c>
      <c r="D8233" s="142">
        <v>65093607</v>
      </c>
      <c r="E8233" s="143" t="s">
        <v>6490</v>
      </c>
      <c r="F8233" s="143" t="s">
        <v>700</v>
      </c>
      <c r="G8233" s="143" t="s">
        <v>701</v>
      </c>
      <c r="H8233" s="144">
        <v>-5000</v>
      </c>
      <c r="I8233" s="143"/>
    </row>
    <row r="8234" spans="2:9" s="140" customFormat="1" ht="19.7" customHeight="1" x14ac:dyDescent="0.2">
      <c r="B8234" s="142">
        <v>55678</v>
      </c>
      <c r="C8234" s="143" t="s">
        <v>271</v>
      </c>
      <c r="D8234" s="142">
        <v>65124194</v>
      </c>
      <c r="E8234" s="143" t="s">
        <v>6491</v>
      </c>
      <c r="F8234" s="143" t="s">
        <v>700</v>
      </c>
      <c r="G8234" s="143" t="s">
        <v>701</v>
      </c>
      <c r="H8234" s="144">
        <v>2400</v>
      </c>
      <c r="I8234" s="143"/>
    </row>
    <row r="8235" spans="2:9" s="140" customFormat="1" ht="19.7" customHeight="1" x14ac:dyDescent="0.2">
      <c r="B8235" s="142">
        <v>55678</v>
      </c>
      <c r="C8235" s="143" t="s">
        <v>271</v>
      </c>
      <c r="D8235" s="142">
        <v>65132157</v>
      </c>
      <c r="E8235" s="143" t="s">
        <v>6492</v>
      </c>
      <c r="F8235" s="143" t="s">
        <v>697</v>
      </c>
      <c r="G8235" s="143" t="s">
        <v>698</v>
      </c>
      <c r="H8235" s="144">
        <v>164500</v>
      </c>
      <c r="I8235" s="143"/>
    </row>
    <row r="8236" spans="2:9" s="140" customFormat="1" ht="19.7" customHeight="1" x14ac:dyDescent="0.2">
      <c r="B8236" s="142">
        <v>55678</v>
      </c>
      <c r="C8236" s="143" t="s">
        <v>271</v>
      </c>
      <c r="D8236" s="142">
        <v>65153098</v>
      </c>
      <c r="E8236" s="143" t="s">
        <v>6494</v>
      </c>
      <c r="F8236" s="143" t="s">
        <v>700</v>
      </c>
      <c r="G8236" s="143" t="s">
        <v>701</v>
      </c>
      <c r="H8236" s="144">
        <v>360</v>
      </c>
      <c r="I8236" s="143"/>
    </row>
    <row r="8237" spans="2:9" s="140" customFormat="1" ht="19.7" customHeight="1" x14ac:dyDescent="0.2">
      <c r="B8237" s="142">
        <v>55678</v>
      </c>
      <c r="C8237" s="143" t="s">
        <v>271</v>
      </c>
      <c r="D8237" s="142">
        <v>65181874</v>
      </c>
      <c r="E8237" s="143" t="s">
        <v>6493</v>
      </c>
      <c r="F8237" s="143" t="s">
        <v>697</v>
      </c>
      <c r="G8237" s="143" t="s">
        <v>698</v>
      </c>
      <c r="H8237" s="144">
        <v>1885.2</v>
      </c>
      <c r="I8237" s="143"/>
    </row>
    <row r="8238" spans="2:9" s="140" customFormat="1" ht="19.7" customHeight="1" x14ac:dyDescent="0.2">
      <c r="B8238" s="142">
        <v>55678</v>
      </c>
      <c r="C8238" s="143" t="s">
        <v>271</v>
      </c>
      <c r="D8238" s="142">
        <v>65199097</v>
      </c>
      <c r="E8238" s="143" t="s">
        <v>6486</v>
      </c>
      <c r="F8238" s="143" t="s">
        <v>700</v>
      </c>
      <c r="G8238" s="143" t="s">
        <v>701</v>
      </c>
      <c r="H8238" s="144">
        <v>-1000</v>
      </c>
      <c r="I8238" s="143"/>
    </row>
    <row r="8239" spans="2:9" s="140" customFormat="1" ht="19.7" customHeight="1" x14ac:dyDescent="0.2">
      <c r="B8239" s="142">
        <v>55678</v>
      </c>
      <c r="C8239" s="143" t="s">
        <v>271</v>
      </c>
      <c r="D8239" s="142">
        <v>65199097</v>
      </c>
      <c r="E8239" s="143" t="s">
        <v>6486</v>
      </c>
      <c r="F8239" s="143" t="s">
        <v>700</v>
      </c>
      <c r="G8239" s="143" t="s">
        <v>701</v>
      </c>
      <c r="H8239" s="144">
        <v>-2500</v>
      </c>
      <c r="I8239" s="143"/>
    </row>
    <row r="8240" spans="2:9" s="140" customFormat="1" ht="19.7" customHeight="1" x14ac:dyDescent="0.2">
      <c r="B8240" s="142">
        <v>55678</v>
      </c>
      <c r="C8240" s="143" t="s">
        <v>271</v>
      </c>
      <c r="D8240" s="142">
        <v>65199097</v>
      </c>
      <c r="E8240" s="143" t="s">
        <v>6486</v>
      </c>
      <c r="F8240" s="143" t="s">
        <v>700</v>
      </c>
      <c r="G8240" s="143" t="s">
        <v>701</v>
      </c>
      <c r="H8240" s="144">
        <v>-2500</v>
      </c>
      <c r="I8240" s="143"/>
    </row>
    <row r="8241" spans="2:9" s="140" customFormat="1" ht="19.7" customHeight="1" x14ac:dyDescent="0.2">
      <c r="B8241" s="142">
        <v>55678</v>
      </c>
      <c r="C8241" s="143" t="s">
        <v>271</v>
      </c>
      <c r="D8241" s="142">
        <v>65231698</v>
      </c>
      <c r="E8241" s="143" t="s">
        <v>6495</v>
      </c>
      <c r="F8241" s="143" t="s">
        <v>700</v>
      </c>
      <c r="G8241" s="143" t="s">
        <v>701</v>
      </c>
      <c r="H8241" s="144">
        <v>4300</v>
      </c>
      <c r="I8241" s="143"/>
    </row>
    <row r="8242" spans="2:9" s="140" customFormat="1" ht="19.7" customHeight="1" x14ac:dyDescent="0.2">
      <c r="B8242" s="142">
        <v>55678</v>
      </c>
      <c r="C8242" s="143" t="s">
        <v>271</v>
      </c>
      <c r="D8242" s="142">
        <v>65231698</v>
      </c>
      <c r="E8242" s="143" t="s">
        <v>6496</v>
      </c>
      <c r="F8242" s="143" t="s">
        <v>700</v>
      </c>
      <c r="G8242" s="143" t="s">
        <v>701</v>
      </c>
      <c r="H8242" s="144">
        <v>1200</v>
      </c>
      <c r="I8242" s="143"/>
    </row>
    <row r="8243" spans="2:9" s="140" customFormat="1" ht="19.7" customHeight="1" x14ac:dyDescent="0.2">
      <c r="B8243" s="142">
        <v>55678</v>
      </c>
      <c r="C8243" s="143" t="s">
        <v>271</v>
      </c>
      <c r="D8243" s="142">
        <v>99968009</v>
      </c>
      <c r="E8243" s="143" t="s">
        <v>6497</v>
      </c>
      <c r="F8243" s="143" t="s">
        <v>700</v>
      </c>
      <c r="G8243" s="143" t="s">
        <v>701</v>
      </c>
      <c r="H8243" s="144">
        <v>115</v>
      </c>
      <c r="I8243" s="143"/>
    </row>
    <row r="8244" spans="2:9" s="140" customFormat="1" ht="19.7" customHeight="1" x14ac:dyDescent="0.2">
      <c r="B8244" s="142">
        <v>55678</v>
      </c>
      <c r="C8244" s="143" t="s">
        <v>271</v>
      </c>
      <c r="D8244" s="142">
        <v>99968067</v>
      </c>
      <c r="E8244" s="143" t="s">
        <v>6498</v>
      </c>
      <c r="F8244" s="143" t="s">
        <v>700</v>
      </c>
      <c r="G8244" s="143" t="s">
        <v>701</v>
      </c>
      <c r="H8244" s="144">
        <v>100</v>
      </c>
      <c r="I8244" s="143"/>
    </row>
    <row r="8245" spans="2:9" s="140" customFormat="1" ht="19.7" customHeight="1" x14ac:dyDescent="0.2">
      <c r="B8245" s="142">
        <v>55678</v>
      </c>
      <c r="C8245" s="143" t="s">
        <v>271</v>
      </c>
      <c r="D8245" s="142">
        <v>101569918</v>
      </c>
      <c r="E8245" s="143" t="s">
        <v>9342</v>
      </c>
      <c r="F8245" s="143" t="s">
        <v>713</v>
      </c>
      <c r="G8245" s="143" t="s">
        <v>714</v>
      </c>
      <c r="H8245" s="144">
        <v>200000</v>
      </c>
      <c r="I8245" s="143"/>
    </row>
    <row r="8246" spans="2:9" s="140" customFormat="1" ht="19.7" customHeight="1" x14ac:dyDescent="0.2">
      <c r="B8246" s="142">
        <v>55679</v>
      </c>
      <c r="C8246" s="143" t="s">
        <v>272</v>
      </c>
      <c r="D8246" s="142">
        <v>13875448</v>
      </c>
      <c r="E8246" s="143" t="s">
        <v>6499</v>
      </c>
      <c r="F8246" s="143" t="s">
        <v>737</v>
      </c>
      <c r="G8246" s="143" t="s">
        <v>738</v>
      </c>
      <c r="H8246" s="144">
        <v>7200</v>
      </c>
      <c r="I8246" s="143"/>
    </row>
    <row r="8247" spans="2:9" s="140" customFormat="1" ht="19.7" customHeight="1" x14ac:dyDescent="0.2">
      <c r="B8247" s="142">
        <v>55679</v>
      </c>
      <c r="C8247" s="143" t="s">
        <v>272</v>
      </c>
      <c r="D8247" s="142">
        <v>13876083</v>
      </c>
      <c r="E8247" s="143" t="s">
        <v>6500</v>
      </c>
      <c r="F8247" s="143" t="s">
        <v>737</v>
      </c>
      <c r="G8247" s="143" t="s">
        <v>738</v>
      </c>
      <c r="H8247" s="144">
        <v>7200</v>
      </c>
      <c r="I8247" s="143"/>
    </row>
    <row r="8248" spans="2:9" s="140" customFormat="1" ht="19.7" customHeight="1" x14ac:dyDescent="0.2">
      <c r="B8248" s="142">
        <v>55679</v>
      </c>
      <c r="C8248" s="143" t="s">
        <v>272</v>
      </c>
      <c r="D8248" s="142">
        <v>14225616</v>
      </c>
      <c r="E8248" s="143" t="s">
        <v>6501</v>
      </c>
      <c r="F8248" s="143" t="s">
        <v>700</v>
      </c>
      <c r="G8248" s="143" t="s">
        <v>701</v>
      </c>
      <c r="H8248" s="144">
        <v>3800</v>
      </c>
      <c r="I8248" s="143"/>
    </row>
    <row r="8249" spans="2:9" s="140" customFormat="1" ht="19.7" customHeight="1" x14ac:dyDescent="0.2">
      <c r="B8249" s="142">
        <v>55679</v>
      </c>
      <c r="C8249" s="143" t="s">
        <v>272</v>
      </c>
      <c r="D8249" s="142">
        <v>14225745</v>
      </c>
      <c r="E8249" s="143" t="s">
        <v>6502</v>
      </c>
      <c r="F8249" s="143" t="s">
        <v>700</v>
      </c>
      <c r="G8249" s="143" t="s">
        <v>701</v>
      </c>
      <c r="H8249" s="144">
        <v>1200</v>
      </c>
      <c r="I8249" s="143"/>
    </row>
    <row r="8250" spans="2:9" s="140" customFormat="1" ht="19.7" customHeight="1" x14ac:dyDescent="0.2">
      <c r="B8250" s="142">
        <v>55679</v>
      </c>
      <c r="C8250" s="143" t="s">
        <v>272</v>
      </c>
      <c r="D8250" s="142">
        <v>14225745</v>
      </c>
      <c r="E8250" s="143" t="s">
        <v>6502</v>
      </c>
      <c r="F8250" s="143" t="s">
        <v>700</v>
      </c>
      <c r="G8250" s="143" t="s">
        <v>701</v>
      </c>
      <c r="H8250" s="144">
        <v>2100</v>
      </c>
      <c r="I8250" s="143"/>
    </row>
    <row r="8251" spans="2:9" s="140" customFormat="1" ht="19.7" customHeight="1" x14ac:dyDescent="0.2">
      <c r="B8251" s="142">
        <v>55679</v>
      </c>
      <c r="C8251" s="143" t="s">
        <v>272</v>
      </c>
      <c r="D8251" s="142">
        <v>14232547</v>
      </c>
      <c r="E8251" s="143" t="s">
        <v>6503</v>
      </c>
      <c r="F8251" s="143" t="s">
        <v>697</v>
      </c>
      <c r="G8251" s="143" t="s">
        <v>698</v>
      </c>
      <c r="H8251" s="144">
        <v>20000</v>
      </c>
      <c r="I8251" s="143"/>
    </row>
    <row r="8252" spans="2:9" s="140" customFormat="1" ht="19.7" customHeight="1" x14ac:dyDescent="0.2">
      <c r="B8252" s="142">
        <v>55679</v>
      </c>
      <c r="C8252" s="143" t="s">
        <v>272</v>
      </c>
      <c r="D8252" s="142">
        <v>14232573</v>
      </c>
      <c r="E8252" s="143" t="s">
        <v>6504</v>
      </c>
      <c r="F8252" s="143" t="s">
        <v>700</v>
      </c>
      <c r="G8252" s="143" t="s">
        <v>701</v>
      </c>
      <c r="H8252" s="144">
        <v>1800</v>
      </c>
      <c r="I8252" s="143"/>
    </row>
    <row r="8253" spans="2:9" s="140" customFormat="1" ht="19.7" customHeight="1" x14ac:dyDescent="0.2">
      <c r="B8253" s="142">
        <v>55679</v>
      </c>
      <c r="C8253" s="143" t="s">
        <v>272</v>
      </c>
      <c r="D8253" s="142">
        <v>14233802</v>
      </c>
      <c r="E8253" s="143" t="s">
        <v>6505</v>
      </c>
      <c r="F8253" s="143" t="s">
        <v>792</v>
      </c>
      <c r="G8253" s="143" t="s">
        <v>793</v>
      </c>
      <c r="H8253" s="144">
        <v>1273.92</v>
      </c>
      <c r="I8253" s="143"/>
    </row>
    <row r="8254" spans="2:9" s="140" customFormat="1" ht="19.7" customHeight="1" x14ac:dyDescent="0.2">
      <c r="B8254" s="142">
        <v>55679</v>
      </c>
      <c r="C8254" s="143" t="s">
        <v>272</v>
      </c>
      <c r="D8254" s="142">
        <v>14233860</v>
      </c>
      <c r="E8254" s="143" t="s">
        <v>6506</v>
      </c>
      <c r="F8254" s="143" t="s">
        <v>700</v>
      </c>
      <c r="G8254" s="143" t="s">
        <v>701</v>
      </c>
      <c r="H8254" s="144">
        <v>23000</v>
      </c>
      <c r="I8254" s="143"/>
    </row>
    <row r="8255" spans="2:9" s="140" customFormat="1" ht="19.7" customHeight="1" x14ac:dyDescent="0.2">
      <c r="B8255" s="142">
        <v>55679</v>
      </c>
      <c r="C8255" s="143" t="s">
        <v>272</v>
      </c>
      <c r="D8255" s="142">
        <v>14233860</v>
      </c>
      <c r="E8255" s="143" t="s">
        <v>6507</v>
      </c>
      <c r="F8255" s="143" t="s">
        <v>706</v>
      </c>
      <c r="G8255" s="143" t="s">
        <v>707</v>
      </c>
      <c r="H8255" s="144">
        <v>141.75</v>
      </c>
      <c r="I8255" s="143"/>
    </row>
    <row r="8256" spans="2:9" s="140" customFormat="1" ht="19.7" customHeight="1" x14ac:dyDescent="0.2">
      <c r="B8256" s="142">
        <v>55679</v>
      </c>
      <c r="C8256" s="143" t="s">
        <v>272</v>
      </c>
      <c r="D8256" s="142">
        <v>14233860</v>
      </c>
      <c r="E8256" s="143" t="s">
        <v>6507</v>
      </c>
      <c r="F8256" s="143" t="s">
        <v>706</v>
      </c>
      <c r="G8256" s="143" t="s">
        <v>707</v>
      </c>
      <c r="H8256" s="144">
        <v>378</v>
      </c>
      <c r="I8256" s="143"/>
    </row>
    <row r="8257" spans="2:9" s="140" customFormat="1" ht="19.7" customHeight="1" x14ac:dyDescent="0.2">
      <c r="B8257" s="142">
        <v>55679</v>
      </c>
      <c r="C8257" s="143" t="s">
        <v>272</v>
      </c>
      <c r="D8257" s="142">
        <v>14233939</v>
      </c>
      <c r="E8257" s="143" t="s">
        <v>6508</v>
      </c>
      <c r="F8257" s="143" t="s">
        <v>700</v>
      </c>
      <c r="G8257" s="143" t="s">
        <v>701</v>
      </c>
      <c r="H8257" s="144">
        <v>200</v>
      </c>
      <c r="I8257" s="143"/>
    </row>
    <row r="8258" spans="2:9" s="140" customFormat="1" ht="19.7" customHeight="1" x14ac:dyDescent="0.2">
      <c r="B8258" s="142">
        <v>55679</v>
      </c>
      <c r="C8258" s="143" t="s">
        <v>272</v>
      </c>
      <c r="D8258" s="142">
        <v>14233939</v>
      </c>
      <c r="E8258" s="143" t="s">
        <v>6508</v>
      </c>
      <c r="F8258" s="143" t="s">
        <v>700</v>
      </c>
      <c r="G8258" s="143" t="s">
        <v>701</v>
      </c>
      <c r="H8258" s="144">
        <v>800</v>
      </c>
      <c r="I8258" s="143"/>
    </row>
    <row r="8259" spans="2:9" s="140" customFormat="1" ht="19.7" customHeight="1" x14ac:dyDescent="0.2">
      <c r="B8259" s="142">
        <v>55679</v>
      </c>
      <c r="C8259" s="143" t="s">
        <v>272</v>
      </c>
      <c r="D8259" s="142">
        <v>14233939</v>
      </c>
      <c r="E8259" s="143" t="s">
        <v>6508</v>
      </c>
      <c r="F8259" s="143" t="s">
        <v>700</v>
      </c>
      <c r="G8259" s="143" t="s">
        <v>701</v>
      </c>
      <c r="H8259" s="144">
        <v>200</v>
      </c>
      <c r="I8259" s="143"/>
    </row>
    <row r="8260" spans="2:9" s="140" customFormat="1" ht="19.7" customHeight="1" x14ac:dyDescent="0.2">
      <c r="B8260" s="142">
        <v>55679</v>
      </c>
      <c r="C8260" s="143" t="s">
        <v>272</v>
      </c>
      <c r="D8260" s="142">
        <v>14235901</v>
      </c>
      <c r="E8260" s="143" t="s">
        <v>6509</v>
      </c>
      <c r="F8260" s="143" t="s">
        <v>700</v>
      </c>
      <c r="G8260" s="143" t="s">
        <v>701</v>
      </c>
      <c r="H8260" s="144">
        <v>540</v>
      </c>
      <c r="I8260" s="143"/>
    </row>
    <row r="8261" spans="2:9" s="140" customFormat="1" ht="19.7" customHeight="1" x14ac:dyDescent="0.2">
      <c r="B8261" s="142">
        <v>55679</v>
      </c>
      <c r="C8261" s="143" t="s">
        <v>272</v>
      </c>
      <c r="D8261" s="142">
        <v>14235901</v>
      </c>
      <c r="E8261" s="143" t="s">
        <v>6510</v>
      </c>
      <c r="F8261" s="143" t="s">
        <v>899</v>
      </c>
      <c r="G8261" s="143" t="s">
        <v>900</v>
      </c>
      <c r="H8261" s="144">
        <v>605</v>
      </c>
      <c r="I8261" s="143"/>
    </row>
    <row r="8262" spans="2:9" s="140" customFormat="1" ht="19.7" customHeight="1" x14ac:dyDescent="0.2">
      <c r="B8262" s="142">
        <v>55679</v>
      </c>
      <c r="C8262" s="143" t="s">
        <v>272</v>
      </c>
      <c r="D8262" s="142">
        <v>14244347</v>
      </c>
      <c r="E8262" s="143" t="s">
        <v>6511</v>
      </c>
      <c r="F8262" s="143" t="s">
        <v>700</v>
      </c>
      <c r="G8262" s="143" t="s">
        <v>701</v>
      </c>
      <c r="H8262" s="144">
        <v>11789.85</v>
      </c>
      <c r="I8262" s="143"/>
    </row>
    <row r="8263" spans="2:9" s="140" customFormat="1" ht="19.7" customHeight="1" x14ac:dyDescent="0.2">
      <c r="B8263" s="142">
        <v>55679</v>
      </c>
      <c r="C8263" s="143" t="s">
        <v>272</v>
      </c>
      <c r="D8263" s="142">
        <v>14244347</v>
      </c>
      <c r="E8263" s="143" t="s">
        <v>6512</v>
      </c>
      <c r="F8263" s="143" t="s">
        <v>769</v>
      </c>
      <c r="G8263" s="143" t="s">
        <v>770</v>
      </c>
      <c r="H8263" s="144">
        <v>-11789.85</v>
      </c>
      <c r="I8263" s="143"/>
    </row>
    <row r="8264" spans="2:9" s="140" customFormat="1" ht="19.7" customHeight="1" x14ac:dyDescent="0.2">
      <c r="B8264" s="142">
        <v>55679</v>
      </c>
      <c r="C8264" s="143" t="s">
        <v>272</v>
      </c>
      <c r="D8264" s="142">
        <v>65030844</v>
      </c>
      <c r="E8264" s="143" t="s">
        <v>6513</v>
      </c>
      <c r="F8264" s="143" t="s">
        <v>700</v>
      </c>
      <c r="G8264" s="143" t="s">
        <v>701</v>
      </c>
      <c r="H8264" s="144">
        <v>7610</v>
      </c>
      <c r="I8264" s="143"/>
    </row>
    <row r="8265" spans="2:9" s="140" customFormat="1" ht="19.7" customHeight="1" x14ac:dyDescent="0.2">
      <c r="B8265" s="142">
        <v>55679</v>
      </c>
      <c r="C8265" s="143" t="s">
        <v>272</v>
      </c>
      <c r="D8265" s="142">
        <v>65036832</v>
      </c>
      <c r="E8265" s="143" t="s">
        <v>6514</v>
      </c>
      <c r="F8265" s="143" t="s">
        <v>700</v>
      </c>
      <c r="G8265" s="143" t="s">
        <v>701</v>
      </c>
      <c r="H8265" s="144">
        <v>2220</v>
      </c>
      <c r="I8265" s="143"/>
    </row>
    <row r="8266" spans="2:9" s="140" customFormat="1" ht="19.7" customHeight="1" x14ac:dyDescent="0.2">
      <c r="B8266" s="142">
        <v>55679</v>
      </c>
      <c r="C8266" s="143" t="s">
        <v>272</v>
      </c>
      <c r="D8266" s="142">
        <v>65040974</v>
      </c>
      <c r="E8266" s="143" t="s">
        <v>6515</v>
      </c>
      <c r="F8266" s="143" t="s">
        <v>899</v>
      </c>
      <c r="G8266" s="143" t="s">
        <v>900</v>
      </c>
      <c r="H8266" s="144">
        <v>670.78</v>
      </c>
      <c r="I8266" s="143"/>
    </row>
    <row r="8267" spans="2:9" s="140" customFormat="1" ht="19.7" customHeight="1" x14ac:dyDescent="0.2">
      <c r="B8267" s="142">
        <v>55679</v>
      </c>
      <c r="C8267" s="143" t="s">
        <v>272</v>
      </c>
      <c r="D8267" s="142">
        <v>65041125</v>
      </c>
      <c r="E8267" s="143" t="s">
        <v>9951</v>
      </c>
      <c r="F8267" s="143" t="s">
        <v>700</v>
      </c>
      <c r="G8267" s="143" t="s">
        <v>701</v>
      </c>
      <c r="H8267" s="144">
        <v>-12656.01</v>
      </c>
      <c r="I8267" s="143"/>
    </row>
    <row r="8268" spans="2:9" s="140" customFormat="1" ht="19.7" customHeight="1" x14ac:dyDescent="0.2">
      <c r="B8268" s="142">
        <v>55679</v>
      </c>
      <c r="C8268" s="143" t="s">
        <v>272</v>
      </c>
      <c r="D8268" s="142">
        <v>65041255</v>
      </c>
      <c r="E8268" s="143" t="s">
        <v>9952</v>
      </c>
      <c r="F8268" s="143" t="s">
        <v>700</v>
      </c>
      <c r="G8268" s="143" t="s">
        <v>701</v>
      </c>
      <c r="H8268" s="144">
        <v>-19803.8</v>
      </c>
      <c r="I8268" s="143"/>
    </row>
    <row r="8269" spans="2:9" s="140" customFormat="1" ht="19.7" customHeight="1" x14ac:dyDescent="0.2">
      <c r="B8269" s="142">
        <v>55679</v>
      </c>
      <c r="C8269" s="143" t="s">
        <v>272</v>
      </c>
      <c r="D8269" s="142">
        <v>65041468</v>
      </c>
      <c r="E8269" s="143" t="s">
        <v>6516</v>
      </c>
      <c r="F8269" s="143" t="s">
        <v>700</v>
      </c>
      <c r="G8269" s="143" t="s">
        <v>701</v>
      </c>
      <c r="H8269" s="144">
        <v>2220</v>
      </c>
      <c r="I8269" s="143"/>
    </row>
    <row r="8270" spans="2:9" s="140" customFormat="1" ht="19.7" customHeight="1" x14ac:dyDescent="0.2">
      <c r="B8270" s="142">
        <v>55679</v>
      </c>
      <c r="C8270" s="143" t="s">
        <v>272</v>
      </c>
      <c r="D8270" s="142">
        <v>65041637</v>
      </c>
      <c r="E8270" s="143" t="s">
        <v>6517</v>
      </c>
      <c r="F8270" s="143" t="s">
        <v>700</v>
      </c>
      <c r="G8270" s="143" t="s">
        <v>701</v>
      </c>
      <c r="H8270" s="144">
        <v>1000</v>
      </c>
      <c r="I8270" s="143"/>
    </row>
    <row r="8271" spans="2:9" s="140" customFormat="1" ht="19.7" customHeight="1" x14ac:dyDescent="0.2">
      <c r="B8271" s="142">
        <v>55679</v>
      </c>
      <c r="C8271" s="143" t="s">
        <v>272</v>
      </c>
      <c r="D8271" s="142">
        <v>90052961</v>
      </c>
      <c r="E8271" s="143" t="s">
        <v>6518</v>
      </c>
      <c r="F8271" s="143" t="s">
        <v>713</v>
      </c>
      <c r="G8271" s="143" t="s">
        <v>714</v>
      </c>
      <c r="H8271" s="144">
        <v>150000</v>
      </c>
      <c r="I8271" s="143"/>
    </row>
    <row r="8272" spans="2:9" s="140" customFormat="1" ht="19.7" customHeight="1" x14ac:dyDescent="0.2">
      <c r="B8272" s="142">
        <v>57105</v>
      </c>
      <c r="C8272" s="143" t="s">
        <v>276</v>
      </c>
      <c r="D8272" s="142">
        <v>13835416</v>
      </c>
      <c r="E8272" s="143" t="s">
        <v>6519</v>
      </c>
      <c r="F8272" s="143" t="s">
        <v>700</v>
      </c>
      <c r="G8272" s="143" t="s">
        <v>701</v>
      </c>
      <c r="H8272" s="144">
        <v>300</v>
      </c>
      <c r="I8272" s="143"/>
    </row>
    <row r="8273" spans="2:9" s="140" customFormat="1" ht="19.7" customHeight="1" x14ac:dyDescent="0.2">
      <c r="B8273" s="142">
        <v>57105</v>
      </c>
      <c r="C8273" s="143" t="s">
        <v>276</v>
      </c>
      <c r="D8273" s="142">
        <v>13835416</v>
      </c>
      <c r="E8273" s="143" t="s">
        <v>6519</v>
      </c>
      <c r="F8273" s="143" t="s">
        <v>700</v>
      </c>
      <c r="G8273" s="143" t="s">
        <v>701</v>
      </c>
      <c r="H8273" s="144">
        <v>250</v>
      </c>
      <c r="I8273" s="143"/>
    </row>
    <row r="8274" spans="2:9" s="140" customFormat="1" ht="19.7" customHeight="1" x14ac:dyDescent="0.2">
      <c r="B8274" s="142">
        <v>57105</v>
      </c>
      <c r="C8274" s="143" t="s">
        <v>276</v>
      </c>
      <c r="D8274" s="142">
        <v>13835416</v>
      </c>
      <c r="E8274" s="143" t="s">
        <v>6519</v>
      </c>
      <c r="F8274" s="143" t="s">
        <v>700</v>
      </c>
      <c r="G8274" s="143" t="s">
        <v>701</v>
      </c>
      <c r="H8274" s="144">
        <v>500</v>
      </c>
      <c r="I8274" s="143"/>
    </row>
    <row r="8275" spans="2:9" s="140" customFormat="1" ht="19.7" customHeight="1" x14ac:dyDescent="0.2">
      <c r="B8275" s="142">
        <v>57105</v>
      </c>
      <c r="C8275" s="143" t="s">
        <v>276</v>
      </c>
      <c r="D8275" s="142">
        <v>13991002</v>
      </c>
      <c r="E8275" s="143" t="s">
        <v>6520</v>
      </c>
      <c r="F8275" s="143" t="s">
        <v>737</v>
      </c>
      <c r="G8275" s="143" t="s">
        <v>738</v>
      </c>
      <c r="H8275" s="144">
        <v>270</v>
      </c>
      <c r="I8275" s="143"/>
    </row>
    <row r="8276" spans="2:9" s="140" customFormat="1" ht="19.7" customHeight="1" x14ac:dyDescent="0.2">
      <c r="B8276" s="142">
        <v>57105</v>
      </c>
      <c r="C8276" s="143" t="s">
        <v>276</v>
      </c>
      <c r="D8276" s="142">
        <v>13991002</v>
      </c>
      <c r="E8276" s="143" t="s">
        <v>6520</v>
      </c>
      <c r="F8276" s="143" t="s">
        <v>737</v>
      </c>
      <c r="G8276" s="143" t="s">
        <v>738</v>
      </c>
      <c r="H8276" s="144">
        <v>60</v>
      </c>
      <c r="I8276" s="143"/>
    </row>
    <row r="8277" spans="2:9" s="140" customFormat="1" ht="19.7" customHeight="1" x14ac:dyDescent="0.2">
      <c r="B8277" s="142">
        <v>57105</v>
      </c>
      <c r="C8277" s="143" t="s">
        <v>276</v>
      </c>
      <c r="D8277" s="142">
        <v>13991002</v>
      </c>
      <c r="E8277" s="143" t="s">
        <v>6520</v>
      </c>
      <c r="F8277" s="143" t="s">
        <v>737</v>
      </c>
      <c r="G8277" s="143" t="s">
        <v>738</v>
      </c>
      <c r="H8277" s="144">
        <v>30</v>
      </c>
      <c r="I8277" s="143"/>
    </row>
    <row r="8278" spans="2:9" s="140" customFormat="1" ht="19.7" customHeight="1" x14ac:dyDescent="0.2">
      <c r="B8278" s="142">
        <v>57105</v>
      </c>
      <c r="C8278" s="143" t="s">
        <v>276</v>
      </c>
      <c r="D8278" s="142">
        <v>14081903</v>
      </c>
      <c r="E8278" s="143" t="s">
        <v>6521</v>
      </c>
      <c r="F8278" s="143" t="s">
        <v>723</v>
      </c>
      <c r="G8278" s="143" t="s">
        <v>724</v>
      </c>
      <c r="H8278" s="144">
        <v>-69408.59</v>
      </c>
      <c r="I8278" s="143"/>
    </row>
    <row r="8279" spans="2:9" s="140" customFormat="1" ht="19.7" customHeight="1" x14ac:dyDescent="0.2">
      <c r="B8279" s="142">
        <v>57105</v>
      </c>
      <c r="C8279" s="143" t="s">
        <v>276</v>
      </c>
      <c r="D8279" s="142">
        <v>14081903</v>
      </c>
      <c r="E8279" s="143" t="s">
        <v>6522</v>
      </c>
      <c r="F8279" s="143" t="s">
        <v>700</v>
      </c>
      <c r="G8279" s="143" t="s">
        <v>701</v>
      </c>
      <c r="H8279" s="144">
        <v>100408.59</v>
      </c>
      <c r="I8279" s="143"/>
    </row>
    <row r="8280" spans="2:9" s="140" customFormat="1" ht="19.7" customHeight="1" x14ac:dyDescent="0.2">
      <c r="B8280" s="142">
        <v>57105</v>
      </c>
      <c r="C8280" s="143" t="s">
        <v>276</v>
      </c>
      <c r="D8280" s="142">
        <v>14081903</v>
      </c>
      <c r="E8280" s="143" t="s">
        <v>6523</v>
      </c>
      <c r="F8280" s="143" t="s">
        <v>700</v>
      </c>
      <c r="G8280" s="143" t="s">
        <v>701</v>
      </c>
      <c r="H8280" s="144">
        <v>1000</v>
      </c>
      <c r="I8280" s="143"/>
    </row>
    <row r="8281" spans="2:9" s="140" customFormat="1" ht="19.7" customHeight="1" x14ac:dyDescent="0.2">
      <c r="B8281" s="142">
        <v>57105</v>
      </c>
      <c r="C8281" s="143" t="s">
        <v>276</v>
      </c>
      <c r="D8281" s="142">
        <v>14081903</v>
      </c>
      <c r="E8281" s="143" t="s">
        <v>6523</v>
      </c>
      <c r="F8281" s="143" t="s">
        <v>700</v>
      </c>
      <c r="G8281" s="143" t="s">
        <v>701</v>
      </c>
      <c r="H8281" s="144">
        <v>1400</v>
      </c>
      <c r="I8281" s="143"/>
    </row>
    <row r="8282" spans="2:9" s="140" customFormat="1" ht="19.7" customHeight="1" x14ac:dyDescent="0.2">
      <c r="B8282" s="142">
        <v>57105</v>
      </c>
      <c r="C8282" s="143" t="s">
        <v>276</v>
      </c>
      <c r="D8282" s="142">
        <v>14084562</v>
      </c>
      <c r="E8282" s="143" t="s">
        <v>9343</v>
      </c>
      <c r="F8282" s="143" t="s">
        <v>697</v>
      </c>
      <c r="G8282" s="143" t="s">
        <v>698</v>
      </c>
      <c r="H8282" s="144">
        <v>0</v>
      </c>
      <c r="I8282" s="143"/>
    </row>
    <row r="8283" spans="2:9" s="140" customFormat="1" ht="19.7" customHeight="1" x14ac:dyDescent="0.2">
      <c r="B8283" s="142">
        <v>57105</v>
      </c>
      <c r="C8283" s="143" t="s">
        <v>276</v>
      </c>
      <c r="D8283" s="142">
        <v>14084562</v>
      </c>
      <c r="E8283" s="143" t="s">
        <v>9344</v>
      </c>
      <c r="F8283" s="143" t="s">
        <v>697</v>
      </c>
      <c r="G8283" s="143" t="s">
        <v>698</v>
      </c>
      <c r="H8283" s="144">
        <v>67422.17</v>
      </c>
      <c r="I8283" s="143"/>
    </row>
    <row r="8284" spans="2:9" s="140" customFormat="1" ht="19.7" customHeight="1" x14ac:dyDescent="0.2">
      <c r="B8284" s="142">
        <v>57105</v>
      </c>
      <c r="C8284" s="143" t="s">
        <v>276</v>
      </c>
      <c r="D8284" s="142">
        <v>14117463</v>
      </c>
      <c r="E8284" s="143" t="s">
        <v>6524</v>
      </c>
      <c r="F8284" s="143" t="s">
        <v>713</v>
      </c>
      <c r="G8284" s="143" t="s">
        <v>714</v>
      </c>
      <c r="H8284" s="144">
        <v>150000</v>
      </c>
      <c r="I8284" s="143"/>
    </row>
    <row r="8285" spans="2:9" s="140" customFormat="1" ht="19.7" customHeight="1" x14ac:dyDescent="0.2">
      <c r="B8285" s="142">
        <v>57105</v>
      </c>
      <c r="C8285" s="143" t="s">
        <v>276</v>
      </c>
      <c r="D8285" s="142">
        <v>14117463</v>
      </c>
      <c r="E8285" s="143" t="s">
        <v>6525</v>
      </c>
      <c r="F8285" s="143" t="s">
        <v>706</v>
      </c>
      <c r="G8285" s="143" t="s">
        <v>707</v>
      </c>
      <c r="H8285" s="144">
        <v>448.04</v>
      </c>
      <c r="I8285" s="143"/>
    </row>
    <row r="8286" spans="2:9" s="140" customFormat="1" ht="19.7" customHeight="1" x14ac:dyDescent="0.2">
      <c r="B8286" s="142">
        <v>57105</v>
      </c>
      <c r="C8286" s="143" t="s">
        <v>276</v>
      </c>
      <c r="D8286" s="142">
        <v>14117463</v>
      </c>
      <c r="E8286" s="143" t="s">
        <v>6525</v>
      </c>
      <c r="F8286" s="143" t="s">
        <v>706</v>
      </c>
      <c r="G8286" s="143" t="s">
        <v>707</v>
      </c>
      <c r="H8286" s="144">
        <v>672.06</v>
      </c>
      <c r="I8286" s="143"/>
    </row>
    <row r="8287" spans="2:9" s="140" customFormat="1" ht="19.7" customHeight="1" x14ac:dyDescent="0.2">
      <c r="B8287" s="142">
        <v>57105</v>
      </c>
      <c r="C8287" s="143" t="s">
        <v>276</v>
      </c>
      <c r="D8287" s="142">
        <v>14117463</v>
      </c>
      <c r="E8287" s="143" t="s">
        <v>6525</v>
      </c>
      <c r="F8287" s="143" t="s">
        <v>706</v>
      </c>
      <c r="G8287" s="143" t="s">
        <v>707</v>
      </c>
      <c r="H8287" s="144">
        <v>112.01</v>
      </c>
      <c r="I8287" s="143"/>
    </row>
    <row r="8288" spans="2:9" s="140" customFormat="1" ht="19.7" customHeight="1" x14ac:dyDescent="0.2">
      <c r="B8288" s="142">
        <v>57105</v>
      </c>
      <c r="C8288" s="143" t="s">
        <v>276</v>
      </c>
      <c r="D8288" s="142">
        <v>14126385</v>
      </c>
      <c r="E8288" s="143" t="s">
        <v>8854</v>
      </c>
      <c r="F8288" s="143" t="s">
        <v>713</v>
      </c>
      <c r="G8288" s="143" t="s">
        <v>714</v>
      </c>
      <c r="H8288" s="144">
        <v>160000</v>
      </c>
      <c r="I8288" s="143"/>
    </row>
    <row r="8289" spans="2:9" s="140" customFormat="1" ht="19.7" customHeight="1" x14ac:dyDescent="0.2">
      <c r="B8289" s="142">
        <v>57105</v>
      </c>
      <c r="C8289" s="143" t="s">
        <v>276</v>
      </c>
      <c r="D8289" s="142">
        <v>14148678</v>
      </c>
      <c r="E8289" s="143" t="s">
        <v>6526</v>
      </c>
      <c r="F8289" s="143" t="s">
        <v>700</v>
      </c>
      <c r="G8289" s="143" t="s">
        <v>701</v>
      </c>
      <c r="H8289" s="144">
        <v>-33828.050000000003</v>
      </c>
      <c r="I8289" s="143"/>
    </row>
    <row r="8290" spans="2:9" s="140" customFormat="1" ht="19.7" customHeight="1" x14ac:dyDescent="0.2">
      <c r="B8290" s="142">
        <v>57105</v>
      </c>
      <c r="C8290" s="143" t="s">
        <v>276</v>
      </c>
      <c r="D8290" s="142">
        <v>14148678</v>
      </c>
      <c r="E8290" s="143" t="s">
        <v>6527</v>
      </c>
      <c r="F8290" s="143" t="s">
        <v>769</v>
      </c>
      <c r="G8290" s="143" t="s">
        <v>770</v>
      </c>
      <c r="H8290" s="144">
        <v>-398.97</v>
      </c>
      <c r="I8290" s="143"/>
    </row>
    <row r="8291" spans="2:9" s="140" customFormat="1" ht="19.7" customHeight="1" x14ac:dyDescent="0.2">
      <c r="B8291" s="142">
        <v>57105</v>
      </c>
      <c r="C8291" s="143" t="s">
        <v>276</v>
      </c>
      <c r="D8291" s="142">
        <v>14149122</v>
      </c>
      <c r="E8291" s="143" t="s">
        <v>6528</v>
      </c>
      <c r="F8291" s="143" t="s">
        <v>700</v>
      </c>
      <c r="G8291" s="143" t="s">
        <v>701</v>
      </c>
      <c r="H8291" s="144">
        <v>0</v>
      </c>
      <c r="I8291" s="143"/>
    </row>
    <row r="8292" spans="2:9" s="140" customFormat="1" ht="19.7" customHeight="1" x14ac:dyDescent="0.2">
      <c r="B8292" s="142">
        <v>57105</v>
      </c>
      <c r="C8292" s="143" t="s">
        <v>276</v>
      </c>
      <c r="D8292" s="142">
        <v>14157690</v>
      </c>
      <c r="E8292" s="143" t="s">
        <v>6529</v>
      </c>
      <c r="F8292" s="143" t="s">
        <v>700</v>
      </c>
      <c r="G8292" s="143" t="s">
        <v>701</v>
      </c>
      <c r="H8292" s="144">
        <v>15000</v>
      </c>
      <c r="I8292" s="143"/>
    </row>
    <row r="8293" spans="2:9" s="140" customFormat="1" ht="19.7" customHeight="1" x14ac:dyDescent="0.2">
      <c r="B8293" s="142">
        <v>57105</v>
      </c>
      <c r="C8293" s="143" t="s">
        <v>276</v>
      </c>
      <c r="D8293" s="142">
        <v>64975505</v>
      </c>
      <c r="E8293" s="143" t="s">
        <v>6530</v>
      </c>
      <c r="F8293" s="143" t="s">
        <v>700</v>
      </c>
      <c r="G8293" s="143" t="s">
        <v>701</v>
      </c>
      <c r="H8293" s="144">
        <v>600</v>
      </c>
      <c r="I8293" s="143"/>
    </row>
    <row r="8294" spans="2:9" s="140" customFormat="1" ht="19.7" customHeight="1" x14ac:dyDescent="0.2">
      <c r="B8294" s="142">
        <v>57105</v>
      </c>
      <c r="C8294" s="143" t="s">
        <v>276</v>
      </c>
      <c r="D8294" s="142">
        <v>64975812</v>
      </c>
      <c r="E8294" s="143" t="s">
        <v>6531</v>
      </c>
      <c r="F8294" s="143" t="s">
        <v>697</v>
      </c>
      <c r="G8294" s="143" t="s">
        <v>698</v>
      </c>
      <c r="H8294" s="144">
        <v>1000</v>
      </c>
      <c r="I8294" s="143"/>
    </row>
    <row r="8295" spans="2:9" s="140" customFormat="1" ht="19.7" customHeight="1" x14ac:dyDescent="0.2">
      <c r="B8295" s="142">
        <v>57105</v>
      </c>
      <c r="C8295" s="143" t="s">
        <v>276</v>
      </c>
      <c r="D8295" s="142">
        <v>64975812</v>
      </c>
      <c r="E8295" s="143" t="s">
        <v>6531</v>
      </c>
      <c r="F8295" s="143" t="s">
        <v>697</v>
      </c>
      <c r="G8295" s="143" t="s">
        <v>698</v>
      </c>
      <c r="H8295" s="144">
        <v>1400</v>
      </c>
      <c r="I8295" s="143"/>
    </row>
    <row r="8296" spans="2:9" s="140" customFormat="1" ht="19.7" customHeight="1" x14ac:dyDescent="0.2">
      <c r="B8296" s="142">
        <v>57105</v>
      </c>
      <c r="C8296" s="143" t="s">
        <v>276</v>
      </c>
      <c r="D8296" s="142">
        <v>64975812</v>
      </c>
      <c r="E8296" s="143" t="s">
        <v>6532</v>
      </c>
      <c r="F8296" s="143" t="s">
        <v>778</v>
      </c>
      <c r="G8296" s="143" t="s">
        <v>779</v>
      </c>
      <c r="H8296" s="144">
        <v>205</v>
      </c>
      <c r="I8296" s="143"/>
    </row>
    <row r="8297" spans="2:9" s="140" customFormat="1" ht="19.7" customHeight="1" x14ac:dyDescent="0.2">
      <c r="B8297" s="142">
        <v>57105</v>
      </c>
      <c r="C8297" s="143" t="s">
        <v>276</v>
      </c>
      <c r="D8297" s="142">
        <v>64975812</v>
      </c>
      <c r="E8297" s="143" t="s">
        <v>6532</v>
      </c>
      <c r="F8297" s="143" t="s">
        <v>778</v>
      </c>
      <c r="G8297" s="143" t="s">
        <v>779</v>
      </c>
      <c r="H8297" s="144">
        <v>287</v>
      </c>
      <c r="I8297" s="143"/>
    </row>
    <row r="8298" spans="2:9" s="140" customFormat="1" ht="19.7" customHeight="1" x14ac:dyDescent="0.2">
      <c r="B8298" s="142">
        <v>57105</v>
      </c>
      <c r="C8298" s="143" t="s">
        <v>276</v>
      </c>
      <c r="D8298" s="142">
        <v>64977273</v>
      </c>
      <c r="E8298" s="143" t="s">
        <v>6533</v>
      </c>
      <c r="F8298" s="143" t="s">
        <v>700</v>
      </c>
      <c r="G8298" s="143" t="s">
        <v>701</v>
      </c>
      <c r="H8298" s="144">
        <v>4950</v>
      </c>
      <c r="I8298" s="143"/>
    </row>
    <row r="8299" spans="2:9" s="140" customFormat="1" ht="19.7" customHeight="1" x14ac:dyDescent="0.2">
      <c r="B8299" s="142">
        <v>57105</v>
      </c>
      <c r="C8299" s="143" t="s">
        <v>276</v>
      </c>
      <c r="D8299" s="142">
        <v>64977273</v>
      </c>
      <c r="E8299" s="143" t="s">
        <v>6533</v>
      </c>
      <c r="F8299" s="143" t="s">
        <v>700</v>
      </c>
      <c r="G8299" s="143" t="s">
        <v>701</v>
      </c>
      <c r="H8299" s="144">
        <v>1100</v>
      </c>
      <c r="I8299" s="143"/>
    </row>
    <row r="8300" spans="2:9" s="140" customFormat="1" ht="19.7" customHeight="1" x14ac:dyDescent="0.2">
      <c r="B8300" s="142">
        <v>57105</v>
      </c>
      <c r="C8300" s="143" t="s">
        <v>276</v>
      </c>
      <c r="D8300" s="142">
        <v>64977273</v>
      </c>
      <c r="E8300" s="143" t="s">
        <v>6533</v>
      </c>
      <c r="F8300" s="143" t="s">
        <v>700</v>
      </c>
      <c r="G8300" s="143" t="s">
        <v>701</v>
      </c>
      <c r="H8300" s="144">
        <v>550</v>
      </c>
      <c r="I8300" s="143"/>
    </row>
    <row r="8301" spans="2:9" s="140" customFormat="1" ht="19.7" customHeight="1" x14ac:dyDescent="0.2">
      <c r="B8301" s="142">
        <v>57105</v>
      </c>
      <c r="C8301" s="143" t="s">
        <v>276</v>
      </c>
      <c r="D8301" s="142">
        <v>64997270</v>
      </c>
      <c r="E8301" s="143" t="s">
        <v>6534</v>
      </c>
      <c r="F8301" s="143" t="s">
        <v>700</v>
      </c>
      <c r="G8301" s="143" t="s">
        <v>701</v>
      </c>
      <c r="H8301" s="144">
        <v>100422.3</v>
      </c>
      <c r="I8301" s="143"/>
    </row>
    <row r="8302" spans="2:9" s="140" customFormat="1" ht="19.7" customHeight="1" x14ac:dyDescent="0.2">
      <c r="B8302" s="142">
        <v>57105</v>
      </c>
      <c r="C8302" s="143" t="s">
        <v>276</v>
      </c>
      <c r="D8302" s="142">
        <v>64997270</v>
      </c>
      <c r="E8302" s="143" t="s">
        <v>6535</v>
      </c>
      <c r="F8302" s="143" t="s">
        <v>700</v>
      </c>
      <c r="G8302" s="143" t="s">
        <v>701</v>
      </c>
      <c r="H8302" s="144">
        <v>1000</v>
      </c>
      <c r="I8302" s="143"/>
    </row>
    <row r="8303" spans="2:9" s="140" customFormat="1" ht="19.7" customHeight="1" x14ac:dyDescent="0.2">
      <c r="B8303" s="142">
        <v>57105</v>
      </c>
      <c r="C8303" s="143" t="s">
        <v>276</v>
      </c>
      <c r="D8303" s="142">
        <v>64997270</v>
      </c>
      <c r="E8303" s="143" t="s">
        <v>6535</v>
      </c>
      <c r="F8303" s="143" t="s">
        <v>700</v>
      </c>
      <c r="G8303" s="143" t="s">
        <v>701</v>
      </c>
      <c r="H8303" s="144">
        <v>1400</v>
      </c>
      <c r="I8303" s="143"/>
    </row>
    <row r="8304" spans="2:9" s="140" customFormat="1" ht="19.7" customHeight="1" x14ac:dyDescent="0.2">
      <c r="B8304" s="142">
        <v>57105</v>
      </c>
      <c r="C8304" s="143" t="s">
        <v>276</v>
      </c>
      <c r="D8304" s="142">
        <v>64997270</v>
      </c>
      <c r="E8304" s="143" t="s">
        <v>6536</v>
      </c>
      <c r="F8304" s="143" t="s">
        <v>723</v>
      </c>
      <c r="G8304" s="143" t="s">
        <v>724</v>
      </c>
      <c r="H8304" s="144">
        <v>-69422.3</v>
      </c>
      <c r="I8304" s="143"/>
    </row>
    <row r="8305" spans="2:9" s="140" customFormat="1" ht="19.7" customHeight="1" x14ac:dyDescent="0.2">
      <c r="B8305" s="142">
        <v>57105</v>
      </c>
      <c r="C8305" s="143" t="s">
        <v>276</v>
      </c>
      <c r="D8305" s="142">
        <v>65083341</v>
      </c>
      <c r="E8305" s="143" t="s">
        <v>6537</v>
      </c>
      <c r="F8305" s="143" t="s">
        <v>700</v>
      </c>
      <c r="G8305" s="143" t="s">
        <v>701</v>
      </c>
      <c r="H8305" s="144">
        <v>450</v>
      </c>
      <c r="I8305" s="143"/>
    </row>
    <row r="8306" spans="2:9" s="140" customFormat="1" ht="19.7" customHeight="1" x14ac:dyDescent="0.2">
      <c r="B8306" s="142">
        <v>57105</v>
      </c>
      <c r="C8306" s="143" t="s">
        <v>276</v>
      </c>
      <c r="D8306" s="142">
        <v>65083341</v>
      </c>
      <c r="E8306" s="143" t="s">
        <v>6537</v>
      </c>
      <c r="F8306" s="143" t="s">
        <v>700</v>
      </c>
      <c r="G8306" s="143" t="s">
        <v>701</v>
      </c>
      <c r="H8306" s="144">
        <v>100</v>
      </c>
      <c r="I8306" s="143"/>
    </row>
    <row r="8307" spans="2:9" s="140" customFormat="1" ht="19.7" customHeight="1" x14ac:dyDescent="0.2">
      <c r="B8307" s="142">
        <v>57105</v>
      </c>
      <c r="C8307" s="143" t="s">
        <v>276</v>
      </c>
      <c r="D8307" s="142">
        <v>65083341</v>
      </c>
      <c r="E8307" s="143" t="s">
        <v>6537</v>
      </c>
      <c r="F8307" s="143" t="s">
        <v>700</v>
      </c>
      <c r="G8307" s="143" t="s">
        <v>701</v>
      </c>
      <c r="H8307" s="144">
        <v>50</v>
      </c>
      <c r="I8307" s="143"/>
    </row>
    <row r="8308" spans="2:9" s="140" customFormat="1" ht="19.7" customHeight="1" x14ac:dyDescent="0.2">
      <c r="B8308" s="142">
        <v>57105</v>
      </c>
      <c r="C8308" s="143" t="s">
        <v>276</v>
      </c>
      <c r="D8308" s="142">
        <v>65083341</v>
      </c>
      <c r="E8308" s="143" t="s">
        <v>6538</v>
      </c>
      <c r="F8308" s="143" t="s">
        <v>700</v>
      </c>
      <c r="G8308" s="143" t="s">
        <v>701</v>
      </c>
      <c r="H8308" s="144">
        <v>450</v>
      </c>
      <c r="I8308" s="143"/>
    </row>
    <row r="8309" spans="2:9" s="140" customFormat="1" ht="19.7" customHeight="1" x14ac:dyDescent="0.2">
      <c r="B8309" s="142">
        <v>57105</v>
      </c>
      <c r="C8309" s="143" t="s">
        <v>276</v>
      </c>
      <c r="D8309" s="142">
        <v>65083341</v>
      </c>
      <c r="E8309" s="143" t="s">
        <v>6538</v>
      </c>
      <c r="F8309" s="143" t="s">
        <v>700</v>
      </c>
      <c r="G8309" s="143" t="s">
        <v>701</v>
      </c>
      <c r="H8309" s="144">
        <v>100</v>
      </c>
      <c r="I8309" s="143"/>
    </row>
    <row r="8310" spans="2:9" s="140" customFormat="1" ht="19.7" customHeight="1" x14ac:dyDescent="0.2">
      <c r="B8310" s="142">
        <v>57105</v>
      </c>
      <c r="C8310" s="143" t="s">
        <v>276</v>
      </c>
      <c r="D8310" s="142">
        <v>65083341</v>
      </c>
      <c r="E8310" s="143" t="s">
        <v>6538</v>
      </c>
      <c r="F8310" s="143" t="s">
        <v>700</v>
      </c>
      <c r="G8310" s="143" t="s">
        <v>701</v>
      </c>
      <c r="H8310" s="144">
        <v>50</v>
      </c>
      <c r="I8310" s="143"/>
    </row>
    <row r="8311" spans="2:9" s="140" customFormat="1" ht="19.7" customHeight="1" x14ac:dyDescent="0.2">
      <c r="B8311" s="142">
        <v>57105</v>
      </c>
      <c r="C8311" s="143" t="s">
        <v>276</v>
      </c>
      <c r="D8311" s="142">
        <v>100330047</v>
      </c>
      <c r="E8311" s="143" t="s">
        <v>6539</v>
      </c>
      <c r="F8311" s="143" t="s">
        <v>697</v>
      </c>
      <c r="G8311" s="143" t="s">
        <v>698</v>
      </c>
      <c r="H8311" s="144">
        <v>18606</v>
      </c>
      <c r="I8311" s="143"/>
    </row>
    <row r="8312" spans="2:9" s="140" customFormat="1" ht="19.7" customHeight="1" x14ac:dyDescent="0.2">
      <c r="B8312" s="142">
        <v>57113</v>
      </c>
      <c r="C8312" s="143" t="s">
        <v>319</v>
      </c>
      <c r="D8312" s="142">
        <v>13812913</v>
      </c>
      <c r="E8312" s="143" t="s">
        <v>6540</v>
      </c>
      <c r="F8312" s="143" t="s">
        <v>700</v>
      </c>
      <c r="G8312" s="143" t="s">
        <v>701</v>
      </c>
      <c r="H8312" s="144">
        <v>110000</v>
      </c>
      <c r="I8312" s="143"/>
    </row>
    <row r="8313" spans="2:9" s="140" customFormat="1" ht="19.7" customHeight="1" x14ac:dyDescent="0.2">
      <c r="B8313" s="142">
        <v>57113</v>
      </c>
      <c r="C8313" s="143" t="s">
        <v>319</v>
      </c>
      <c r="D8313" s="142">
        <v>13814356</v>
      </c>
      <c r="E8313" s="143" t="s">
        <v>6541</v>
      </c>
      <c r="F8313" s="143" t="s">
        <v>713</v>
      </c>
      <c r="G8313" s="143" t="s">
        <v>714</v>
      </c>
      <c r="H8313" s="144">
        <v>150000</v>
      </c>
      <c r="I8313" s="143"/>
    </row>
    <row r="8314" spans="2:9" s="140" customFormat="1" ht="19.7" customHeight="1" x14ac:dyDescent="0.2">
      <c r="B8314" s="142">
        <v>57113</v>
      </c>
      <c r="C8314" s="143" t="s">
        <v>319</v>
      </c>
      <c r="D8314" s="142">
        <v>13814945</v>
      </c>
      <c r="E8314" s="143" t="s">
        <v>8855</v>
      </c>
      <c r="F8314" s="143" t="s">
        <v>700</v>
      </c>
      <c r="G8314" s="143" t="s">
        <v>701</v>
      </c>
      <c r="H8314" s="144">
        <v>700</v>
      </c>
      <c r="I8314" s="143"/>
    </row>
    <row r="8315" spans="2:9" s="140" customFormat="1" ht="19.7" customHeight="1" x14ac:dyDescent="0.2">
      <c r="B8315" s="142">
        <v>57113</v>
      </c>
      <c r="C8315" s="143" t="s">
        <v>319</v>
      </c>
      <c r="D8315" s="142">
        <v>13818933</v>
      </c>
      <c r="E8315" s="143" t="s">
        <v>8856</v>
      </c>
      <c r="F8315" s="143" t="s">
        <v>700</v>
      </c>
      <c r="G8315" s="143" t="s">
        <v>701</v>
      </c>
      <c r="H8315" s="144">
        <v>-64443.03</v>
      </c>
      <c r="I8315" s="143"/>
    </row>
    <row r="8316" spans="2:9" s="140" customFormat="1" ht="19.7" customHeight="1" x14ac:dyDescent="0.2">
      <c r="B8316" s="142">
        <v>57113</v>
      </c>
      <c r="C8316" s="143" t="s">
        <v>319</v>
      </c>
      <c r="D8316" s="142">
        <v>13818933</v>
      </c>
      <c r="E8316" s="143" t="s">
        <v>8857</v>
      </c>
      <c r="F8316" s="143" t="s">
        <v>700</v>
      </c>
      <c r="G8316" s="143" t="s">
        <v>701</v>
      </c>
      <c r="H8316" s="144">
        <v>-39099.07</v>
      </c>
      <c r="I8316" s="143"/>
    </row>
    <row r="8317" spans="2:9" s="140" customFormat="1" ht="19.7" customHeight="1" x14ac:dyDescent="0.2">
      <c r="B8317" s="142">
        <v>57113</v>
      </c>
      <c r="C8317" s="143" t="s">
        <v>319</v>
      </c>
      <c r="D8317" s="142">
        <v>13819490</v>
      </c>
      <c r="E8317" s="143" t="s">
        <v>8858</v>
      </c>
      <c r="F8317" s="143" t="s">
        <v>700</v>
      </c>
      <c r="G8317" s="143" t="s">
        <v>701</v>
      </c>
      <c r="H8317" s="144">
        <v>-64443.03</v>
      </c>
      <c r="I8317" s="143"/>
    </row>
    <row r="8318" spans="2:9" s="140" customFormat="1" ht="19.7" customHeight="1" x14ac:dyDescent="0.2">
      <c r="B8318" s="142">
        <v>57113</v>
      </c>
      <c r="C8318" s="143" t="s">
        <v>319</v>
      </c>
      <c r="D8318" s="142">
        <v>13819490</v>
      </c>
      <c r="E8318" s="143" t="s">
        <v>8859</v>
      </c>
      <c r="F8318" s="143" t="s">
        <v>700</v>
      </c>
      <c r="G8318" s="143" t="s">
        <v>701</v>
      </c>
      <c r="H8318" s="144">
        <v>-39099.07</v>
      </c>
      <c r="I8318" s="143"/>
    </row>
    <row r="8319" spans="2:9" s="140" customFormat="1" ht="19.7" customHeight="1" x14ac:dyDescent="0.2">
      <c r="B8319" s="142">
        <v>57113</v>
      </c>
      <c r="C8319" s="143" t="s">
        <v>319</v>
      </c>
      <c r="D8319" s="142">
        <v>13825647</v>
      </c>
      <c r="E8319" s="143" t="s">
        <v>6542</v>
      </c>
      <c r="F8319" s="143" t="s">
        <v>737</v>
      </c>
      <c r="G8319" s="143" t="s">
        <v>738</v>
      </c>
      <c r="H8319" s="144">
        <v>300</v>
      </c>
      <c r="I8319" s="143"/>
    </row>
    <row r="8320" spans="2:9" s="140" customFormat="1" ht="19.7" customHeight="1" x14ac:dyDescent="0.2">
      <c r="B8320" s="142">
        <v>57113</v>
      </c>
      <c r="C8320" s="143" t="s">
        <v>319</v>
      </c>
      <c r="D8320" s="142">
        <v>13825647</v>
      </c>
      <c r="E8320" s="143" t="s">
        <v>6542</v>
      </c>
      <c r="F8320" s="143" t="s">
        <v>737</v>
      </c>
      <c r="G8320" s="143" t="s">
        <v>738</v>
      </c>
      <c r="H8320" s="144">
        <v>60</v>
      </c>
      <c r="I8320" s="143"/>
    </row>
    <row r="8321" spans="2:9" s="140" customFormat="1" ht="19.7" customHeight="1" x14ac:dyDescent="0.2">
      <c r="B8321" s="142">
        <v>57113</v>
      </c>
      <c r="C8321" s="143" t="s">
        <v>319</v>
      </c>
      <c r="D8321" s="142">
        <v>13825647</v>
      </c>
      <c r="E8321" s="143" t="s">
        <v>6543</v>
      </c>
      <c r="F8321" s="143" t="s">
        <v>700</v>
      </c>
      <c r="G8321" s="143" t="s">
        <v>701</v>
      </c>
      <c r="H8321" s="144">
        <v>700</v>
      </c>
      <c r="I8321" s="143"/>
    </row>
    <row r="8322" spans="2:9" s="140" customFormat="1" ht="19.7" customHeight="1" x14ac:dyDescent="0.2">
      <c r="B8322" s="142">
        <v>57113</v>
      </c>
      <c r="C8322" s="143" t="s">
        <v>319</v>
      </c>
      <c r="D8322" s="142">
        <v>13825647</v>
      </c>
      <c r="E8322" s="143" t="s">
        <v>6543</v>
      </c>
      <c r="F8322" s="143" t="s">
        <v>700</v>
      </c>
      <c r="G8322" s="143" t="s">
        <v>701</v>
      </c>
      <c r="H8322" s="144">
        <v>140</v>
      </c>
      <c r="I8322" s="143"/>
    </row>
    <row r="8323" spans="2:9" s="140" customFormat="1" ht="19.7" customHeight="1" x14ac:dyDescent="0.2">
      <c r="B8323" s="142">
        <v>57113</v>
      </c>
      <c r="C8323" s="143" t="s">
        <v>319</v>
      </c>
      <c r="D8323" s="142">
        <v>13833636</v>
      </c>
      <c r="E8323" s="143" t="s">
        <v>6544</v>
      </c>
      <c r="F8323" s="143" t="s">
        <v>697</v>
      </c>
      <c r="G8323" s="143" t="s">
        <v>698</v>
      </c>
      <c r="H8323" s="144">
        <v>25000</v>
      </c>
      <c r="I8323" s="143"/>
    </row>
    <row r="8324" spans="2:9" s="140" customFormat="1" ht="19.7" customHeight="1" x14ac:dyDescent="0.2">
      <c r="B8324" s="142">
        <v>57113</v>
      </c>
      <c r="C8324" s="143" t="s">
        <v>319</v>
      </c>
      <c r="D8324" s="142">
        <v>14144120</v>
      </c>
      <c r="E8324" s="143" t="s">
        <v>6545</v>
      </c>
      <c r="F8324" s="143" t="s">
        <v>697</v>
      </c>
      <c r="G8324" s="143" t="s">
        <v>698</v>
      </c>
      <c r="H8324" s="144">
        <v>15000</v>
      </c>
      <c r="I8324" s="143"/>
    </row>
    <row r="8325" spans="2:9" s="140" customFormat="1" ht="19.7" customHeight="1" x14ac:dyDescent="0.2">
      <c r="B8325" s="142">
        <v>57113</v>
      </c>
      <c r="C8325" s="143" t="s">
        <v>319</v>
      </c>
      <c r="D8325" s="142">
        <v>65050875</v>
      </c>
      <c r="E8325" s="143" t="s">
        <v>6546</v>
      </c>
      <c r="F8325" s="143" t="s">
        <v>700</v>
      </c>
      <c r="G8325" s="143" t="s">
        <v>701</v>
      </c>
      <c r="H8325" s="144">
        <v>-17440.259999999998</v>
      </c>
      <c r="I8325" s="143"/>
    </row>
    <row r="8326" spans="2:9" s="140" customFormat="1" ht="19.7" customHeight="1" x14ac:dyDescent="0.2">
      <c r="B8326" s="142">
        <v>57113</v>
      </c>
      <c r="C8326" s="143" t="s">
        <v>319</v>
      </c>
      <c r="D8326" s="142">
        <v>65062074</v>
      </c>
      <c r="E8326" s="143" t="s">
        <v>6547</v>
      </c>
      <c r="F8326" s="143" t="s">
        <v>700</v>
      </c>
      <c r="G8326" s="143" t="s">
        <v>701</v>
      </c>
      <c r="H8326" s="144">
        <v>0</v>
      </c>
      <c r="I8326" s="143"/>
    </row>
    <row r="8327" spans="2:9" s="140" customFormat="1" ht="19.7" customHeight="1" x14ac:dyDescent="0.2">
      <c r="B8327" s="142">
        <v>57158</v>
      </c>
      <c r="C8327" s="143" t="s">
        <v>338</v>
      </c>
      <c r="D8327" s="142">
        <v>13800495</v>
      </c>
      <c r="E8327" s="143" t="s">
        <v>6548</v>
      </c>
      <c r="F8327" s="143" t="s">
        <v>700</v>
      </c>
      <c r="G8327" s="143" t="s">
        <v>701</v>
      </c>
      <c r="H8327" s="144">
        <v>1050</v>
      </c>
      <c r="I8327" s="143"/>
    </row>
    <row r="8328" spans="2:9" s="140" customFormat="1" ht="19.7" customHeight="1" x14ac:dyDescent="0.2">
      <c r="B8328" s="142">
        <v>57158</v>
      </c>
      <c r="C8328" s="143" t="s">
        <v>338</v>
      </c>
      <c r="D8328" s="142">
        <v>13800495</v>
      </c>
      <c r="E8328" s="143" t="s">
        <v>6548</v>
      </c>
      <c r="F8328" s="143" t="s">
        <v>700</v>
      </c>
      <c r="G8328" s="143" t="s">
        <v>701</v>
      </c>
      <c r="H8328" s="144">
        <v>750</v>
      </c>
      <c r="I8328" s="143"/>
    </row>
    <row r="8329" spans="2:9" s="140" customFormat="1" ht="19.7" customHeight="1" x14ac:dyDescent="0.2">
      <c r="B8329" s="142">
        <v>57158</v>
      </c>
      <c r="C8329" s="143" t="s">
        <v>338</v>
      </c>
      <c r="D8329" s="142">
        <v>13807525</v>
      </c>
      <c r="E8329" s="143" t="s">
        <v>6549</v>
      </c>
      <c r="F8329" s="143" t="s">
        <v>700</v>
      </c>
      <c r="G8329" s="143" t="s">
        <v>701</v>
      </c>
      <c r="H8329" s="144">
        <v>1050</v>
      </c>
      <c r="I8329" s="143"/>
    </row>
    <row r="8330" spans="2:9" s="140" customFormat="1" ht="19.7" customHeight="1" x14ac:dyDescent="0.2">
      <c r="B8330" s="142">
        <v>57158</v>
      </c>
      <c r="C8330" s="143" t="s">
        <v>338</v>
      </c>
      <c r="D8330" s="142">
        <v>13807525</v>
      </c>
      <c r="E8330" s="143" t="s">
        <v>6549</v>
      </c>
      <c r="F8330" s="143" t="s">
        <v>700</v>
      </c>
      <c r="G8330" s="143" t="s">
        <v>701</v>
      </c>
      <c r="H8330" s="144">
        <v>750</v>
      </c>
      <c r="I8330" s="143"/>
    </row>
    <row r="8331" spans="2:9" s="140" customFormat="1" ht="19.7" customHeight="1" x14ac:dyDescent="0.2">
      <c r="B8331" s="142">
        <v>57158</v>
      </c>
      <c r="C8331" s="143" t="s">
        <v>338</v>
      </c>
      <c r="D8331" s="142">
        <v>13807525</v>
      </c>
      <c r="E8331" s="143" t="s">
        <v>6550</v>
      </c>
      <c r="F8331" s="143" t="s">
        <v>713</v>
      </c>
      <c r="G8331" s="143" t="s">
        <v>714</v>
      </c>
      <c r="H8331" s="144">
        <v>1050</v>
      </c>
      <c r="I8331" s="143"/>
    </row>
    <row r="8332" spans="2:9" s="140" customFormat="1" ht="19.7" customHeight="1" x14ac:dyDescent="0.2">
      <c r="B8332" s="142">
        <v>57158</v>
      </c>
      <c r="C8332" s="143" t="s">
        <v>338</v>
      </c>
      <c r="D8332" s="142">
        <v>13807525</v>
      </c>
      <c r="E8332" s="143" t="s">
        <v>6550</v>
      </c>
      <c r="F8332" s="143" t="s">
        <v>713</v>
      </c>
      <c r="G8332" s="143" t="s">
        <v>714</v>
      </c>
      <c r="H8332" s="144">
        <v>750</v>
      </c>
      <c r="I8332" s="143"/>
    </row>
    <row r="8333" spans="2:9" s="140" customFormat="1" ht="19.7" customHeight="1" x14ac:dyDescent="0.2">
      <c r="B8333" s="142">
        <v>57158</v>
      </c>
      <c r="C8333" s="143" t="s">
        <v>338</v>
      </c>
      <c r="D8333" s="142">
        <v>13990824</v>
      </c>
      <c r="E8333" s="143" t="s">
        <v>9345</v>
      </c>
      <c r="F8333" s="143" t="s">
        <v>713</v>
      </c>
      <c r="G8333" s="143" t="s">
        <v>714</v>
      </c>
      <c r="H8333" s="144">
        <v>270000</v>
      </c>
      <c r="I8333" s="143"/>
    </row>
    <row r="8334" spans="2:9" s="140" customFormat="1" ht="19.7" customHeight="1" x14ac:dyDescent="0.2">
      <c r="B8334" s="142">
        <v>57158</v>
      </c>
      <c r="C8334" s="143" t="s">
        <v>338</v>
      </c>
      <c r="D8334" s="142">
        <v>14001109</v>
      </c>
      <c r="E8334" s="143" t="s">
        <v>6551</v>
      </c>
      <c r="F8334" s="143" t="s">
        <v>697</v>
      </c>
      <c r="G8334" s="143" t="s">
        <v>698</v>
      </c>
      <c r="H8334" s="144">
        <v>40000</v>
      </c>
      <c r="I8334" s="143"/>
    </row>
    <row r="8335" spans="2:9" s="140" customFormat="1" ht="19.7" customHeight="1" x14ac:dyDescent="0.2">
      <c r="B8335" s="142">
        <v>57158</v>
      </c>
      <c r="C8335" s="143" t="s">
        <v>338</v>
      </c>
      <c r="D8335" s="142">
        <v>14006729</v>
      </c>
      <c r="E8335" s="143" t="s">
        <v>6552</v>
      </c>
      <c r="F8335" s="143" t="s">
        <v>697</v>
      </c>
      <c r="G8335" s="143" t="s">
        <v>698</v>
      </c>
      <c r="H8335" s="144">
        <v>15000</v>
      </c>
      <c r="I8335" s="143"/>
    </row>
    <row r="8336" spans="2:9" s="140" customFormat="1" ht="19.7" customHeight="1" x14ac:dyDescent="0.2">
      <c r="B8336" s="142">
        <v>57158</v>
      </c>
      <c r="C8336" s="143" t="s">
        <v>338</v>
      </c>
      <c r="D8336" s="142">
        <v>14006859</v>
      </c>
      <c r="E8336" s="143" t="s">
        <v>6553</v>
      </c>
      <c r="F8336" s="143" t="s">
        <v>700</v>
      </c>
      <c r="G8336" s="143" t="s">
        <v>701</v>
      </c>
      <c r="H8336" s="144">
        <v>300</v>
      </c>
      <c r="I8336" s="143"/>
    </row>
    <row r="8337" spans="2:9" s="140" customFormat="1" ht="19.7" customHeight="1" x14ac:dyDescent="0.2">
      <c r="B8337" s="142">
        <v>57158</v>
      </c>
      <c r="C8337" s="143" t="s">
        <v>338</v>
      </c>
      <c r="D8337" s="142">
        <v>14006859</v>
      </c>
      <c r="E8337" s="143" t="s">
        <v>6554</v>
      </c>
      <c r="F8337" s="143" t="s">
        <v>697</v>
      </c>
      <c r="G8337" s="143" t="s">
        <v>698</v>
      </c>
      <c r="H8337" s="144">
        <v>72770</v>
      </c>
      <c r="I8337" s="143"/>
    </row>
    <row r="8338" spans="2:9" s="140" customFormat="1" ht="19.7" customHeight="1" x14ac:dyDescent="0.2">
      <c r="B8338" s="142">
        <v>57158</v>
      </c>
      <c r="C8338" s="143" t="s">
        <v>338</v>
      </c>
      <c r="D8338" s="142">
        <v>14007244</v>
      </c>
      <c r="E8338" s="143" t="s">
        <v>6555</v>
      </c>
      <c r="F8338" s="143" t="s">
        <v>697</v>
      </c>
      <c r="G8338" s="143" t="s">
        <v>698</v>
      </c>
      <c r="H8338" s="144">
        <v>1077.1199999999999</v>
      </c>
      <c r="I8338" s="143"/>
    </row>
    <row r="8339" spans="2:9" s="140" customFormat="1" ht="19.7" customHeight="1" x14ac:dyDescent="0.2">
      <c r="B8339" s="142">
        <v>57158</v>
      </c>
      <c r="C8339" s="143" t="s">
        <v>338</v>
      </c>
      <c r="D8339" s="142">
        <v>14007244</v>
      </c>
      <c r="E8339" s="143" t="s">
        <v>6555</v>
      </c>
      <c r="F8339" s="143" t="s">
        <v>697</v>
      </c>
      <c r="G8339" s="143" t="s">
        <v>698</v>
      </c>
      <c r="H8339" s="144">
        <v>765</v>
      </c>
      <c r="I8339" s="143"/>
    </row>
    <row r="8340" spans="2:9" s="140" customFormat="1" ht="19.7" customHeight="1" x14ac:dyDescent="0.2">
      <c r="B8340" s="142">
        <v>57158</v>
      </c>
      <c r="C8340" s="143" t="s">
        <v>338</v>
      </c>
      <c r="D8340" s="142">
        <v>14009404</v>
      </c>
      <c r="E8340" s="143" t="s">
        <v>6556</v>
      </c>
      <c r="F8340" s="143" t="s">
        <v>700</v>
      </c>
      <c r="G8340" s="143" t="s">
        <v>701</v>
      </c>
      <c r="H8340" s="144">
        <v>210</v>
      </c>
      <c r="I8340" s="143"/>
    </row>
    <row r="8341" spans="2:9" s="140" customFormat="1" ht="19.7" customHeight="1" x14ac:dyDescent="0.2">
      <c r="B8341" s="142">
        <v>57158</v>
      </c>
      <c r="C8341" s="143" t="s">
        <v>338</v>
      </c>
      <c r="D8341" s="142">
        <v>14009404</v>
      </c>
      <c r="E8341" s="143" t="s">
        <v>6556</v>
      </c>
      <c r="F8341" s="143" t="s">
        <v>700</v>
      </c>
      <c r="G8341" s="143" t="s">
        <v>701</v>
      </c>
      <c r="H8341" s="144">
        <v>150</v>
      </c>
      <c r="I8341" s="143"/>
    </row>
    <row r="8342" spans="2:9" s="140" customFormat="1" ht="19.7" customHeight="1" x14ac:dyDescent="0.2">
      <c r="B8342" s="142">
        <v>57158</v>
      </c>
      <c r="C8342" s="143" t="s">
        <v>338</v>
      </c>
      <c r="D8342" s="142">
        <v>14028418</v>
      </c>
      <c r="E8342" s="143" t="s">
        <v>6557</v>
      </c>
      <c r="F8342" s="143" t="s">
        <v>700</v>
      </c>
      <c r="G8342" s="143" t="s">
        <v>701</v>
      </c>
      <c r="H8342" s="144">
        <v>350</v>
      </c>
      <c r="I8342" s="143"/>
    </row>
    <row r="8343" spans="2:9" s="140" customFormat="1" ht="19.7" customHeight="1" x14ac:dyDescent="0.2">
      <c r="B8343" s="142">
        <v>57158</v>
      </c>
      <c r="C8343" s="143" t="s">
        <v>338</v>
      </c>
      <c r="D8343" s="142">
        <v>14028418</v>
      </c>
      <c r="E8343" s="143" t="s">
        <v>6557</v>
      </c>
      <c r="F8343" s="143" t="s">
        <v>700</v>
      </c>
      <c r="G8343" s="143" t="s">
        <v>701</v>
      </c>
      <c r="H8343" s="144">
        <v>250</v>
      </c>
      <c r="I8343" s="143"/>
    </row>
    <row r="8344" spans="2:9" s="140" customFormat="1" ht="19.7" customHeight="1" x14ac:dyDescent="0.2">
      <c r="B8344" s="142">
        <v>57158</v>
      </c>
      <c r="C8344" s="143" t="s">
        <v>338</v>
      </c>
      <c r="D8344" s="142">
        <v>14030906</v>
      </c>
      <c r="E8344" s="143" t="s">
        <v>6558</v>
      </c>
      <c r="F8344" s="143" t="s">
        <v>899</v>
      </c>
      <c r="G8344" s="143" t="s">
        <v>900</v>
      </c>
      <c r="H8344" s="144">
        <v>274.38</v>
      </c>
      <c r="I8344" s="143"/>
    </row>
    <row r="8345" spans="2:9" s="140" customFormat="1" ht="19.7" customHeight="1" x14ac:dyDescent="0.2">
      <c r="B8345" s="142">
        <v>57158</v>
      </c>
      <c r="C8345" s="143" t="s">
        <v>338</v>
      </c>
      <c r="D8345" s="142">
        <v>14030906</v>
      </c>
      <c r="E8345" s="143" t="s">
        <v>6558</v>
      </c>
      <c r="F8345" s="143" t="s">
        <v>899</v>
      </c>
      <c r="G8345" s="143" t="s">
        <v>900</v>
      </c>
      <c r="H8345" s="144">
        <v>182.92</v>
      </c>
      <c r="I8345" s="143"/>
    </row>
    <row r="8346" spans="2:9" s="140" customFormat="1" ht="19.7" customHeight="1" x14ac:dyDescent="0.2">
      <c r="B8346" s="142">
        <v>57158</v>
      </c>
      <c r="C8346" s="143" t="s">
        <v>338</v>
      </c>
      <c r="D8346" s="142">
        <v>14030906</v>
      </c>
      <c r="E8346" s="143" t="s">
        <v>6558</v>
      </c>
      <c r="F8346" s="143" t="s">
        <v>899</v>
      </c>
      <c r="G8346" s="143" t="s">
        <v>900</v>
      </c>
      <c r="H8346" s="144">
        <v>45.73</v>
      </c>
      <c r="I8346" s="143"/>
    </row>
    <row r="8347" spans="2:9" s="140" customFormat="1" ht="19.7" customHeight="1" x14ac:dyDescent="0.2">
      <c r="B8347" s="142">
        <v>57158</v>
      </c>
      <c r="C8347" s="143" t="s">
        <v>338</v>
      </c>
      <c r="D8347" s="142">
        <v>14034810</v>
      </c>
      <c r="E8347" s="143" t="s">
        <v>6559</v>
      </c>
      <c r="F8347" s="143" t="s">
        <v>697</v>
      </c>
      <c r="G8347" s="143" t="s">
        <v>698</v>
      </c>
      <c r="H8347" s="144">
        <v>15000</v>
      </c>
      <c r="I8347" s="143"/>
    </row>
    <row r="8348" spans="2:9" s="140" customFormat="1" ht="19.7" customHeight="1" x14ac:dyDescent="0.2">
      <c r="B8348" s="142">
        <v>57158</v>
      </c>
      <c r="C8348" s="143" t="s">
        <v>338</v>
      </c>
      <c r="D8348" s="142">
        <v>14034810</v>
      </c>
      <c r="E8348" s="143" t="s">
        <v>6559</v>
      </c>
      <c r="F8348" s="143" t="s">
        <v>697</v>
      </c>
      <c r="G8348" s="143" t="s">
        <v>698</v>
      </c>
      <c r="H8348" s="144">
        <v>29000</v>
      </c>
      <c r="I8348" s="143"/>
    </row>
    <row r="8349" spans="2:9" s="140" customFormat="1" ht="19.7" customHeight="1" x14ac:dyDescent="0.2">
      <c r="B8349" s="142">
        <v>57158</v>
      </c>
      <c r="C8349" s="143" t="s">
        <v>338</v>
      </c>
      <c r="D8349" s="142">
        <v>14035275</v>
      </c>
      <c r="E8349" s="143" t="s">
        <v>6560</v>
      </c>
      <c r="F8349" s="143" t="s">
        <v>700</v>
      </c>
      <c r="G8349" s="143" t="s">
        <v>701</v>
      </c>
      <c r="H8349" s="144">
        <v>700</v>
      </c>
      <c r="I8349" s="143"/>
    </row>
    <row r="8350" spans="2:9" s="140" customFormat="1" ht="19.7" customHeight="1" x14ac:dyDescent="0.2">
      <c r="B8350" s="142">
        <v>57158</v>
      </c>
      <c r="C8350" s="143" t="s">
        <v>338</v>
      </c>
      <c r="D8350" s="142">
        <v>14035275</v>
      </c>
      <c r="E8350" s="143" t="s">
        <v>6560</v>
      </c>
      <c r="F8350" s="143" t="s">
        <v>700</v>
      </c>
      <c r="G8350" s="143" t="s">
        <v>701</v>
      </c>
      <c r="H8350" s="144">
        <v>500</v>
      </c>
      <c r="I8350" s="143"/>
    </row>
    <row r="8351" spans="2:9" s="140" customFormat="1" ht="19.7" customHeight="1" x14ac:dyDescent="0.2">
      <c r="B8351" s="142">
        <v>57158</v>
      </c>
      <c r="C8351" s="143" t="s">
        <v>338</v>
      </c>
      <c r="D8351" s="142">
        <v>14035319</v>
      </c>
      <c r="E8351" s="143" t="s">
        <v>6561</v>
      </c>
      <c r="F8351" s="143" t="s">
        <v>723</v>
      </c>
      <c r="G8351" s="143" t="s">
        <v>724</v>
      </c>
      <c r="H8351" s="144">
        <v>0</v>
      </c>
      <c r="I8351" s="143"/>
    </row>
    <row r="8352" spans="2:9" s="140" customFormat="1" ht="19.7" customHeight="1" x14ac:dyDescent="0.2">
      <c r="B8352" s="142">
        <v>57158</v>
      </c>
      <c r="C8352" s="143" t="s">
        <v>338</v>
      </c>
      <c r="D8352" s="142">
        <v>14035319</v>
      </c>
      <c r="E8352" s="143" t="s">
        <v>6562</v>
      </c>
      <c r="F8352" s="143" t="s">
        <v>700</v>
      </c>
      <c r="G8352" s="143" t="s">
        <v>701</v>
      </c>
      <c r="H8352" s="144">
        <v>30.85</v>
      </c>
      <c r="I8352" s="143"/>
    </row>
    <row r="8353" spans="2:9" s="140" customFormat="1" ht="19.7" customHeight="1" x14ac:dyDescent="0.2">
      <c r="B8353" s="142">
        <v>57158</v>
      </c>
      <c r="C8353" s="143" t="s">
        <v>338</v>
      </c>
      <c r="D8353" s="142">
        <v>14035319</v>
      </c>
      <c r="E8353" s="143" t="s">
        <v>6563</v>
      </c>
      <c r="F8353" s="143" t="s">
        <v>713</v>
      </c>
      <c r="G8353" s="143" t="s">
        <v>714</v>
      </c>
      <c r="H8353" s="144">
        <v>100000</v>
      </c>
      <c r="I8353" s="143"/>
    </row>
    <row r="8354" spans="2:9" s="140" customFormat="1" ht="19.7" customHeight="1" x14ac:dyDescent="0.2">
      <c r="B8354" s="142">
        <v>57158</v>
      </c>
      <c r="C8354" s="143" t="s">
        <v>338</v>
      </c>
      <c r="D8354" s="142">
        <v>14035363</v>
      </c>
      <c r="E8354" s="143" t="s">
        <v>6564</v>
      </c>
      <c r="F8354" s="143" t="s">
        <v>700</v>
      </c>
      <c r="G8354" s="143" t="s">
        <v>701</v>
      </c>
      <c r="H8354" s="144">
        <v>152.44999999999999</v>
      </c>
      <c r="I8354" s="143"/>
    </row>
    <row r="8355" spans="2:9" s="140" customFormat="1" ht="19.7" customHeight="1" x14ac:dyDescent="0.2">
      <c r="B8355" s="142">
        <v>57158</v>
      </c>
      <c r="C8355" s="143" t="s">
        <v>338</v>
      </c>
      <c r="D8355" s="142">
        <v>14035363</v>
      </c>
      <c r="E8355" s="143" t="s">
        <v>6564</v>
      </c>
      <c r="F8355" s="143" t="s">
        <v>700</v>
      </c>
      <c r="G8355" s="143" t="s">
        <v>701</v>
      </c>
      <c r="H8355" s="144">
        <v>304.89999999999998</v>
      </c>
      <c r="I8355" s="143"/>
    </row>
    <row r="8356" spans="2:9" s="140" customFormat="1" ht="19.7" customHeight="1" x14ac:dyDescent="0.2">
      <c r="B8356" s="142">
        <v>57158</v>
      </c>
      <c r="C8356" s="143" t="s">
        <v>338</v>
      </c>
      <c r="D8356" s="142">
        <v>14035363</v>
      </c>
      <c r="E8356" s="143" t="s">
        <v>6564</v>
      </c>
      <c r="F8356" s="143" t="s">
        <v>700</v>
      </c>
      <c r="G8356" s="143" t="s">
        <v>701</v>
      </c>
      <c r="H8356" s="144">
        <v>152.44999999999999</v>
      </c>
      <c r="I8356" s="143"/>
    </row>
    <row r="8357" spans="2:9" s="140" customFormat="1" ht="19.7" customHeight="1" x14ac:dyDescent="0.2">
      <c r="B8357" s="142">
        <v>57158</v>
      </c>
      <c r="C8357" s="143" t="s">
        <v>338</v>
      </c>
      <c r="D8357" s="142">
        <v>14035363</v>
      </c>
      <c r="E8357" s="143" t="s">
        <v>6565</v>
      </c>
      <c r="F8357" s="143" t="s">
        <v>713</v>
      </c>
      <c r="G8357" s="143" t="s">
        <v>714</v>
      </c>
      <c r="H8357" s="144">
        <v>100000</v>
      </c>
      <c r="I8357" s="143"/>
    </row>
    <row r="8358" spans="2:9" s="140" customFormat="1" ht="19.7" customHeight="1" x14ac:dyDescent="0.2">
      <c r="B8358" s="142">
        <v>57158</v>
      </c>
      <c r="C8358" s="143" t="s">
        <v>338</v>
      </c>
      <c r="D8358" s="142">
        <v>14035577</v>
      </c>
      <c r="E8358" s="143" t="s">
        <v>6566</v>
      </c>
      <c r="F8358" s="143" t="s">
        <v>713</v>
      </c>
      <c r="G8358" s="143" t="s">
        <v>714</v>
      </c>
      <c r="H8358" s="144">
        <v>200000</v>
      </c>
      <c r="I8358" s="143"/>
    </row>
    <row r="8359" spans="2:9" s="140" customFormat="1" ht="19.7" customHeight="1" x14ac:dyDescent="0.2">
      <c r="B8359" s="142">
        <v>57158</v>
      </c>
      <c r="C8359" s="143" t="s">
        <v>338</v>
      </c>
      <c r="D8359" s="142">
        <v>14037676</v>
      </c>
      <c r="E8359" s="143" t="s">
        <v>9346</v>
      </c>
      <c r="F8359" s="143" t="s">
        <v>713</v>
      </c>
      <c r="G8359" s="143" t="s">
        <v>714</v>
      </c>
      <c r="H8359" s="144">
        <v>-5000</v>
      </c>
      <c r="I8359" s="143"/>
    </row>
    <row r="8360" spans="2:9" s="140" customFormat="1" ht="19.7" customHeight="1" x14ac:dyDescent="0.2">
      <c r="B8360" s="142">
        <v>57158</v>
      </c>
      <c r="C8360" s="143" t="s">
        <v>338</v>
      </c>
      <c r="D8360" s="142">
        <v>14037676</v>
      </c>
      <c r="E8360" s="143" t="s">
        <v>9346</v>
      </c>
      <c r="F8360" s="143" t="s">
        <v>713</v>
      </c>
      <c r="G8360" s="143" t="s">
        <v>714</v>
      </c>
      <c r="H8360" s="144">
        <v>100000</v>
      </c>
      <c r="I8360" s="143"/>
    </row>
    <row r="8361" spans="2:9" s="140" customFormat="1" ht="19.7" customHeight="1" x14ac:dyDescent="0.2">
      <c r="B8361" s="142">
        <v>57158</v>
      </c>
      <c r="C8361" s="143" t="s">
        <v>338</v>
      </c>
      <c r="D8361" s="142">
        <v>14040241</v>
      </c>
      <c r="E8361" s="143" t="s">
        <v>6567</v>
      </c>
      <c r="F8361" s="143" t="s">
        <v>700</v>
      </c>
      <c r="G8361" s="143" t="s">
        <v>701</v>
      </c>
      <c r="H8361" s="144">
        <v>1800</v>
      </c>
      <c r="I8361" s="143"/>
    </row>
    <row r="8362" spans="2:9" s="140" customFormat="1" ht="19.7" customHeight="1" x14ac:dyDescent="0.2">
      <c r="B8362" s="142">
        <v>57158</v>
      </c>
      <c r="C8362" s="143" t="s">
        <v>338</v>
      </c>
      <c r="D8362" s="142">
        <v>14047415</v>
      </c>
      <c r="E8362" s="143" t="s">
        <v>9347</v>
      </c>
      <c r="F8362" s="143" t="s">
        <v>700</v>
      </c>
      <c r="G8362" s="143" t="s">
        <v>701</v>
      </c>
      <c r="H8362" s="144">
        <v>-20581.189999999999</v>
      </c>
      <c r="I8362" s="143"/>
    </row>
    <row r="8363" spans="2:9" s="140" customFormat="1" ht="19.7" customHeight="1" x14ac:dyDescent="0.2">
      <c r="B8363" s="142">
        <v>57158</v>
      </c>
      <c r="C8363" s="143" t="s">
        <v>338</v>
      </c>
      <c r="D8363" s="142">
        <v>14048941</v>
      </c>
      <c r="E8363" s="143" t="s">
        <v>6568</v>
      </c>
      <c r="F8363" s="143" t="s">
        <v>700</v>
      </c>
      <c r="G8363" s="143" t="s">
        <v>701</v>
      </c>
      <c r="H8363" s="144">
        <v>6576.2</v>
      </c>
      <c r="I8363" s="143"/>
    </row>
    <row r="8364" spans="2:9" s="140" customFormat="1" ht="19.7" customHeight="1" x14ac:dyDescent="0.2">
      <c r="B8364" s="142">
        <v>57158</v>
      </c>
      <c r="C8364" s="143" t="s">
        <v>338</v>
      </c>
      <c r="D8364" s="142">
        <v>14049559</v>
      </c>
      <c r="E8364" s="143" t="s">
        <v>6569</v>
      </c>
      <c r="F8364" s="143" t="s">
        <v>737</v>
      </c>
      <c r="G8364" s="143" t="s">
        <v>738</v>
      </c>
      <c r="H8364" s="144">
        <v>350</v>
      </c>
      <c r="I8364" s="143"/>
    </row>
    <row r="8365" spans="2:9" s="140" customFormat="1" ht="19.7" customHeight="1" x14ac:dyDescent="0.2">
      <c r="B8365" s="142">
        <v>57158</v>
      </c>
      <c r="C8365" s="143" t="s">
        <v>338</v>
      </c>
      <c r="D8365" s="142">
        <v>14049559</v>
      </c>
      <c r="E8365" s="143" t="s">
        <v>6569</v>
      </c>
      <c r="F8365" s="143" t="s">
        <v>737</v>
      </c>
      <c r="G8365" s="143" t="s">
        <v>738</v>
      </c>
      <c r="H8365" s="144">
        <v>250</v>
      </c>
      <c r="I8365" s="143"/>
    </row>
    <row r="8366" spans="2:9" s="140" customFormat="1" ht="19.7" customHeight="1" x14ac:dyDescent="0.2">
      <c r="B8366" s="142">
        <v>57158</v>
      </c>
      <c r="C8366" s="143" t="s">
        <v>338</v>
      </c>
      <c r="D8366" s="142">
        <v>14049559</v>
      </c>
      <c r="E8366" s="143" t="s">
        <v>6570</v>
      </c>
      <c r="F8366" s="143" t="s">
        <v>700</v>
      </c>
      <c r="G8366" s="143" t="s">
        <v>701</v>
      </c>
      <c r="H8366" s="144">
        <v>700</v>
      </c>
      <c r="I8366" s="143"/>
    </row>
    <row r="8367" spans="2:9" s="140" customFormat="1" ht="19.7" customHeight="1" x14ac:dyDescent="0.2">
      <c r="B8367" s="142">
        <v>57158</v>
      </c>
      <c r="C8367" s="143" t="s">
        <v>338</v>
      </c>
      <c r="D8367" s="142">
        <v>14049559</v>
      </c>
      <c r="E8367" s="143" t="s">
        <v>6570</v>
      </c>
      <c r="F8367" s="143" t="s">
        <v>700</v>
      </c>
      <c r="G8367" s="143" t="s">
        <v>701</v>
      </c>
      <c r="H8367" s="144">
        <v>500</v>
      </c>
      <c r="I8367" s="143"/>
    </row>
    <row r="8368" spans="2:9" s="140" customFormat="1" ht="19.7" customHeight="1" x14ac:dyDescent="0.2">
      <c r="B8368" s="142">
        <v>57158</v>
      </c>
      <c r="C8368" s="143" t="s">
        <v>338</v>
      </c>
      <c r="D8368" s="142">
        <v>14049559</v>
      </c>
      <c r="E8368" s="143" t="s">
        <v>6571</v>
      </c>
      <c r="F8368" s="143" t="s">
        <v>697</v>
      </c>
      <c r="G8368" s="143" t="s">
        <v>698</v>
      </c>
      <c r="H8368" s="144">
        <v>1050</v>
      </c>
      <c r="I8368" s="143"/>
    </row>
    <row r="8369" spans="2:9" s="140" customFormat="1" ht="19.7" customHeight="1" x14ac:dyDescent="0.2">
      <c r="B8369" s="142">
        <v>57158</v>
      </c>
      <c r="C8369" s="143" t="s">
        <v>338</v>
      </c>
      <c r="D8369" s="142">
        <v>14049559</v>
      </c>
      <c r="E8369" s="143" t="s">
        <v>6571</v>
      </c>
      <c r="F8369" s="143" t="s">
        <v>697</v>
      </c>
      <c r="G8369" s="143" t="s">
        <v>698</v>
      </c>
      <c r="H8369" s="144">
        <v>750</v>
      </c>
      <c r="I8369" s="143"/>
    </row>
    <row r="8370" spans="2:9" s="140" customFormat="1" ht="19.7" customHeight="1" x14ac:dyDescent="0.2">
      <c r="B8370" s="142">
        <v>57158</v>
      </c>
      <c r="C8370" s="143" t="s">
        <v>338</v>
      </c>
      <c r="D8370" s="142">
        <v>14049559</v>
      </c>
      <c r="E8370" s="143" t="s">
        <v>6572</v>
      </c>
      <c r="F8370" s="143" t="s">
        <v>700</v>
      </c>
      <c r="G8370" s="143" t="s">
        <v>701</v>
      </c>
      <c r="H8370" s="144">
        <v>1050</v>
      </c>
      <c r="I8370" s="143"/>
    </row>
    <row r="8371" spans="2:9" s="140" customFormat="1" ht="19.7" customHeight="1" x14ac:dyDescent="0.2">
      <c r="B8371" s="142">
        <v>57158</v>
      </c>
      <c r="C8371" s="143" t="s">
        <v>338</v>
      </c>
      <c r="D8371" s="142">
        <v>14049559</v>
      </c>
      <c r="E8371" s="143" t="s">
        <v>6572</v>
      </c>
      <c r="F8371" s="143" t="s">
        <v>700</v>
      </c>
      <c r="G8371" s="143" t="s">
        <v>701</v>
      </c>
      <c r="H8371" s="144">
        <v>750</v>
      </c>
      <c r="I8371" s="143"/>
    </row>
    <row r="8372" spans="2:9" s="140" customFormat="1" ht="19.7" customHeight="1" x14ac:dyDescent="0.2">
      <c r="B8372" s="142">
        <v>57158</v>
      </c>
      <c r="C8372" s="143" t="s">
        <v>338</v>
      </c>
      <c r="D8372" s="142">
        <v>64983131</v>
      </c>
      <c r="E8372" s="143" t="s">
        <v>6573</v>
      </c>
      <c r="F8372" s="143" t="s">
        <v>700</v>
      </c>
      <c r="G8372" s="143" t="s">
        <v>701</v>
      </c>
      <c r="H8372" s="144">
        <v>-23000</v>
      </c>
      <c r="I8372" s="143"/>
    </row>
    <row r="8373" spans="2:9" s="140" customFormat="1" ht="19.7" customHeight="1" x14ac:dyDescent="0.2">
      <c r="B8373" s="142">
        <v>57158</v>
      </c>
      <c r="C8373" s="143" t="s">
        <v>338</v>
      </c>
      <c r="D8373" s="142">
        <v>65092889</v>
      </c>
      <c r="E8373" s="143" t="s">
        <v>9348</v>
      </c>
      <c r="F8373" s="143" t="s">
        <v>713</v>
      </c>
      <c r="G8373" s="143" t="s">
        <v>714</v>
      </c>
      <c r="H8373" s="144">
        <v>100000</v>
      </c>
      <c r="I8373" s="143"/>
    </row>
    <row r="8374" spans="2:9" s="140" customFormat="1" ht="19.7" customHeight="1" x14ac:dyDescent="0.2">
      <c r="B8374" s="142">
        <v>57158</v>
      </c>
      <c r="C8374" s="143" t="s">
        <v>338</v>
      </c>
      <c r="D8374" s="142">
        <v>101595851</v>
      </c>
      <c r="E8374" s="143" t="s">
        <v>6575</v>
      </c>
      <c r="F8374" s="143" t="s">
        <v>713</v>
      </c>
      <c r="G8374" s="143" t="s">
        <v>714</v>
      </c>
      <c r="H8374" s="144">
        <v>0</v>
      </c>
      <c r="I8374" s="143"/>
    </row>
    <row r="8375" spans="2:9" s="140" customFormat="1" ht="19.7" customHeight="1" x14ac:dyDescent="0.2">
      <c r="B8375" s="142">
        <v>57158</v>
      </c>
      <c r="C8375" s="143" t="s">
        <v>338</v>
      </c>
      <c r="D8375" s="142">
        <v>101595867</v>
      </c>
      <c r="E8375" s="143" t="s">
        <v>6574</v>
      </c>
      <c r="F8375" s="143" t="s">
        <v>713</v>
      </c>
      <c r="G8375" s="143" t="s">
        <v>714</v>
      </c>
      <c r="H8375" s="144">
        <v>0</v>
      </c>
      <c r="I8375" s="143"/>
    </row>
    <row r="8376" spans="2:9" s="140" customFormat="1" ht="19.7" customHeight="1" x14ac:dyDescent="0.2">
      <c r="B8376" s="142">
        <v>57163</v>
      </c>
      <c r="C8376" s="143" t="s">
        <v>299</v>
      </c>
      <c r="D8376" s="142">
        <v>13767144</v>
      </c>
      <c r="E8376" s="143" t="s">
        <v>6576</v>
      </c>
      <c r="F8376" s="143" t="s">
        <v>700</v>
      </c>
      <c r="G8376" s="143" t="s">
        <v>701</v>
      </c>
      <c r="H8376" s="144">
        <v>3600</v>
      </c>
      <c r="I8376" s="143"/>
    </row>
    <row r="8377" spans="2:9" s="140" customFormat="1" ht="19.7" customHeight="1" x14ac:dyDescent="0.2">
      <c r="B8377" s="142">
        <v>57163</v>
      </c>
      <c r="C8377" s="143" t="s">
        <v>299</v>
      </c>
      <c r="D8377" s="142">
        <v>13767234</v>
      </c>
      <c r="E8377" s="143" t="s">
        <v>6577</v>
      </c>
      <c r="F8377" s="143" t="s">
        <v>700</v>
      </c>
      <c r="G8377" s="143" t="s">
        <v>701</v>
      </c>
      <c r="H8377" s="144">
        <v>840</v>
      </c>
      <c r="I8377" s="143"/>
    </row>
    <row r="8378" spans="2:9" s="140" customFormat="1" ht="19.7" customHeight="1" x14ac:dyDescent="0.2">
      <c r="B8378" s="142">
        <v>57163</v>
      </c>
      <c r="C8378" s="143" t="s">
        <v>299</v>
      </c>
      <c r="D8378" s="142">
        <v>13775052</v>
      </c>
      <c r="E8378" s="143" t="s">
        <v>6578</v>
      </c>
      <c r="F8378" s="143" t="s">
        <v>700</v>
      </c>
      <c r="G8378" s="143" t="s">
        <v>701</v>
      </c>
      <c r="H8378" s="144">
        <v>73600</v>
      </c>
      <c r="I8378" s="143"/>
    </row>
    <row r="8379" spans="2:9" s="140" customFormat="1" ht="19.7" customHeight="1" x14ac:dyDescent="0.2">
      <c r="B8379" s="142">
        <v>57163</v>
      </c>
      <c r="C8379" s="143" t="s">
        <v>299</v>
      </c>
      <c r="D8379" s="142">
        <v>13775966</v>
      </c>
      <c r="E8379" s="143" t="s">
        <v>6579</v>
      </c>
      <c r="F8379" s="143" t="s">
        <v>1121</v>
      </c>
      <c r="G8379" s="143" t="s">
        <v>1122</v>
      </c>
      <c r="H8379" s="144">
        <v>503.03</v>
      </c>
      <c r="I8379" s="143"/>
    </row>
    <row r="8380" spans="2:9" s="140" customFormat="1" ht="19.7" customHeight="1" x14ac:dyDescent="0.2">
      <c r="B8380" s="142">
        <v>57163</v>
      </c>
      <c r="C8380" s="143" t="s">
        <v>299</v>
      </c>
      <c r="D8380" s="142">
        <v>13778424</v>
      </c>
      <c r="E8380" s="143" t="s">
        <v>6580</v>
      </c>
      <c r="F8380" s="143" t="s">
        <v>706</v>
      </c>
      <c r="G8380" s="143" t="s">
        <v>707</v>
      </c>
      <c r="H8380" s="144">
        <v>528.22</v>
      </c>
      <c r="I8380" s="143"/>
    </row>
    <row r="8381" spans="2:9" s="140" customFormat="1" ht="19.7" customHeight="1" x14ac:dyDescent="0.2">
      <c r="B8381" s="142">
        <v>57163</v>
      </c>
      <c r="C8381" s="143" t="s">
        <v>299</v>
      </c>
      <c r="D8381" s="142">
        <v>13778424</v>
      </c>
      <c r="E8381" s="143" t="s">
        <v>6581</v>
      </c>
      <c r="F8381" s="143" t="s">
        <v>700</v>
      </c>
      <c r="G8381" s="143" t="s">
        <v>701</v>
      </c>
      <c r="H8381" s="144">
        <v>503.03</v>
      </c>
      <c r="I8381" s="143"/>
    </row>
    <row r="8382" spans="2:9" s="140" customFormat="1" ht="19.7" customHeight="1" x14ac:dyDescent="0.2">
      <c r="B8382" s="142">
        <v>57163</v>
      </c>
      <c r="C8382" s="143" t="s">
        <v>299</v>
      </c>
      <c r="D8382" s="142">
        <v>13778438</v>
      </c>
      <c r="E8382" s="143" t="s">
        <v>6582</v>
      </c>
      <c r="F8382" s="143" t="s">
        <v>700</v>
      </c>
      <c r="G8382" s="143" t="s">
        <v>701</v>
      </c>
      <c r="H8382" s="144">
        <v>840</v>
      </c>
      <c r="I8382" s="143"/>
    </row>
    <row r="8383" spans="2:9" s="140" customFormat="1" ht="19.7" customHeight="1" x14ac:dyDescent="0.2">
      <c r="B8383" s="142">
        <v>57163</v>
      </c>
      <c r="C8383" s="143" t="s">
        <v>299</v>
      </c>
      <c r="D8383" s="142">
        <v>13778438</v>
      </c>
      <c r="E8383" s="143" t="s">
        <v>6583</v>
      </c>
      <c r="F8383" s="143" t="s">
        <v>700</v>
      </c>
      <c r="G8383" s="143" t="s">
        <v>701</v>
      </c>
      <c r="H8383" s="144">
        <v>503.03</v>
      </c>
      <c r="I8383" s="143"/>
    </row>
    <row r="8384" spans="2:9" s="140" customFormat="1" ht="19.7" customHeight="1" x14ac:dyDescent="0.2">
      <c r="B8384" s="142">
        <v>57163</v>
      </c>
      <c r="C8384" s="143" t="s">
        <v>299</v>
      </c>
      <c r="D8384" s="142">
        <v>13778438</v>
      </c>
      <c r="E8384" s="143" t="s">
        <v>6584</v>
      </c>
      <c r="F8384" s="143" t="s">
        <v>899</v>
      </c>
      <c r="G8384" s="143" t="s">
        <v>900</v>
      </c>
      <c r="H8384" s="144">
        <v>503.03</v>
      </c>
      <c r="I8384" s="143"/>
    </row>
    <row r="8385" spans="2:9" s="140" customFormat="1" ht="19.7" customHeight="1" x14ac:dyDescent="0.2">
      <c r="B8385" s="142">
        <v>57163</v>
      </c>
      <c r="C8385" s="143" t="s">
        <v>299</v>
      </c>
      <c r="D8385" s="142">
        <v>13778488</v>
      </c>
      <c r="E8385" s="143" t="s">
        <v>6585</v>
      </c>
      <c r="F8385" s="143" t="s">
        <v>700</v>
      </c>
      <c r="G8385" s="143" t="s">
        <v>701</v>
      </c>
      <c r="H8385" s="144">
        <v>600</v>
      </c>
      <c r="I8385" s="143"/>
    </row>
    <row r="8386" spans="2:9" s="140" customFormat="1" ht="19.7" customHeight="1" x14ac:dyDescent="0.2">
      <c r="B8386" s="142">
        <v>57163</v>
      </c>
      <c r="C8386" s="143" t="s">
        <v>299</v>
      </c>
      <c r="D8386" s="142">
        <v>13780480</v>
      </c>
      <c r="E8386" s="143" t="s">
        <v>6586</v>
      </c>
      <c r="F8386" s="143" t="s">
        <v>706</v>
      </c>
      <c r="G8386" s="143" t="s">
        <v>707</v>
      </c>
      <c r="H8386" s="144">
        <v>528.22</v>
      </c>
      <c r="I8386" s="143"/>
    </row>
    <row r="8387" spans="2:9" s="140" customFormat="1" ht="19.7" customHeight="1" x14ac:dyDescent="0.2">
      <c r="B8387" s="142">
        <v>57163</v>
      </c>
      <c r="C8387" s="143" t="s">
        <v>299</v>
      </c>
      <c r="D8387" s="142">
        <v>13780480</v>
      </c>
      <c r="E8387" s="143" t="s">
        <v>6587</v>
      </c>
      <c r="F8387" s="143" t="s">
        <v>700</v>
      </c>
      <c r="G8387" s="143" t="s">
        <v>701</v>
      </c>
      <c r="H8387" s="144">
        <v>503.03</v>
      </c>
      <c r="I8387" s="143"/>
    </row>
    <row r="8388" spans="2:9" s="140" customFormat="1" ht="19.7" customHeight="1" x14ac:dyDescent="0.2">
      <c r="B8388" s="142">
        <v>57163</v>
      </c>
      <c r="C8388" s="143" t="s">
        <v>299</v>
      </c>
      <c r="D8388" s="142">
        <v>13780480</v>
      </c>
      <c r="E8388" s="143" t="s">
        <v>9349</v>
      </c>
      <c r="F8388" s="143" t="s">
        <v>713</v>
      </c>
      <c r="G8388" s="143" t="s">
        <v>714</v>
      </c>
      <c r="H8388" s="144">
        <v>125000</v>
      </c>
      <c r="I8388" s="143"/>
    </row>
    <row r="8389" spans="2:9" s="140" customFormat="1" ht="19.7" customHeight="1" x14ac:dyDescent="0.2">
      <c r="B8389" s="142">
        <v>57163</v>
      </c>
      <c r="C8389" s="143" t="s">
        <v>299</v>
      </c>
      <c r="D8389" s="142">
        <v>13780554</v>
      </c>
      <c r="E8389" s="143" t="s">
        <v>6588</v>
      </c>
      <c r="F8389" s="143" t="s">
        <v>700</v>
      </c>
      <c r="G8389" s="143" t="s">
        <v>701</v>
      </c>
      <c r="H8389" s="144">
        <v>35000</v>
      </c>
      <c r="I8389" s="143"/>
    </row>
    <row r="8390" spans="2:9" s="140" customFormat="1" ht="19.7" customHeight="1" x14ac:dyDescent="0.2">
      <c r="B8390" s="142">
        <v>57163</v>
      </c>
      <c r="C8390" s="143" t="s">
        <v>299</v>
      </c>
      <c r="D8390" s="142">
        <v>13847629</v>
      </c>
      <c r="E8390" s="143" t="s">
        <v>6589</v>
      </c>
      <c r="F8390" s="143" t="s">
        <v>700</v>
      </c>
      <c r="G8390" s="143" t="s">
        <v>701</v>
      </c>
      <c r="H8390" s="144">
        <v>2400</v>
      </c>
      <c r="I8390" s="143"/>
    </row>
    <row r="8391" spans="2:9" s="140" customFormat="1" ht="19.7" customHeight="1" x14ac:dyDescent="0.2">
      <c r="B8391" s="142">
        <v>57163</v>
      </c>
      <c r="C8391" s="143" t="s">
        <v>299</v>
      </c>
      <c r="D8391" s="142">
        <v>13859049</v>
      </c>
      <c r="E8391" s="143" t="s">
        <v>6590</v>
      </c>
      <c r="F8391" s="143" t="s">
        <v>729</v>
      </c>
      <c r="G8391" s="143" t="s">
        <v>730</v>
      </c>
      <c r="H8391" s="144">
        <v>10350</v>
      </c>
      <c r="I8391" s="143"/>
    </row>
    <row r="8392" spans="2:9" s="140" customFormat="1" ht="19.7" customHeight="1" x14ac:dyDescent="0.2">
      <c r="B8392" s="142">
        <v>57163</v>
      </c>
      <c r="C8392" s="143" t="s">
        <v>299</v>
      </c>
      <c r="D8392" s="142">
        <v>13937111</v>
      </c>
      <c r="E8392" s="143" t="s">
        <v>6591</v>
      </c>
      <c r="F8392" s="143" t="s">
        <v>697</v>
      </c>
      <c r="G8392" s="143" t="s">
        <v>698</v>
      </c>
      <c r="H8392" s="144">
        <v>85000</v>
      </c>
      <c r="I8392" s="143"/>
    </row>
    <row r="8393" spans="2:9" s="140" customFormat="1" ht="19.7" customHeight="1" x14ac:dyDescent="0.2">
      <c r="B8393" s="142">
        <v>57163</v>
      </c>
      <c r="C8393" s="143" t="s">
        <v>299</v>
      </c>
      <c r="D8393" s="142">
        <v>13958345</v>
      </c>
      <c r="E8393" s="143" t="s">
        <v>6592</v>
      </c>
      <c r="F8393" s="143" t="s">
        <v>729</v>
      </c>
      <c r="G8393" s="143" t="s">
        <v>730</v>
      </c>
      <c r="H8393" s="144">
        <v>1516</v>
      </c>
      <c r="I8393" s="143"/>
    </row>
    <row r="8394" spans="2:9" s="140" customFormat="1" ht="19.7" customHeight="1" x14ac:dyDescent="0.2">
      <c r="B8394" s="142">
        <v>57165</v>
      </c>
      <c r="C8394" s="143" t="s">
        <v>300</v>
      </c>
      <c r="D8394" s="142">
        <v>13926325</v>
      </c>
      <c r="E8394" s="143" t="s">
        <v>6593</v>
      </c>
      <c r="F8394" s="143" t="s">
        <v>700</v>
      </c>
      <c r="G8394" s="143" t="s">
        <v>701</v>
      </c>
      <c r="H8394" s="144">
        <v>5000</v>
      </c>
      <c r="I8394" s="143"/>
    </row>
    <row r="8395" spans="2:9" s="140" customFormat="1" ht="19.7" customHeight="1" x14ac:dyDescent="0.2">
      <c r="B8395" s="142">
        <v>57165</v>
      </c>
      <c r="C8395" s="143" t="s">
        <v>300</v>
      </c>
      <c r="D8395" s="142">
        <v>13926325</v>
      </c>
      <c r="E8395" s="143" t="s">
        <v>6593</v>
      </c>
      <c r="F8395" s="143" t="s">
        <v>700</v>
      </c>
      <c r="G8395" s="143" t="s">
        <v>701</v>
      </c>
      <c r="H8395" s="144">
        <v>5000</v>
      </c>
      <c r="I8395" s="143"/>
    </row>
    <row r="8396" spans="2:9" s="140" customFormat="1" ht="19.7" customHeight="1" x14ac:dyDescent="0.2">
      <c r="B8396" s="142">
        <v>57165</v>
      </c>
      <c r="C8396" s="143" t="s">
        <v>300</v>
      </c>
      <c r="D8396" s="142">
        <v>13930501</v>
      </c>
      <c r="E8396" s="143" t="s">
        <v>6594</v>
      </c>
      <c r="F8396" s="143" t="s">
        <v>697</v>
      </c>
      <c r="G8396" s="143" t="s">
        <v>698</v>
      </c>
      <c r="H8396" s="144">
        <v>50000</v>
      </c>
      <c r="I8396" s="143"/>
    </row>
    <row r="8397" spans="2:9" s="140" customFormat="1" ht="19.7" customHeight="1" x14ac:dyDescent="0.2">
      <c r="B8397" s="142">
        <v>57165</v>
      </c>
      <c r="C8397" s="143" t="s">
        <v>300</v>
      </c>
      <c r="D8397" s="142">
        <v>13930502</v>
      </c>
      <c r="E8397" s="143" t="s">
        <v>6595</v>
      </c>
      <c r="F8397" s="143" t="s">
        <v>697</v>
      </c>
      <c r="G8397" s="143" t="s">
        <v>698</v>
      </c>
      <c r="H8397" s="144">
        <v>50000</v>
      </c>
      <c r="I8397" s="143"/>
    </row>
    <row r="8398" spans="2:9" s="140" customFormat="1" ht="19.7" customHeight="1" x14ac:dyDescent="0.2">
      <c r="B8398" s="142">
        <v>57165</v>
      </c>
      <c r="C8398" s="143" t="s">
        <v>300</v>
      </c>
      <c r="D8398" s="142">
        <v>13954940</v>
      </c>
      <c r="E8398" s="143" t="s">
        <v>6597</v>
      </c>
      <c r="F8398" s="143" t="s">
        <v>737</v>
      </c>
      <c r="G8398" s="143" t="s">
        <v>738</v>
      </c>
      <c r="H8398" s="144">
        <v>1750</v>
      </c>
      <c r="I8398" s="143"/>
    </row>
    <row r="8399" spans="2:9" s="140" customFormat="1" ht="19.7" customHeight="1" x14ac:dyDescent="0.2">
      <c r="B8399" s="142">
        <v>57165</v>
      </c>
      <c r="C8399" s="143" t="s">
        <v>300</v>
      </c>
      <c r="D8399" s="142">
        <v>13954940</v>
      </c>
      <c r="E8399" s="143" t="s">
        <v>6597</v>
      </c>
      <c r="F8399" s="143" t="s">
        <v>737</v>
      </c>
      <c r="G8399" s="143" t="s">
        <v>738</v>
      </c>
      <c r="H8399" s="144">
        <v>1750</v>
      </c>
      <c r="I8399" s="143"/>
    </row>
    <row r="8400" spans="2:9" s="140" customFormat="1" ht="19.7" customHeight="1" x14ac:dyDescent="0.2">
      <c r="B8400" s="142">
        <v>57165</v>
      </c>
      <c r="C8400" s="143" t="s">
        <v>300</v>
      </c>
      <c r="D8400" s="142">
        <v>13954940</v>
      </c>
      <c r="E8400" s="143" t="s">
        <v>6597</v>
      </c>
      <c r="F8400" s="143" t="s">
        <v>737</v>
      </c>
      <c r="G8400" s="143" t="s">
        <v>738</v>
      </c>
      <c r="H8400" s="144">
        <v>700</v>
      </c>
      <c r="I8400" s="143"/>
    </row>
    <row r="8401" spans="2:9" s="140" customFormat="1" ht="19.7" customHeight="1" x14ac:dyDescent="0.2">
      <c r="B8401" s="142">
        <v>57165</v>
      </c>
      <c r="C8401" s="143" t="s">
        <v>300</v>
      </c>
      <c r="D8401" s="142">
        <v>13960646</v>
      </c>
      <c r="E8401" s="143" t="s">
        <v>6598</v>
      </c>
      <c r="F8401" s="143" t="s">
        <v>700</v>
      </c>
      <c r="G8401" s="143" t="s">
        <v>701</v>
      </c>
      <c r="H8401" s="144">
        <v>5000</v>
      </c>
      <c r="I8401" s="143"/>
    </row>
    <row r="8402" spans="2:9" s="140" customFormat="1" ht="19.7" customHeight="1" x14ac:dyDescent="0.2">
      <c r="B8402" s="142">
        <v>57165</v>
      </c>
      <c r="C8402" s="143" t="s">
        <v>300</v>
      </c>
      <c r="D8402" s="142">
        <v>13960646</v>
      </c>
      <c r="E8402" s="143" t="s">
        <v>6598</v>
      </c>
      <c r="F8402" s="143" t="s">
        <v>700</v>
      </c>
      <c r="G8402" s="143" t="s">
        <v>701</v>
      </c>
      <c r="H8402" s="144">
        <v>5000</v>
      </c>
      <c r="I8402" s="143"/>
    </row>
    <row r="8403" spans="2:9" s="140" customFormat="1" ht="19.7" customHeight="1" x14ac:dyDescent="0.2">
      <c r="B8403" s="142">
        <v>57165</v>
      </c>
      <c r="C8403" s="143" t="s">
        <v>300</v>
      </c>
      <c r="D8403" s="142">
        <v>14262900</v>
      </c>
      <c r="E8403" s="143" t="s">
        <v>6599</v>
      </c>
      <c r="F8403" s="143" t="s">
        <v>737</v>
      </c>
      <c r="G8403" s="143" t="s">
        <v>738</v>
      </c>
      <c r="H8403" s="144">
        <v>1250</v>
      </c>
      <c r="I8403" s="143"/>
    </row>
    <row r="8404" spans="2:9" s="140" customFormat="1" ht="19.7" customHeight="1" x14ac:dyDescent="0.2">
      <c r="B8404" s="142">
        <v>57165</v>
      </c>
      <c r="C8404" s="143" t="s">
        <v>300</v>
      </c>
      <c r="D8404" s="142">
        <v>14262900</v>
      </c>
      <c r="E8404" s="143" t="s">
        <v>6599</v>
      </c>
      <c r="F8404" s="143" t="s">
        <v>737</v>
      </c>
      <c r="G8404" s="143" t="s">
        <v>738</v>
      </c>
      <c r="H8404" s="144">
        <v>1250</v>
      </c>
      <c r="I8404" s="143"/>
    </row>
    <row r="8405" spans="2:9" s="140" customFormat="1" ht="19.7" customHeight="1" x14ac:dyDescent="0.2">
      <c r="B8405" s="142">
        <v>57165</v>
      </c>
      <c r="C8405" s="143" t="s">
        <v>300</v>
      </c>
      <c r="D8405" s="142">
        <v>14262900</v>
      </c>
      <c r="E8405" s="143" t="s">
        <v>6599</v>
      </c>
      <c r="F8405" s="143" t="s">
        <v>737</v>
      </c>
      <c r="G8405" s="143" t="s">
        <v>738</v>
      </c>
      <c r="H8405" s="144">
        <v>500</v>
      </c>
      <c r="I8405" s="143"/>
    </row>
    <row r="8406" spans="2:9" s="140" customFormat="1" ht="19.7" customHeight="1" x14ac:dyDescent="0.2">
      <c r="B8406" s="142">
        <v>57165</v>
      </c>
      <c r="C8406" s="143" t="s">
        <v>300</v>
      </c>
      <c r="D8406" s="142">
        <v>14262900</v>
      </c>
      <c r="E8406" s="143" t="s">
        <v>6600</v>
      </c>
      <c r="F8406" s="143" t="s">
        <v>700</v>
      </c>
      <c r="G8406" s="143" t="s">
        <v>701</v>
      </c>
      <c r="H8406" s="144">
        <v>200</v>
      </c>
      <c r="I8406" s="143"/>
    </row>
    <row r="8407" spans="2:9" s="140" customFormat="1" ht="19.7" customHeight="1" x14ac:dyDescent="0.2">
      <c r="B8407" s="142">
        <v>57165</v>
      </c>
      <c r="C8407" s="143" t="s">
        <v>300</v>
      </c>
      <c r="D8407" s="142">
        <v>14262900</v>
      </c>
      <c r="E8407" s="143" t="s">
        <v>6600</v>
      </c>
      <c r="F8407" s="143" t="s">
        <v>700</v>
      </c>
      <c r="G8407" s="143" t="s">
        <v>701</v>
      </c>
      <c r="H8407" s="144">
        <v>250</v>
      </c>
      <c r="I8407" s="143"/>
    </row>
    <row r="8408" spans="2:9" s="140" customFormat="1" ht="19.7" customHeight="1" x14ac:dyDescent="0.2">
      <c r="B8408" s="142">
        <v>57165</v>
      </c>
      <c r="C8408" s="143" t="s">
        <v>300</v>
      </c>
      <c r="D8408" s="142">
        <v>14262900</v>
      </c>
      <c r="E8408" s="143" t="s">
        <v>6600</v>
      </c>
      <c r="F8408" s="143" t="s">
        <v>700</v>
      </c>
      <c r="G8408" s="143" t="s">
        <v>701</v>
      </c>
      <c r="H8408" s="144">
        <v>100</v>
      </c>
      <c r="I8408" s="143"/>
    </row>
    <row r="8409" spans="2:9" s="140" customFormat="1" ht="19.7" customHeight="1" x14ac:dyDescent="0.2">
      <c r="B8409" s="142">
        <v>57165</v>
      </c>
      <c r="C8409" s="143" t="s">
        <v>300</v>
      </c>
      <c r="D8409" s="142">
        <v>14262927</v>
      </c>
      <c r="E8409" s="143" t="s">
        <v>6601</v>
      </c>
      <c r="F8409" s="143" t="s">
        <v>700</v>
      </c>
      <c r="G8409" s="143" t="s">
        <v>701</v>
      </c>
      <c r="H8409" s="144">
        <v>-77839.460000000006</v>
      </c>
      <c r="I8409" s="143"/>
    </row>
    <row r="8410" spans="2:9" s="140" customFormat="1" ht="19.7" customHeight="1" x14ac:dyDescent="0.2">
      <c r="B8410" s="142">
        <v>57165</v>
      </c>
      <c r="C8410" s="143" t="s">
        <v>300</v>
      </c>
      <c r="D8410" s="142">
        <v>64971863</v>
      </c>
      <c r="E8410" s="143" t="s">
        <v>6602</v>
      </c>
      <c r="F8410" s="143" t="s">
        <v>700</v>
      </c>
      <c r="G8410" s="143" t="s">
        <v>701</v>
      </c>
      <c r="H8410" s="144">
        <v>-323631.8</v>
      </c>
      <c r="I8410" s="143"/>
    </row>
    <row r="8411" spans="2:9" s="140" customFormat="1" ht="19.7" customHeight="1" x14ac:dyDescent="0.2">
      <c r="B8411" s="142">
        <v>57165</v>
      </c>
      <c r="C8411" s="143" t="s">
        <v>300</v>
      </c>
      <c r="D8411" s="142">
        <v>65071030</v>
      </c>
      <c r="E8411" s="143" t="s">
        <v>6603</v>
      </c>
      <c r="F8411" s="143" t="s">
        <v>700</v>
      </c>
      <c r="G8411" s="143" t="s">
        <v>701</v>
      </c>
      <c r="H8411" s="144">
        <v>36000</v>
      </c>
      <c r="I8411" s="143"/>
    </row>
    <row r="8412" spans="2:9" s="140" customFormat="1" ht="19.7" customHeight="1" x14ac:dyDescent="0.2">
      <c r="B8412" s="142">
        <v>57165</v>
      </c>
      <c r="C8412" s="143" t="s">
        <v>300</v>
      </c>
      <c r="D8412" s="142">
        <v>65117471</v>
      </c>
      <c r="E8412" s="143" t="s">
        <v>6596</v>
      </c>
      <c r="F8412" s="143" t="s">
        <v>697</v>
      </c>
      <c r="G8412" s="143" t="s">
        <v>698</v>
      </c>
      <c r="H8412" s="144">
        <v>100000</v>
      </c>
      <c r="I8412" s="143"/>
    </row>
    <row r="8413" spans="2:9" s="140" customFormat="1" ht="19.7" customHeight="1" x14ac:dyDescent="0.2">
      <c r="B8413" s="142">
        <v>57165</v>
      </c>
      <c r="C8413" s="143" t="s">
        <v>300</v>
      </c>
      <c r="D8413" s="142">
        <v>89934167</v>
      </c>
      <c r="E8413" s="143" t="s">
        <v>6604</v>
      </c>
      <c r="F8413" s="143" t="s">
        <v>713</v>
      </c>
      <c r="G8413" s="143" t="s">
        <v>714</v>
      </c>
      <c r="H8413" s="144">
        <v>100000</v>
      </c>
      <c r="I8413" s="143"/>
    </row>
    <row r="8414" spans="2:9" s="140" customFormat="1" ht="19.7" customHeight="1" x14ac:dyDescent="0.2">
      <c r="B8414" s="142">
        <v>57165</v>
      </c>
      <c r="C8414" s="143" t="s">
        <v>300</v>
      </c>
      <c r="D8414" s="142">
        <v>97971891</v>
      </c>
      <c r="E8414" s="143" t="s">
        <v>6605</v>
      </c>
      <c r="F8414" s="143" t="s">
        <v>713</v>
      </c>
      <c r="G8414" s="143" t="s">
        <v>714</v>
      </c>
      <c r="H8414" s="144">
        <v>100000</v>
      </c>
      <c r="I8414" s="143"/>
    </row>
    <row r="8415" spans="2:9" s="140" customFormat="1" ht="19.7" customHeight="1" x14ac:dyDescent="0.2">
      <c r="B8415" s="142">
        <v>57165</v>
      </c>
      <c r="C8415" s="143" t="s">
        <v>300</v>
      </c>
      <c r="D8415" s="142">
        <v>101790563</v>
      </c>
      <c r="E8415" s="143" t="s">
        <v>9350</v>
      </c>
      <c r="F8415" s="143" t="s">
        <v>713</v>
      </c>
      <c r="G8415" s="143" t="s">
        <v>714</v>
      </c>
      <c r="H8415" s="144">
        <v>200000</v>
      </c>
      <c r="I8415" s="143"/>
    </row>
    <row r="8416" spans="2:9" s="140" customFormat="1" ht="19.7" customHeight="1" x14ac:dyDescent="0.2">
      <c r="B8416" s="142">
        <v>57178</v>
      </c>
      <c r="C8416" s="143" t="s">
        <v>277</v>
      </c>
      <c r="D8416" s="142">
        <v>13808139</v>
      </c>
      <c r="E8416" s="143" t="s">
        <v>6606</v>
      </c>
      <c r="F8416" s="143" t="s">
        <v>700</v>
      </c>
      <c r="G8416" s="143" t="s">
        <v>701</v>
      </c>
      <c r="H8416" s="144">
        <v>18000</v>
      </c>
      <c r="I8416" s="143"/>
    </row>
    <row r="8417" spans="2:9" s="140" customFormat="1" ht="19.7" customHeight="1" x14ac:dyDescent="0.2">
      <c r="B8417" s="142">
        <v>57178</v>
      </c>
      <c r="C8417" s="143" t="s">
        <v>277</v>
      </c>
      <c r="D8417" s="142">
        <v>13808139</v>
      </c>
      <c r="E8417" s="143" t="s">
        <v>9953</v>
      </c>
      <c r="F8417" s="143" t="s">
        <v>700</v>
      </c>
      <c r="G8417" s="143" t="s">
        <v>701</v>
      </c>
      <c r="H8417" s="144">
        <v>2000</v>
      </c>
      <c r="I8417" s="143"/>
    </row>
    <row r="8418" spans="2:9" s="140" customFormat="1" ht="19.7" customHeight="1" x14ac:dyDescent="0.2">
      <c r="B8418" s="142">
        <v>57178</v>
      </c>
      <c r="C8418" s="143" t="s">
        <v>277</v>
      </c>
      <c r="D8418" s="142">
        <v>13808139</v>
      </c>
      <c r="E8418" s="143" t="s">
        <v>6607</v>
      </c>
      <c r="F8418" s="143" t="s">
        <v>737</v>
      </c>
      <c r="G8418" s="143" t="s">
        <v>738</v>
      </c>
      <c r="H8418" s="144">
        <v>117</v>
      </c>
      <c r="I8418" s="143"/>
    </row>
    <row r="8419" spans="2:9" s="140" customFormat="1" ht="19.7" customHeight="1" x14ac:dyDescent="0.2">
      <c r="B8419" s="142">
        <v>57178</v>
      </c>
      <c r="C8419" s="143" t="s">
        <v>277</v>
      </c>
      <c r="D8419" s="142">
        <v>13808139</v>
      </c>
      <c r="E8419" s="143" t="s">
        <v>6607</v>
      </c>
      <c r="F8419" s="143" t="s">
        <v>737</v>
      </c>
      <c r="G8419" s="143" t="s">
        <v>738</v>
      </c>
      <c r="H8419" s="144">
        <v>156</v>
      </c>
      <c r="I8419" s="143"/>
    </row>
    <row r="8420" spans="2:9" s="140" customFormat="1" ht="19.7" customHeight="1" x14ac:dyDescent="0.2">
      <c r="B8420" s="142">
        <v>57178</v>
      </c>
      <c r="C8420" s="143" t="s">
        <v>277</v>
      </c>
      <c r="D8420" s="142">
        <v>13808139</v>
      </c>
      <c r="E8420" s="143" t="s">
        <v>6607</v>
      </c>
      <c r="F8420" s="143" t="s">
        <v>737</v>
      </c>
      <c r="G8420" s="143" t="s">
        <v>738</v>
      </c>
      <c r="H8420" s="144">
        <v>195</v>
      </c>
      <c r="I8420" s="143"/>
    </row>
    <row r="8421" spans="2:9" s="140" customFormat="1" ht="19.7" customHeight="1" x14ac:dyDescent="0.2">
      <c r="B8421" s="142">
        <v>57178</v>
      </c>
      <c r="C8421" s="143" t="s">
        <v>277</v>
      </c>
      <c r="D8421" s="142">
        <v>14259317</v>
      </c>
      <c r="E8421" s="143" t="s">
        <v>6608</v>
      </c>
      <c r="F8421" s="143" t="s">
        <v>700</v>
      </c>
      <c r="G8421" s="143" t="s">
        <v>701</v>
      </c>
      <c r="H8421" s="144">
        <v>450</v>
      </c>
      <c r="I8421" s="143"/>
    </row>
    <row r="8422" spans="2:9" s="140" customFormat="1" ht="19.7" customHeight="1" x14ac:dyDescent="0.2">
      <c r="B8422" s="142">
        <v>57178</v>
      </c>
      <c r="C8422" s="143" t="s">
        <v>277</v>
      </c>
      <c r="D8422" s="142">
        <v>14259317</v>
      </c>
      <c r="E8422" s="143" t="s">
        <v>6608</v>
      </c>
      <c r="F8422" s="143" t="s">
        <v>700</v>
      </c>
      <c r="G8422" s="143" t="s">
        <v>701</v>
      </c>
      <c r="H8422" s="144">
        <v>600</v>
      </c>
      <c r="I8422" s="143"/>
    </row>
    <row r="8423" spans="2:9" s="140" customFormat="1" ht="19.7" customHeight="1" x14ac:dyDescent="0.2">
      <c r="B8423" s="142">
        <v>57178</v>
      </c>
      <c r="C8423" s="143" t="s">
        <v>277</v>
      </c>
      <c r="D8423" s="142">
        <v>14259317</v>
      </c>
      <c r="E8423" s="143" t="s">
        <v>6608</v>
      </c>
      <c r="F8423" s="143" t="s">
        <v>700</v>
      </c>
      <c r="G8423" s="143" t="s">
        <v>701</v>
      </c>
      <c r="H8423" s="144">
        <v>750</v>
      </c>
      <c r="I8423" s="143"/>
    </row>
    <row r="8424" spans="2:9" s="140" customFormat="1" ht="19.7" customHeight="1" x14ac:dyDescent="0.2">
      <c r="B8424" s="142">
        <v>57178</v>
      </c>
      <c r="C8424" s="143" t="s">
        <v>277</v>
      </c>
      <c r="D8424" s="142">
        <v>14259317</v>
      </c>
      <c r="E8424" s="143" t="s">
        <v>6609</v>
      </c>
      <c r="F8424" s="143" t="s">
        <v>700</v>
      </c>
      <c r="G8424" s="143" t="s">
        <v>701</v>
      </c>
      <c r="H8424" s="144">
        <v>210</v>
      </c>
      <c r="I8424" s="143"/>
    </row>
    <row r="8425" spans="2:9" s="140" customFormat="1" ht="19.7" customHeight="1" x14ac:dyDescent="0.2">
      <c r="B8425" s="142">
        <v>57178</v>
      </c>
      <c r="C8425" s="143" t="s">
        <v>277</v>
      </c>
      <c r="D8425" s="142">
        <v>14259317</v>
      </c>
      <c r="E8425" s="143" t="s">
        <v>6609</v>
      </c>
      <c r="F8425" s="143" t="s">
        <v>700</v>
      </c>
      <c r="G8425" s="143" t="s">
        <v>701</v>
      </c>
      <c r="H8425" s="144">
        <v>280</v>
      </c>
      <c r="I8425" s="143"/>
    </row>
    <row r="8426" spans="2:9" s="140" customFormat="1" ht="19.7" customHeight="1" x14ac:dyDescent="0.2">
      <c r="B8426" s="142">
        <v>57178</v>
      </c>
      <c r="C8426" s="143" t="s">
        <v>277</v>
      </c>
      <c r="D8426" s="142">
        <v>14259317</v>
      </c>
      <c r="E8426" s="143" t="s">
        <v>6609</v>
      </c>
      <c r="F8426" s="143" t="s">
        <v>700</v>
      </c>
      <c r="G8426" s="143" t="s">
        <v>701</v>
      </c>
      <c r="H8426" s="144">
        <v>350</v>
      </c>
      <c r="I8426" s="143"/>
    </row>
    <row r="8427" spans="2:9" s="140" customFormat="1" ht="19.7" customHeight="1" x14ac:dyDescent="0.2">
      <c r="B8427" s="142">
        <v>57178</v>
      </c>
      <c r="C8427" s="143" t="s">
        <v>277</v>
      </c>
      <c r="D8427" s="142">
        <v>14259671</v>
      </c>
      <c r="E8427" s="143" t="s">
        <v>6610</v>
      </c>
      <c r="F8427" s="143" t="s">
        <v>899</v>
      </c>
      <c r="G8427" s="143" t="s">
        <v>900</v>
      </c>
      <c r="H8427" s="144">
        <v>160.08000000000001</v>
      </c>
      <c r="I8427" s="143"/>
    </row>
    <row r="8428" spans="2:9" s="140" customFormat="1" ht="19.7" customHeight="1" x14ac:dyDescent="0.2">
      <c r="B8428" s="142">
        <v>57178</v>
      </c>
      <c r="C8428" s="143" t="s">
        <v>277</v>
      </c>
      <c r="D8428" s="142">
        <v>14259671</v>
      </c>
      <c r="E8428" s="143" t="s">
        <v>6610</v>
      </c>
      <c r="F8428" s="143" t="s">
        <v>899</v>
      </c>
      <c r="G8428" s="143" t="s">
        <v>900</v>
      </c>
      <c r="H8428" s="144">
        <v>320.16000000000003</v>
      </c>
      <c r="I8428" s="143"/>
    </row>
    <row r="8429" spans="2:9" s="140" customFormat="1" ht="19.7" customHeight="1" x14ac:dyDescent="0.2">
      <c r="B8429" s="142">
        <v>57178</v>
      </c>
      <c r="C8429" s="143" t="s">
        <v>277</v>
      </c>
      <c r="D8429" s="142">
        <v>14259671</v>
      </c>
      <c r="E8429" s="143" t="s">
        <v>6610</v>
      </c>
      <c r="F8429" s="143" t="s">
        <v>899</v>
      </c>
      <c r="G8429" s="143" t="s">
        <v>900</v>
      </c>
      <c r="H8429" s="144">
        <v>320.16000000000003</v>
      </c>
      <c r="I8429" s="143"/>
    </row>
    <row r="8430" spans="2:9" s="140" customFormat="1" ht="19.7" customHeight="1" x14ac:dyDescent="0.2">
      <c r="B8430" s="142">
        <v>57178</v>
      </c>
      <c r="C8430" s="143" t="s">
        <v>277</v>
      </c>
      <c r="D8430" s="142">
        <v>14259671</v>
      </c>
      <c r="E8430" s="143" t="s">
        <v>6610</v>
      </c>
      <c r="F8430" s="143" t="s">
        <v>899</v>
      </c>
      <c r="G8430" s="143" t="s">
        <v>900</v>
      </c>
      <c r="H8430" s="144">
        <v>80.040000000000006</v>
      </c>
      <c r="I8430" s="143"/>
    </row>
    <row r="8431" spans="2:9" s="140" customFormat="1" ht="19.7" customHeight="1" x14ac:dyDescent="0.2">
      <c r="B8431" s="142">
        <v>57178</v>
      </c>
      <c r="C8431" s="143" t="s">
        <v>277</v>
      </c>
      <c r="D8431" s="142">
        <v>64984687</v>
      </c>
      <c r="E8431" s="143" t="s">
        <v>6611</v>
      </c>
      <c r="F8431" s="143" t="s">
        <v>700</v>
      </c>
      <c r="G8431" s="143" t="s">
        <v>701</v>
      </c>
      <c r="H8431" s="144">
        <v>25000</v>
      </c>
      <c r="I8431" s="143"/>
    </row>
    <row r="8432" spans="2:9" s="140" customFormat="1" ht="19.7" customHeight="1" x14ac:dyDescent="0.2">
      <c r="B8432" s="142">
        <v>57178</v>
      </c>
      <c r="C8432" s="143" t="s">
        <v>277</v>
      </c>
      <c r="D8432" s="142">
        <v>64995567</v>
      </c>
      <c r="E8432" s="143" t="s">
        <v>6612</v>
      </c>
      <c r="F8432" s="143" t="s">
        <v>700</v>
      </c>
      <c r="G8432" s="143" t="s">
        <v>701</v>
      </c>
      <c r="H8432" s="144">
        <v>450</v>
      </c>
      <c r="I8432" s="143"/>
    </row>
    <row r="8433" spans="2:9" s="140" customFormat="1" ht="19.7" customHeight="1" x14ac:dyDescent="0.2">
      <c r="B8433" s="142">
        <v>57178</v>
      </c>
      <c r="C8433" s="143" t="s">
        <v>277</v>
      </c>
      <c r="D8433" s="142">
        <v>64995567</v>
      </c>
      <c r="E8433" s="143" t="s">
        <v>6612</v>
      </c>
      <c r="F8433" s="143" t="s">
        <v>700</v>
      </c>
      <c r="G8433" s="143" t="s">
        <v>701</v>
      </c>
      <c r="H8433" s="144">
        <v>600</v>
      </c>
      <c r="I8433" s="143"/>
    </row>
    <row r="8434" spans="2:9" s="140" customFormat="1" ht="19.7" customHeight="1" x14ac:dyDescent="0.2">
      <c r="B8434" s="142">
        <v>57178</v>
      </c>
      <c r="C8434" s="143" t="s">
        <v>277</v>
      </c>
      <c r="D8434" s="142">
        <v>64995567</v>
      </c>
      <c r="E8434" s="143" t="s">
        <v>6612</v>
      </c>
      <c r="F8434" s="143" t="s">
        <v>700</v>
      </c>
      <c r="G8434" s="143" t="s">
        <v>701</v>
      </c>
      <c r="H8434" s="144">
        <v>750</v>
      </c>
      <c r="I8434" s="143"/>
    </row>
    <row r="8435" spans="2:9" s="140" customFormat="1" ht="19.7" customHeight="1" x14ac:dyDescent="0.2">
      <c r="B8435" s="142">
        <v>57178</v>
      </c>
      <c r="C8435" s="143" t="s">
        <v>277</v>
      </c>
      <c r="D8435" s="142">
        <v>64995567</v>
      </c>
      <c r="E8435" s="143" t="s">
        <v>6613</v>
      </c>
      <c r="F8435" s="143" t="s">
        <v>700</v>
      </c>
      <c r="G8435" s="143" t="s">
        <v>701</v>
      </c>
      <c r="H8435" s="144">
        <v>210</v>
      </c>
      <c r="I8435" s="143"/>
    </row>
    <row r="8436" spans="2:9" s="140" customFormat="1" ht="19.7" customHeight="1" x14ac:dyDescent="0.2">
      <c r="B8436" s="142">
        <v>57178</v>
      </c>
      <c r="C8436" s="143" t="s">
        <v>277</v>
      </c>
      <c r="D8436" s="142">
        <v>64995567</v>
      </c>
      <c r="E8436" s="143" t="s">
        <v>6613</v>
      </c>
      <c r="F8436" s="143" t="s">
        <v>700</v>
      </c>
      <c r="G8436" s="143" t="s">
        <v>701</v>
      </c>
      <c r="H8436" s="144">
        <v>280</v>
      </c>
      <c r="I8436" s="143"/>
    </row>
    <row r="8437" spans="2:9" s="140" customFormat="1" ht="19.7" customHeight="1" x14ac:dyDescent="0.2">
      <c r="B8437" s="142">
        <v>57178</v>
      </c>
      <c r="C8437" s="143" t="s">
        <v>277</v>
      </c>
      <c r="D8437" s="142">
        <v>64995567</v>
      </c>
      <c r="E8437" s="143" t="s">
        <v>6613</v>
      </c>
      <c r="F8437" s="143" t="s">
        <v>700</v>
      </c>
      <c r="G8437" s="143" t="s">
        <v>701</v>
      </c>
      <c r="H8437" s="144">
        <v>350</v>
      </c>
      <c r="I8437" s="143"/>
    </row>
    <row r="8438" spans="2:9" s="140" customFormat="1" ht="19.7" customHeight="1" x14ac:dyDescent="0.2">
      <c r="B8438" s="142">
        <v>57178</v>
      </c>
      <c r="C8438" s="143" t="s">
        <v>277</v>
      </c>
      <c r="D8438" s="142">
        <v>65024516</v>
      </c>
      <c r="E8438" s="143" t="s">
        <v>6614</v>
      </c>
      <c r="F8438" s="143" t="s">
        <v>899</v>
      </c>
      <c r="G8438" s="143" t="s">
        <v>900</v>
      </c>
      <c r="H8438" s="144">
        <v>335.4</v>
      </c>
      <c r="I8438" s="143"/>
    </row>
    <row r="8439" spans="2:9" s="140" customFormat="1" ht="19.7" customHeight="1" x14ac:dyDescent="0.2">
      <c r="B8439" s="142">
        <v>57178</v>
      </c>
      <c r="C8439" s="143" t="s">
        <v>277</v>
      </c>
      <c r="D8439" s="142">
        <v>65024516</v>
      </c>
      <c r="E8439" s="143" t="s">
        <v>6614</v>
      </c>
      <c r="F8439" s="143" t="s">
        <v>899</v>
      </c>
      <c r="G8439" s="143" t="s">
        <v>900</v>
      </c>
      <c r="H8439" s="144">
        <v>586.95000000000005</v>
      </c>
      <c r="I8439" s="143"/>
    </row>
    <row r="8440" spans="2:9" s="140" customFormat="1" ht="19.7" customHeight="1" x14ac:dyDescent="0.2">
      <c r="B8440" s="142">
        <v>57180</v>
      </c>
      <c r="C8440" s="143" t="s">
        <v>320</v>
      </c>
      <c r="D8440" s="142">
        <v>13821195</v>
      </c>
      <c r="E8440" s="143" t="s">
        <v>6615</v>
      </c>
      <c r="F8440" s="143" t="s">
        <v>700</v>
      </c>
      <c r="G8440" s="143" t="s">
        <v>701</v>
      </c>
      <c r="H8440" s="144">
        <v>-37.520000000000003</v>
      </c>
      <c r="I8440" s="143"/>
    </row>
    <row r="8441" spans="2:9" s="140" customFormat="1" ht="19.7" customHeight="1" x14ac:dyDescent="0.2">
      <c r="B8441" s="142">
        <v>57180</v>
      </c>
      <c r="C8441" s="143" t="s">
        <v>320</v>
      </c>
      <c r="D8441" s="142">
        <v>13992595</v>
      </c>
      <c r="E8441" s="143" t="s">
        <v>6616</v>
      </c>
      <c r="F8441" s="143" t="s">
        <v>700</v>
      </c>
      <c r="G8441" s="143" t="s">
        <v>701</v>
      </c>
      <c r="H8441" s="144">
        <v>-4867.74</v>
      </c>
      <c r="I8441" s="143"/>
    </row>
    <row r="8442" spans="2:9" s="140" customFormat="1" ht="19.7" customHeight="1" x14ac:dyDescent="0.2">
      <c r="B8442" s="142">
        <v>57180</v>
      </c>
      <c r="C8442" s="143" t="s">
        <v>320</v>
      </c>
      <c r="D8442" s="142">
        <v>14007622</v>
      </c>
      <c r="E8442" s="143" t="s">
        <v>6617</v>
      </c>
      <c r="F8442" s="143" t="s">
        <v>713</v>
      </c>
      <c r="G8442" s="143" t="s">
        <v>714</v>
      </c>
      <c r="H8442" s="144">
        <v>120000</v>
      </c>
      <c r="I8442" s="143"/>
    </row>
    <row r="8443" spans="2:9" s="140" customFormat="1" ht="19.7" customHeight="1" x14ac:dyDescent="0.2">
      <c r="B8443" s="142">
        <v>57180</v>
      </c>
      <c r="C8443" s="143" t="s">
        <v>320</v>
      </c>
      <c r="D8443" s="142">
        <v>14035744</v>
      </c>
      <c r="E8443" s="143" t="s">
        <v>6618</v>
      </c>
      <c r="F8443" s="143" t="s">
        <v>713</v>
      </c>
      <c r="G8443" s="143" t="s">
        <v>714</v>
      </c>
      <c r="H8443" s="144">
        <v>100000</v>
      </c>
      <c r="I8443" s="143"/>
    </row>
    <row r="8444" spans="2:9" s="140" customFormat="1" ht="19.7" customHeight="1" x14ac:dyDescent="0.2">
      <c r="B8444" s="142">
        <v>57180</v>
      </c>
      <c r="C8444" s="143" t="s">
        <v>320</v>
      </c>
      <c r="D8444" s="142">
        <v>14036529</v>
      </c>
      <c r="E8444" s="143" t="s">
        <v>8860</v>
      </c>
      <c r="F8444" s="143" t="s">
        <v>713</v>
      </c>
      <c r="G8444" s="143" t="s">
        <v>714</v>
      </c>
      <c r="H8444" s="144">
        <v>100000</v>
      </c>
      <c r="I8444" s="143"/>
    </row>
    <row r="8445" spans="2:9" s="140" customFormat="1" ht="19.7" customHeight="1" x14ac:dyDescent="0.2">
      <c r="B8445" s="142">
        <v>57180</v>
      </c>
      <c r="C8445" s="143" t="s">
        <v>320</v>
      </c>
      <c r="D8445" s="142">
        <v>14047608</v>
      </c>
      <c r="E8445" s="143" t="s">
        <v>8861</v>
      </c>
      <c r="F8445" s="143" t="s">
        <v>700</v>
      </c>
      <c r="G8445" s="143" t="s">
        <v>701</v>
      </c>
      <c r="H8445" s="144">
        <v>-11771.88</v>
      </c>
      <c r="I8445" s="143"/>
    </row>
    <row r="8446" spans="2:9" s="140" customFormat="1" ht="19.7" customHeight="1" x14ac:dyDescent="0.2">
      <c r="B8446" s="142">
        <v>57180</v>
      </c>
      <c r="C8446" s="143" t="s">
        <v>320</v>
      </c>
      <c r="D8446" s="142">
        <v>14049811</v>
      </c>
      <c r="E8446" s="143" t="s">
        <v>8862</v>
      </c>
      <c r="F8446" s="143" t="s">
        <v>697</v>
      </c>
      <c r="G8446" s="143" t="s">
        <v>698</v>
      </c>
      <c r="H8446" s="144">
        <v>50000</v>
      </c>
      <c r="I8446" s="143"/>
    </row>
    <row r="8447" spans="2:9" s="140" customFormat="1" ht="19.7" customHeight="1" x14ac:dyDescent="0.2">
      <c r="B8447" s="142">
        <v>57180</v>
      </c>
      <c r="C8447" s="143" t="s">
        <v>320</v>
      </c>
      <c r="D8447" s="142">
        <v>14061187</v>
      </c>
      <c r="E8447" s="143" t="s">
        <v>6620</v>
      </c>
      <c r="F8447" s="143" t="s">
        <v>700</v>
      </c>
      <c r="G8447" s="143" t="s">
        <v>701</v>
      </c>
      <c r="H8447" s="144">
        <v>43000</v>
      </c>
      <c r="I8447" s="143"/>
    </row>
    <row r="8448" spans="2:9" s="140" customFormat="1" ht="19.7" customHeight="1" x14ac:dyDescent="0.2">
      <c r="B8448" s="142">
        <v>57180</v>
      </c>
      <c r="C8448" s="143" t="s">
        <v>320</v>
      </c>
      <c r="D8448" s="142">
        <v>65001605</v>
      </c>
      <c r="E8448" s="143" t="s">
        <v>6621</v>
      </c>
      <c r="F8448" s="143" t="s">
        <v>700</v>
      </c>
      <c r="G8448" s="143" t="s">
        <v>701</v>
      </c>
      <c r="H8448" s="144">
        <v>1200</v>
      </c>
      <c r="I8448" s="143"/>
    </row>
    <row r="8449" spans="2:9" s="140" customFormat="1" ht="19.7" customHeight="1" x14ac:dyDescent="0.2">
      <c r="B8449" s="142">
        <v>57180</v>
      </c>
      <c r="C8449" s="143" t="s">
        <v>320</v>
      </c>
      <c r="D8449" s="142">
        <v>65018032</v>
      </c>
      <c r="E8449" s="143" t="s">
        <v>6622</v>
      </c>
      <c r="F8449" s="143" t="s">
        <v>713</v>
      </c>
      <c r="G8449" s="143" t="s">
        <v>714</v>
      </c>
      <c r="H8449" s="144">
        <v>180000</v>
      </c>
      <c r="I8449" s="143"/>
    </row>
    <row r="8450" spans="2:9" s="140" customFormat="1" ht="19.7" customHeight="1" x14ac:dyDescent="0.2">
      <c r="B8450" s="142">
        <v>57180</v>
      </c>
      <c r="C8450" s="143" t="s">
        <v>320</v>
      </c>
      <c r="D8450" s="142">
        <v>65029152</v>
      </c>
      <c r="E8450" s="143" t="s">
        <v>6619</v>
      </c>
      <c r="F8450" s="143" t="s">
        <v>713</v>
      </c>
      <c r="G8450" s="143" t="s">
        <v>714</v>
      </c>
      <c r="H8450" s="144">
        <v>132000</v>
      </c>
      <c r="I8450" s="143"/>
    </row>
    <row r="8451" spans="2:9" s="140" customFormat="1" ht="19.7" customHeight="1" x14ac:dyDescent="0.2">
      <c r="B8451" s="142">
        <v>57180</v>
      </c>
      <c r="C8451" s="143" t="s">
        <v>320</v>
      </c>
      <c r="D8451" s="142">
        <v>65192406</v>
      </c>
      <c r="E8451" s="143" t="s">
        <v>9351</v>
      </c>
      <c r="F8451" s="143" t="s">
        <v>700</v>
      </c>
      <c r="G8451" s="143" t="s">
        <v>701</v>
      </c>
      <c r="H8451" s="144">
        <v>69000</v>
      </c>
      <c r="I8451" s="143"/>
    </row>
    <row r="8452" spans="2:9" s="140" customFormat="1" ht="19.7" customHeight="1" x14ac:dyDescent="0.2">
      <c r="B8452" s="142">
        <v>57180</v>
      </c>
      <c r="C8452" s="143" t="s">
        <v>320</v>
      </c>
      <c r="D8452" s="142">
        <v>65194086</v>
      </c>
      <c r="E8452" s="143" t="s">
        <v>6623</v>
      </c>
      <c r="F8452" s="143" t="s">
        <v>700</v>
      </c>
      <c r="G8452" s="143" t="s">
        <v>701</v>
      </c>
      <c r="H8452" s="144">
        <v>360</v>
      </c>
      <c r="I8452" s="143"/>
    </row>
    <row r="8453" spans="2:9" s="140" customFormat="1" ht="19.7" customHeight="1" x14ac:dyDescent="0.2">
      <c r="B8453" s="142">
        <v>57180</v>
      </c>
      <c r="C8453" s="143" t="s">
        <v>320</v>
      </c>
      <c r="D8453" s="142">
        <v>101777584</v>
      </c>
      <c r="E8453" s="143" t="s">
        <v>6624</v>
      </c>
      <c r="F8453" s="143" t="s">
        <v>697</v>
      </c>
      <c r="G8453" s="143" t="s">
        <v>698</v>
      </c>
      <c r="H8453" s="144">
        <v>60000</v>
      </c>
      <c r="I8453" s="143"/>
    </row>
    <row r="8454" spans="2:9" s="140" customFormat="1" ht="19.7" customHeight="1" x14ac:dyDescent="0.2">
      <c r="B8454" s="142">
        <v>57182</v>
      </c>
      <c r="C8454" s="143" t="s">
        <v>321</v>
      </c>
      <c r="D8454" s="142">
        <v>13935952</v>
      </c>
      <c r="E8454" s="143" t="s">
        <v>6625</v>
      </c>
      <c r="F8454" s="143" t="s">
        <v>700</v>
      </c>
      <c r="G8454" s="143" t="s">
        <v>701</v>
      </c>
      <c r="H8454" s="144">
        <v>600</v>
      </c>
      <c r="I8454" s="143"/>
    </row>
    <row r="8455" spans="2:9" s="140" customFormat="1" ht="19.7" customHeight="1" x14ac:dyDescent="0.2">
      <c r="B8455" s="142">
        <v>57182</v>
      </c>
      <c r="C8455" s="143" t="s">
        <v>321</v>
      </c>
      <c r="D8455" s="142">
        <v>13935952</v>
      </c>
      <c r="E8455" s="143" t="s">
        <v>6626</v>
      </c>
      <c r="F8455" s="143" t="s">
        <v>700</v>
      </c>
      <c r="G8455" s="143" t="s">
        <v>701</v>
      </c>
      <c r="H8455" s="144">
        <v>99000</v>
      </c>
      <c r="I8455" s="143"/>
    </row>
    <row r="8456" spans="2:9" s="140" customFormat="1" ht="19.7" customHeight="1" x14ac:dyDescent="0.2">
      <c r="B8456" s="142">
        <v>57182</v>
      </c>
      <c r="C8456" s="143" t="s">
        <v>321</v>
      </c>
      <c r="D8456" s="142">
        <v>13976452</v>
      </c>
      <c r="E8456" s="143" t="s">
        <v>6627</v>
      </c>
      <c r="F8456" s="143" t="s">
        <v>1121</v>
      </c>
      <c r="G8456" s="143" t="s">
        <v>1122</v>
      </c>
      <c r="H8456" s="144">
        <v>-10000</v>
      </c>
      <c r="I8456" s="143"/>
    </row>
    <row r="8457" spans="2:9" s="140" customFormat="1" ht="19.7" customHeight="1" x14ac:dyDescent="0.2">
      <c r="B8457" s="142">
        <v>57182</v>
      </c>
      <c r="C8457" s="143" t="s">
        <v>321</v>
      </c>
      <c r="D8457" s="142">
        <v>13976607</v>
      </c>
      <c r="E8457" s="143" t="s">
        <v>6628</v>
      </c>
      <c r="F8457" s="143" t="s">
        <v>713</v>
      </c>
      <c r="G8457" s="143" t="s">
        <v>714</v>
      </c>
      <c r="H8457" s="144">
        <v>50000</v>
      </c>
      <c r="I8457" s="143"/>
    </row>
    <row r="8458" spans="2:9" s="140" customFormat="1" ht="19.7" customHeight="1" x14ac:dyDescent="0.2">
      <c r="B8458" s="142">
        <v>57182</v>
      </c>
      <c r="C8458" s="143" t="s">
        <v>321</v>
      </c>
      <c r="D8458" s="142">
        <v>13976607</v>
      </c>
      <c r="E8458" s="143" t="s">
        <v>6629</v>
      </c>
      <c r="F8458" s="143" t="s">
        <v>700</v>
      </c>
      <c r="G8458" s="143" t="s">
        <v>701</v>
      </c>
      <c r="H8458" s="144">
        <v>360</v>
      </c>
      <c r="I8458" s="143"/>
    </row>
    <row r="8459" spans="2:9" s="140" customFormat="1" ht="19.7" customHeight="1" x14ac:dyDescent="0.2">
      <c r="B8459" s="142">
        <v>57182</v>
      </c>
      <c r="C8459" s="143" t="s">
        <v>321</v>
      </c>
      <c r="D8459" s="142">
        <v>13976614</v>
      </c>
      <c r="E8459" s="143" t="s">
        <v>6630</v>
      </c>
      <c r="F8459" s="143" t="s">
        <v>1121</v>
      </c>
      <c r="G8459" s="143" t="s">
        <v>1122</v>
      </c>
      <c r="H8459" s="144">
        <v>-40000</v>
      </c>
      <c r="I8459" s="143"/>
    </row>
    <row r="8460" spans="2:9" s="140" customFormat="1" ht="19.7" customHeight="1" x14ac:dyDescent="0.2">
      <c r="B8460" s="142">
        <v>57182</v>
      </c>
      <c r="C8460" s="143" t="s">
        <v>321</v>
      </c>
      <c r="D8460" s="142">
        <v>13976888</v>
      </c>
      <c r="E8460" s="143" t="s">
        <v>6631</v>
      </c>
      <c r="F8460" s="143" t="s">
        <v>713</v>
      </c>
      <c r="G8460" s="143" t="s">
        <v>714</v>
      </c>
      <c r="H8460" s="144">
        <v>50000</v>
      </c>
      <c r="I8460" s="143"/>
    </row>
    <row r="8461" spans="2:9" s="140" customFormat="1" ht="19.7" customHeight="1" x14ac:dyDescent="0.2">
      <c r="B8461" s="142">
        <v>57182</v>
      </c>
      <c r="C8461" s="143" t="s">
        <v>321</v>
      </c>
      <c r="D8461" s="142">
        <v>13976888</v>
      </c>
      <c r="E8461" s="143" t="s">
        <v>6632</v>
      </c>
      <c r="F8461" s="143" t="s">
        <v>700</v>
      </c>
      <c r="G8461" s="143" t="s">
        <v>701</v>
      </c>
      <c r="H8461" s="144">
        <v>360</v>
      </c>
      <c r="I8461" s="143"/>
    </row>
    <row r="8462" spans="2:9" s="140" customFormat="1" ht="19.7" customHeight="1" x14ac:dyDescent="0.2">
      <c r="B8462" s="142">
        <v>57182</v>
      </c>
      <c r="C8462" s="143" t="s">
        <v>321</v>
      </c>
      <c r="D8462" s="142">
        <v>64985093</v>
      </c>
      <c r="E8462" s="143" t="s">
        <v>6633</v>
      </c>
      <c r="F8462" s="143" t="s">
        <v>713</v>
      </c>
      <c r="G8462" s="143" t="s">
        <v>714</v>
      </c>
      <c r="H8462" s="144">
        <v>63000</v>
      </c>
      <c r="I8462" s="143"/>
    </row>
    <row r="8463" spans="2:9" s="140" customFormat="1" ht="19.7" customHeight="1" x14ac:dyDescent="0.2">
      <c r="B8463" s="142">
        <v>57182</v>
      </c>
      <c r="C8463" s="143" t="s">
        <v>321</v>
      </c>
      <c r="D8463" s="142">
        <v>65072872</v>
      </c>
      <c r="E8463" s="143" t="s">
        <v>9954</v>
      </c>
      <c r="F8463" s="143" t="s">
        <v>713</v>
      </c>
      <c r="G8463" s="143" t="s">
        <v>714</v>
      </c>
      <c r="H8463" s="144">
        <v>50000</v>
      </c>
      <c r="I8463" s="143"/>
    </row>
    <row r="8464" spans="2:9" s="140" customFormat="1" ht="19.7" customHeight="1" x14ac:dyDescent="0.2">
      <c r="B8464" s="142">
        <v>57182</v>
      </c>
      <c r="C8464" s="143" t="s">
        <v>321</v>
      </c>
      <c r="D8464" s="142">
        <v>65072876</v>
      </c>
      <c r="E8464" s="143" t="s">
        <v>9955</v>
      </c>
      <c r="F8464" s="143" t="s">
        <v>713</v>
      </c>
      <c r="G8464" s="143" t="s">
        <v>714</v>
      </c>
      <c r="H8464" s="144">
        <v>50000</v>
      </c>
      <c r="I8464" s="143"/>
    </row>
    <row r="8465" spans="2:9" s="140" customFormat="1" ht="19.7" customHeight="1" x14ac:dyDescent="0.2">
      <c r="B8465" s="142">
        <v>57182</v>
      </c>
      <c r="C8465" s="143" t="s">
        <v>321</v>
      </c>
      <c r="D8465" s="142">
        <v>101894833</v>
      </c>
      <c r="E8465" s="143" t="s">
        <v>9352</v>
      </c>
      <c r="F8465" s="143" t="s">
        <v>697</v>
      </c>
      <c r="G8465" s="143" t="s">
        <v>698</v>
      </c>
      <c r="H8465" s="144">
        <v>75000</v>
      </c>
      <c r="I8465" s="143"/>
    </row>
    <row r="8466" spans="2:9" s="140" customFormat="1" ht="19.7" customHeight="1" x14ac:dyDescent="0.2">
      <c r="B8466" s="142">
        <v>57192</v>
      </c>
      <c r="C8466" s="143" t="s">
        <v>322</v>
      </c>
      <c r="D8466" s="142">
        <v>13799057</v>
      </c>
      <c r="E8466" s="143" t="s">
        <v>6635</v>
      </c>
      <c r="F8466" s="143" t="s">
        <v>713</v>
      </c>
      <c r="G8466" s="143" t="s">
        <v>714</v>
      </c>
      <c r="H8466" s="144">
        <v>180000</v>
      </c>
      <c r="I8466" s="143"/>
    </row>
    <row r="8467" spans="2:9" s="140" customFormat="1" ht="19.7" customHeight="1" x14ac:dyDescent="0.2">
      <c r="B8467" s="142">
        <v>57192</v>
      </c>
      <c r="C8467" s="143" t="s">
        <v>322</v>
      </c>
      <c r="D8467" s="142">
        <v>13799057</v>
      </c>
      <c r="E8467" s="143" t="s">
        <v>6636</v>
      </c>
      <c r="F8467" s="143" t="s">
        <v>700</v>
      </c>
      <c r="G8467" s="143" t="s">
        <v>701</v>
      </c>
      <c r="H8467" s="144">
        <v>360</v>
      </c>
      <c r="I8467" s="143"/>
    </row>
    <row r="8468" spans="2:9" s="140" customFormat="1" ht="19.7" customHeight="1" x14ac:dyDescent="0.2">
      <c r="B8468" s="142">
        <v>57192</v>
      </c>
      <c r="C8468" s="143" t="s">
        <v>322</v>
      </c>
      <c r="D8468" s="142">
        <v>13799057</v>
      </c>
      <c r="E8468" s="143" t="s">
        <v>8863</v>
      </c>
      <c r="F8468" s="143" t="s">
        <v>697</v>
      </c>
      <c r="G8468" s="143" t="s">
        <v>698</v>
      </c>
      <c r="H8468" s="144">
        <v>-22000</v>
      </c>
      <c r="I8468" s="143"/>
    </row>
    <row r="8469" spans="2:9" s="140" customFormat="1" ht="19.7" customHeight="1" x14ac:dyDescent="0.2">
      <c r="B8469" s="142">
        <v>57192</v>
      </c>
      <c r="C8469" s="143" t="s">
        <v>322</v>
      </c>
      <c r="D8469" s="142">
        <v>13842330</v>
      </c>
      <c r="E8469" s="143" t="s">
        <v>6637</v>
      </c>
      <c r="F8469" s="143" t="s">
        <v>713</v>
      </c>
      <c r="G8469" s="143" t="s">
        <v>714</v>
      </c>
      <c r="H8469" s="144">
        <v>50000</v>
      </c>
      <c r="I8469" s="143"/>
    </row>
    <row r="8470" spans="2:9" s="140" customFormat="1" ht="19.7" customHeight="1" x14ac:dyDescent="0.2">
      <c r="B8470" s="142">
        <v>57192</v>
      </c>
      <c r="C8470" s="143" t="s">
        <v>322</v>
      </c>
      <c r="D8470" s="142">
        <v>13847062</v>
      </c>
      <c r="E8470" s="143" t="s">
        <v>6638</v>
      </c>
      <c r="F8470" s="143" t="s">
        <v>700</v>
      </c>
      <c r="G8470" s="143" t="s">
        <v>701</v>
      </c>
      <c r="H8470" s="144">
        <v>210</v>
      </c>
      <c r="I8470" s="143"/>
    </row>
    <row r="8471" spans="2:9" s="140" customFormat="1" ht="19.7" customHeight="1" x14ac:dyDescent="0.2">
      <c r="B8471" s="142">
        <v>57192</v>
      </c>
      <c r="C8471" s="143" t="s">
        <v>322</v>
      </c>
      <c r="D8471" s="142">
        <v>13847062</v>
      </c>
      <c r="E8471" s="143" t="s">
        <v>6639</v>
      </c>
      <c r="F8471" s="143" t="s">
        <v>700</v>
      </c>
      <c r="G8471" s="143" t="s">
        <v>701</v>
      </c>
      <c r="H8471" s="144">
        <v>49500</v>
      </c>
      <c r="I8471" s="143"/>
    </row>
    <row r="8472" spans="2:9" s="140" customFormat="1" ht="19.7" customHeight="1" x14ac:dyDescent="0.2">
      <c r="B8472" s="142">
        <v>57192</v>
      </c>
      <c r="C8472" s="143" t="s">
        <v>322</v>
      </c>
      <c r="D8472" s="142">
        <v>14003572</v>
      </c>
      <c r="E8472" s="143" t="s">
        <v>6640</v>
      </c>
      <c r="F8472" s="143" t="s">
        <v>700</v>
      </c>
      <c r="G8472" s="143" t="s">
        <v>701</v>
      </c>
      <c r="H8472" s="144">
        <v>1085</v>
      </c>
      <c r="I8472" s="143"/>
    </row>
    <row r="8473" spans="2:9" s="140" customFormat="1" ht="19.7" customHeight="1" x14ac:dyDescent="0.2">
      <c r="B8473" s="142">
        <v>57192</v>
      </c>
      <c r="C8473" s="143" t="s">
        <v>322</v>
      </c>
      <c r="D8473" s="142">
        <v>14003572</v>
      </c>
      <c r="E8473" s="143" t="s">
        <v>6640</v>
      </c>
      <c r="F8473" s="143" t="s">
        <v>700</v>
      </c>
      <c r="G8473" s="143" t="s">
        <v>701</v>
      </c>
      <c r="H8473" s="144">
        <v>775</v>
      </c>
      <c r="I8473" s="143"/>
    </row>
    <row r="8474" spans="2:9" s="140" customFormat="1" ht="19.7" customHeight="1" x14ac:dyDescent="0.2">
      <c r="B8474" s="142">
        <v>57192</v>
      </c>
      <c r="C8474" s="143" t="s">
        <v>322</v>
      </c>
      <c r="D8474" s="142">
        <v>14004017</v>
      </c>
      <c r="E8474" s="143" t="s">
        <v>6641</v>
      </c>
      <c r="F8474" s="143" t="s">
        <v>700</v>
      </c>
      <c r="G8474" s="143" t="s">
        <v>701</v>
      </c>
      <c r="H8474" s="144">
        <v>10900</v>
      </c>
      <c r="I8474" s="143"/>
    </row>
    <row r="8475" spans="2:9" s="140" customFormat="1" ht="19.7" customHeight="1" x14ac:dyDescent="0.2">
      <c r="B8475" s="142">
        <v>57192</v>
      </c>
      <c r="C8475" s="143" t="s">
        <v>322</v>
      </c>
      <c r="D8475" s="142">
        <v>14004017</v>
      </c>
      <c r="E8475" s="143" t="s">
        <v>6642</v>
      </c>
      <c r="F8475" s="143" t="s">
        <v>700</v>
      </c>
      <c r="G8475" s="143" t="s">
        <v>701</v>
      </c>
      <c r="H8475" s="144">
        <v>350</v>
      </c>
      <c r="I8475" s="143"/>
    </row>
    <row r="8476" spans="2:9" s="140" customFormat="1" ht="19.7" customHeight="1" x14ac:dyDescent="0.2">
      <c r="B8476" s="142">
        <v>57192</v>
      </c>
      <c r="C8476" s="143" t="s">
        <v>322</v>
      </c>
      <c r="D8476" s="142">
        <v>14004017</v>
      </c>
      <c r="E8476" s="143" t="s">
        <v>6642</v>
      </c>
      <c r="F8476" s="143" t="s">
        <v>700</v>
      </c>
      <c r="G8476" s="143" t="s">
        <v>701</v>
      </c>
      <c r="H8476" s="144">
        <v>250</v>
      </c>
      <c r="I8476" s="143"/>
    </row>
    <row r="8477" spans="2:9" s="140" customFormat="1" ht="19.7" customHeight="1" x14ac:dyDescent="0.2">
      <c r="B8477" s="142">
        <v>57192</v>
      </c>
      <c r="C8477" s="143" t="s">
        <v>322</v>
      </c>
      <c r="D8477" s="142">
        <v>14005846</v>
      </c>
      <c r="E8477" s="143" t="s">
        <v>6643</v>
      </c>
      <c r="F8477" s="143" t="s">
        <v>700</v>
      </c>
      <c r="G8477" s="143" t="s">
        <v>701</v>
      </c>
      <c r="H8477" s="144">
        <v>350</v>
      </c>
      <c r="I8477" s="143"/>
    </row>
    <row r="8478" spans="2:9" s="140" customFormat="1" ht="19.7" customHeight="1" x14ac:dyDescent="0.2">
      <c r="B8478" s="142">
        <v>57192</v>
      </c>
      <c r="C8478" s="143" t="s">
        <v>322</v>
      </c>
      <c r="D8478" s="142">
        <v>14005846</v>
      </c>
      <c r="E8478" s="143" t="s">
        <v>6643</v>
      </c>
      <c r="F8478" s="143" t="s">
        <v>700</v>
      </c>
      <c r="G8478" s="143" t="s">
        <v>701</v>
      </c>
      <c r="H8478" s="144">
        <v>250</v>
      </c>
      <c r="I8478" s="143"/>
    </row>
    <row r="8479" spans="2:9" s="140" customFormat="1" ht="19.7" customHeight="1" x14ac:dyDescent="0.2">
      <c r="B8479" s="142">
        <v>57192</v>
      </c>
      <c r="C8479" s="143" t="s">
        <v>322</v>
      </c>
      <c r="D8479" s="142">
        <v>14007011</v>
      </c>
      <c r="E8479" s="143" t="s">
        <v>6644</v>
      </c>
      <c r="F8479" s="143" t="s">
        <v>700</v>
      </c>
      <c r="G8479" s="143" t="s">
        <v>701</v>
      </c>
      <c r="H8479" s="144">
        <v>1085</v>
      </c>
      <c r="I8479" s="143"/>
    </row>
    <row r="8480" spans="2:9" s="140" customFormat="1" ht="19.7" customHeight="1" x14ac:dyDescent="0.2">
      <c r="B8480" s="142">
        <v>57192</v>
      </c>
      <c r="C8480" s="143" t="s">
        <v>322</v>
      </c>
      <c r="D8480" s="142">
        <v>14007011</v>
      </c>
      <c r="E8480" s="143" t="s">
        <v>6644</v>
      </c>
      <c r="F8480" s="143" t="s">
        <v>700</v>
      </c>
      <c r="G8480" s="143" t="s">
        <v>701</v>
      </c>
      <c r="H8480" s="144">
        <v>775</v>
      </c>
      <c r="I8480" s="143"/>
    </row>
    <row r="8481" spans="2:9" s="140" customFormat="1" ht="19.7" customHeight="1" x14ac:dyDescent="0.2">
      <c r="B8481" s="142">
        <v>57192</v>
      </c>
      <c r="C8481" s="143" t="s">
        <v>322</v>
      </c>
      <c r="D8481" s="142">
        <v>14009564</v>
      </c>
      <c r="E8481" s="143" t="s">
        <v>6645</v>
      </c>
      <c r="F8481" s="143" t="s">
        <v>700</v>
      </c>
      <c r="G8481" s="143" t="s">
        <v>701</v>
      </c>
      <c r="H8481" s="144">
        <v>350</v>
      </c>
      <c r="I8481" s="143"/>
    </row>
    <row r="8482" spans="2:9" s="140" customFormat="1" ht="19.7" customHeight="1" x14ac:dyDescent="0.2">
      <c r="B8482" s="142">
        <v>57192</v>
      </c>
      <c r="C8482" s="143" t="s">
        <v>322</v>
      </c>
      <c r="D8482" s="142">
        <v>14009564</v>
      </c>
      <c r="E8482" s="143" t="s">
        <v>6645</v>
      </c>
      <c r="F8482" s="143" t="s">
        <v>700</v>
      </c>
      <c r="G8482" s="143" t="s">
        <v>701</v>
      </c>
      <c r="H8482" s="144">
        <v>250</v>
      </c>
      <c r="I8482" s="143"/>
    </row>
    <row r="8483" spans="2:9" s="140" customFormat="1" ht="19.7" customHeight="1" x14ac:dyDescent="0.2">
      <c r="B8483" s="142">
        <v>57192</v>
      </c>
      <c r="C8483" s="143" t="s">
        <v>322</v>
      </c>
      <c r="D8483" s="142">
        <v>14009564</v>
      </c>
      <c r="E8483" s="143" t="s">
        <v>6646</v>
      </c>
      <c r="F8483" s="143" t="s">
        <v>700</v>
      </c>
      <c r="G8483" s="143" t="s">
        <v>701</v>
      </c>
      <c r="H8483" s="144">
        <v>274.39999999999998</v>
      </c>
      <c r="I8483" s="143"/>
    </row>
    <row r="8484" spans="2:9" s="140" customFormat="1" ht="19.7" customHeight="1" x14ac:dyDescent="0.2">
      <c r="B8484" s="142">
        <v>57192</v>
      </c>
      <c r="C8484" s="143" t="s">
        <v>322</v>
      </c>
      <c r="D8484" s="142">
        <v>14009564</v>
      </c>
      <c r="E8484" s="143" t="s">
        <v>6646</v>
      </c>
      <c r="F8484" s="143" t="s">
        <v>700</v>
      </c>
      <c r="G8484" s="143" t="s">
        <v>701</v>
      </c>
      <c r="H8484" s="144">
        <v>274.39999999999998</v>
      </c>
      <c r="I8484" s="143"/>
    </row>
    <row r="8485" spans="2:9" s="140" customFormat="1" ht="19.7" customHeight="1" x14ac:dyDescent="0.2">
      <c r="B8485" s="142">
        <v>57192</v>
      </c>
      <c r="C8485" s="143" t="s">
        <v>322</v>
      </c>
      <c r="D8485" s="142">
        <v>14009564</v>
      </c>
      <c r="E8485" s="143" t="s">
        <v>6647</v>
      </c>
      <c r="F8485" s="143" t="s">
        <v>697</v>
      </c>
      <c r="G8485" s="143" t="s">
        <v>698</v>
      </c>
      <c r="H8485" s="144">
        <v>17500</v>
      </c>
      <c r="I8485" s="143"/>
    </row>
    <row r="8486" spans="2:9" s="140" customFormat="1" ht="19.7" customHeight="1" x14ac:dyDescent="0.2">
      <c r="B8486" s="142">
        <v>57192</v>
      </c>
      <c r="C8486" s="143" t="s">
        <v>322</v>
      </c>
      <c r="D8486" s="142">
        <v>14009564</v>
      </c>
      <c r="E8486" s="143" t="s">
        <v>6647</v>
      </c>
      <c r="F8486" s="143" t="s">
        <v>697</v>
      </c>
      <c r="G8486" s="143" t="s">
        <v>698</v>
      </c>
      <c r="H8486" s="144">
        <v>6000</v>
      </c>
      <c r="I8486" s="143"/>
    </row>
    <row r="8487" spans="2:9" s="140" customFormat="1" ht="19.7" customHeight="1" x14ac:dyDescent="0.2">
      <c r="B8487" s="142">
        <v>57192</v>
      </c>
      <c r="C8487" s="143" t="s">
        <v>322</v>
      </c>
      <c r="D8487" s="142">
        <v>14009564</v>
      </c>
      <c r="E8487" s="143" t="s">
        <v>6648</v>
      </c>
      <c r="F8487" s="143" t="s">
        <v>737</v>
      </c>
      <c r="G8487" s="143" t="s">
        <v>738</v>
      </c>
      <c r="H8487" s="144">
        <v>210</v>
      </c>
      <c r="I8487" s="143"/>
    </row>
    <row r="8488" spans="2:9" s="140" customFormat="1" ht="19.7" customHeight="1" x14ac:dyDescent="0.2">
      <c r="B8488" s="142">
        <v>57192</v>
      </c>
      <c r="C8488" s="143" t="s">
        <v>322</v>
      </c>
      <c r="D8488" s="142">
        <v>14009564</v>
      </c>
      <c r="E8488" s="143" t="s">
        <v>6648</v>
      </c>
      <c r="F8488" s="143" t="s">
        <v>737</v>
      </c>
      <c r="G8488" s="143" t="s">
        <v>738</v>
      </c>
      <c r="H8488" s="144">
        <v>150</v>
      </c>
      <c r="I8488" s="143"/>
    </row>
    <row r="8489" spans="2:9" s="140" customFormat="1" ht="19.7" customHeight="1" x14ac:dyDescent="0.2">
      <c r="B8489" s="142">
        <v>57192</v>
      </c>
      <c r="C8489" s="143" t="s">
        <v>322</v>
      </c>
      <c r="D8489" s="142">
        <v>14010471</v>
      </c>
      <c r="E8489" s="143" t="s">
        <v>6649</v>
      </c>
      <c r="F8489" s="143" t="s">
        <v>706</v>
      </c>
      <c r="G8489" s="143" t="s">
        <v>707</v>
      </c>
      <c r="H8489" s="144">
        <v>640.29</v>
      </c>
      <c r="I8489" s="143"/>
    </row>
    <row r="8490" spans="2:9" s="140" customFormat="1" ht="19.7" customHeight="1" x14ac:dyDescent="0.2">
      <c r="B8490" s="142">
        <v>57192</v>
      </c>
      <c r="C8490" s="143" t="s">
        <v>322</v>
      </c>
      <c r="D8490" s="142">
        <v>14050953</v>
      </c>
      <c r="E8490" s="143" t="s">
        <v>9353</v>
      </c>
      <c r="F8490" s="143" t="s">
        <v>700</v>
      </c>
      <c r="G8490" s="143" t="s">
        <v>701</v>
      </c>
      <c r="H8490" s="144">
        <v>91299.37</v>
      </c>
      <c r="I8490" s="143"/>
    </row>
    <row r="8491" spans="2:9" s="140" customFormat="1" ht="19.7" customHeight="1" x14ac:dyDescent="0.2">
      <c r="B8491" s="142">
        <v>57192</v>
      </c>
      <c r="C8491" s="143" t="s">
        <v>322</v>
      </c>
      <c r="D8491" s="142">
        <v>14050953</v>
      </c>
      <c r="E8491" s="143" t="s">
        <v>9353</v>
      </c>
      <c r="F8491" s="143" t="s">
        <v>700</v>
      </c>
      <c r="G8491" s="143" t="s">
        <v>701</v>
      </c>
      <c r="H8491" s="144">
        <v>-700.05</v>
      </c>
      <c r="I8491" s="143"/>
    </row>
    <row r="8492" spans="2:9" s="140" customFormat="1" ht="19.7" customHeight="1" x14ac:dyDescent="0.2">
      <c r="B8492" s="142">
        <v>57192</v>
      </c>
      <c r="C8492" s="143" t="s">
        <v>322</v>
      </c>
      <c r="D8492" s="142">
        <v>14051043</v>
      </c>
      <c r="E8492" s="143" t="s">
        <v>6650</v>
      </c>
      <c r="F8492" s="143" t="s">
        <v>700</v>
      </c>
      <c r="G8492" s="143" t="s">
        <v>701</v>
      </c>
      <c r="H8492" s="144">
        <v>3500</v>
      </c>
      <c r="I8492" s="143"/>
    </row>
    <row r="8493" spans="2:9" s="140" customFormat="1" ht="19.7" customHeight="1" x14ac:dyDescent="0.2">
      <c r="B8493" s="142">
        <v>57192</v>
      </c>
      <c r="C8493" s="143" t="s">
        <v>322</v>
      </c>
      <c r="D8493" s="142">
        <v>14051043</v>
      </c>
      <c r="E8493" s="143" t="s">
        <v>6650</v>
      </c>
      <c r="F8493" s="143" t="s">
        <v>700</v>
      </c>
      <c r="G8493" s="143" t="s">
        <v>701</v>
      </c>
      <c r="H8493" s="144">
        <v>2500</v>
      </c>
      <c r="I8493" s="143"/>
    </row>
    <row r="8494" spans="2:9" s="140" customFormat="1" ht="19.7" customHeight="1" x14ac:dyDescent="0.2">
      <c r="B8494" s="142">
        <v>57192</v>
      </c>
      <c r="C8494" s="143" t="s">
        <v>322</v>
      </c>
      <c r="D8494" s="142">
        <v>14115736</v>
      </c>
      <c r="E8494" s="143" t="s">
        <v>6651</v>
      </c>
      <c r="F8494" s="143" t="s">
        <v>700</v>
      </c>
      <c r="G8494" s="143" t="s">
        <v>701</v>
      </c>
      <c r="H8494" s="144">
        <v>-50000</v>
      </c>
      <c r="I8494" s="143"/>
    </row>
    <row r="8495" spans="2:9" s="140" customFormat="1" ht="19.7" customHeight="1" x14ac:dyDescent="0.2">
      <c r="B8495" s="142">
        <v>57192</v>
      </c>
      <c r="C8495" s="143" t="s">
        <v>322</v>
      </c>
      <c r="D8495" s="142">
        <v>14115736</v>
      </c>
      <c r="E8495" s="143" t="s">
        <v>6652</v>
      </c>
      <c r="F8495" s="143" t="s">
        <v>713</v>
      </c>
      <c r="G8495" s="143" t="s">
        <v>714</v>
      </c>
      <c r="H8495" s="144">
        <v>50000</v>
      </c>
      <c r="I8495" s="143"/>
    </row>
    <row r="8496" spans="2:9" s="140" customFormat="1" ht="19.7" customHeight="1" x14ac:dyDescent="0.2">
      <c r="B8496" s="142">
        <v>57192</v>
      </c>
      <c r="C8496" s="143" t="s">
        <v>322</v>
      </c>
      <c r="D8496" s="142">
        <v>14260393</v>
      </c>
      <c r="E8496" s="143" t="s">
        <v>6653</v>
      </c>
      <c r="F8496" s="143" t="s">
        <v>713</v>
      </c>
      <c r="G8496" s="143" t="s">
        <v>714</v>
      </c>
      <c r="H8496" s="144">
        <v>29000</v>
      </c>
      <c r="I8496" s="143"/>
    </row>
    <row r="8497" spans="2:9" s="140" customFormat="1" ht="19.7" customHeight="1" x14ac:dyDescent="0.2">
      <c r="B8497" s="142">
        <v>57192</v>
      </c>
      <c r="C8497" s="143" t="s">
        <v>322</v>
      </c>
      <c r="D8497" s="142">
        <v>14260393</v>
      </c>
      <c r="E8497" s="143" t="s">
        <v>6653</v>
      </c>
      <c r="F8497" s="143" t="s">
        <v>713</v>
      </c>
      <c r="G8497" s="143" t="s">
        <v>714</v>
      </c>
      <c r="H8497" s="144">
        <v>200000</v>
      </c>
      <c r="I8497" s="143"/>
    </row>
    <row r="8498" spans="2:9" s="140" customFormat="1" ht="19.7" customHeight="1" x14ac:dyDescent="0.2">
      <c r="B8498" s="142">
        <v>57192</v>
      </c>
      <c r="C8498" s="143" t="s">
        <v>322</v>
      </c>
      <c r="D8498" s="142">
        <v>64991976</v>
      </c>
      <c r="E8498" s="143" t="s">
        <v>6654</v>
      </c>
      <c r="F8498" s="143" t="s">
        <v>700</v>
      </c>
      <c r="G8498" s="143" t="s">
        <v>701</v>
      </c>
      <c r="H8498" s="144">
        <v>350</v>
      </c>
      <c r="I8498" s="143"/>
    </row>
    <row r="8499" spans="2:9" s="140" customFormat="1" ht="19.7" customHeight="1" x14ac:dyDescent="0.2">
      <c r="B8499" s="142">
        <v>57192</v>
      </c>
      <c r="C8499" s="143" t="s">
        <v>322</v>
      </c>
      <c r="D8499" s="142">
        <v>64991976</v>
      </c>
      <c r="E8499" s="143" t="s">
        <v>6654</v>
      </c>
      <c r="F8499" s="143" t="s">
        <v>700</v>
      </c>
      <c r="G8499" s="143" t="s">
        <v>701</v>
      </c>
      <c r="H8499" s="144">
        <v>250</v>
      </c>
      <c r="I8499" s="143"/>
    </row>
    <row r="8500" spans="2:9" s="140" customFormat="1" ht="19.7" customHeight="1" x14ac:dyDescent="0.2">
      <c r="B8500" s="142">
        <v>57192</v>
      </c>
      <c r="C8500" s="143" t="s">
        <v>322</v>
      </c>
      <c r="D8500" s="142">
        <v>64991976</v>
      </c>
      <c r="E8500" s="143" t="s">
        <v>6655</v>
      </c>
      <c r="F8500" s="143" t="s">
        <v>700</v>
      </c>
      <c r="G8500" s="143" t="s">
        <v>701</v>
      </c>
      <c r="H8500" s="144">
        <v>700</v>
      </c>
      <c r="I8500" s="143"/>
    </row>
    <row r="8501" spans="2:9" s="140" customFormat="1" ht="19.7" customHeight="1" x14ac:dyDescent="0.2">
      <c r="B8501" s="142">
        <v>57192</v>
      </c>
      <c r="C8501" s="143" t="s">
        <v>322</v>
      </c>
      <c r="D8501" s="142">
        <v>64991976</v>
      </c>
      <c r="E8501" s="143" t="s">
        <v>6655</v>
      </c>
      <c r="F8501" s="143" t="s">
        <v>700</v>
      </c>
      <c r="G8501" s="143" t="s">
        <v>701</v>
      </c>
      <c r="H8501" s="144">
        <v>500</v>
      </c>
      <c r="I8501" s="143"/>
    </row>
    <row r="8502" spans="2:9" s="140" customFormat="1" ht="19.7" customHeight="1" x14ac:dyDescent="0.2">
      <c r="B8502" s="142">
        <v>57192</v>
      </c>
      <c r="C8502" s="143" t="s">
        <v>322</v>
      </c>
      <c r="D8502" s="142">
        <v>65010560</v>
      </c>
      <c r="E8502" s="143" t="s">
        <v>6656</v>
      </c>
      <c r="F8502" s="143" t="s">
        <v>700</v>
      </c>
      <c r="G8502" s="143" t="s">
        <v>701</v>
      </c>
      <c r="H8502" s="144">
        <v>11300</v>
      </c>
      <c r="I8502" s="143"/>
    </row>
    <row r="8503" spans="2:9" s="140" customFormat="1" ht="19.7" customHeight="1" x14ac:dyDescent="0.2">
      <c r="B8503" s="142">
        <v>57192</v>
      </c>
      <c r="C8503" s="143" t="s">
        <v>322</v>
      </c>
      <c r="D8503" s="142">
        <v>65010560</v>
      </c>
      <c r="E8503" s="143" t="s">
        <v>6657</v>
      </c>
      <c r="F8503" s="143" t="s">
        <v>700</v>
      </c>
      <c r="G8503" s="143" t="s">
        <v>701</v>
      </c>
      <c r="H8503" s="144">
        <v>350</v>
      </c>
      <c r="I8503" s="143"/>
    </row>
    <row r="8504" spans="2:9" s="140" customFormat="1" ht="19.7" customHeight="1" x14ac:dyDescent="0.2">
      <c r="B8504" s="142">
        <v>57192</v>
      </c>
      <c r="C8504" s="143" t="s">
        <v>322</v>
      </c>
      <c r="D8504" s="142">
        <v>65010560</v>
      </c>
      <c r="E8504" s="143" t="s">
        <v>6657</v>
      </c>
      <c r="F8504" s="143" t="s">
        <v>700</v>
      </c>
      <c r="G8504" s="143" t="s">
        <v>701</v>
      </c>
      <c r="H8504" s="144">
        <v>250</v>
      </c>
      <c r="I8504" s="143"/>
    </row>
    <row r="8505" spans="2:9" s="140" customFormat="1" ht="19.7" customHeight="1" x14ac:dyDescent="0.2">
      <c r="B8505" s="142">
        <v>57192</v>
      </c>
      <c r="C8505" s="143" t="s">
        <v>322</v>
      </c>
      <c r="D8505" s="142">
        <v>99496637</v>
      </c>
      <c r="E8505" s="143" t="s">
        <v>6634</v>
      </c>
      <c r="F8505" s="143" t="s">
        <v>697</v>
      </c>
      <c r="G8505" s="143" t="s">
        <v>698</v>
      </c>
      <c r="H8505" s="144">
        <v>49500</v>
      </c>
      <c r="I8505" s="143"/>
    </row>
    <row r="8506" spans="2:9" s="140" customFormat="1" ht="19.7" customHeight="1" x14ac:dyDescent="0.2">
      <c r="B8506" s="142">
        <v>57192</v>
      </c>
      <c r="C8506" s="143" t="s">
        <v>322</v>
      </c>
      <c r="D8506" s="142">
        <v>101799958</v>
      </c>
      <c r="E8506" s="143" t="s">
        <v>9354</v>
      </c>
      <c r="F8506" s="143" t="s">
        <v>713</v>
      </c>
      <c r="G8506" s="143" t="s">
        <v>714</v>
      </c>
      <c r="H8506" s="144">
        <v>100000</v>
      </c>
      <c r="I8506" s="143"/>
    </row>
    <row r="8507" spans="2:9" s="140" customFormat="1" ht="19.7" customHeight="1" x14ac:dyDescent="0.2">
      <c r="B8507" s="142">
        <v>57192</v>
      </c>
      <c r="C8507" s="143" t="s">
        <v>322</v>
      </c>
      <c r="D8507" s="142">
        <v>101799958</v>
      </c>
      <c r="E8507" s="143" t="s">
        <v>9355</v>
      </c>
      <c r="F8507" s="143" t="s">
        <v>713</v>
      </c>
      <c r="G8507" s="143" t="s">
        <v>714</v>
      </c>
      <c r="H8507" s="144">
        <v>100000</v>
      </c>
      <c r="I8507" s="143"/>
    </row>
    <row r="8508" spans="2:9" s="140" customFormat="1" ht="19.7" customHeight="1" x14ac:dyDescent="0.2">
      <c r="B8508" s="142">
        <v>57192</v>
      </c>
      <c r="C8508" s="143" t="s">
        <v>322</v>
      </c>
      <c r="D8508" s="142">
        <v>101799992</v>
      </c>
      <c r="E8508" s="143" t="s">
        <v>6658</v>
      </c>
      <c r="F8508" s="143" t="s">
        <v>713</v>
      </c>
      <c r="G8508" s="143" t="s">
        <v>714</v>
      </c>
      <c r="H8508" s="144">
        <v>200000</v>
      </c>
      <c r="I8508" s="143"/>
    </row>
    <row r="8509" spans="2:9" s="140" customFormat="1" ht="19.7" customHeight="1" x14ac:dyDescent="0.2">
      <c r="B8509" s="142">
        <v>57210</v>
      </c>
      <c r="C8509" s="143" t="s">
        <v>301</v>
      </c>
      <c r="D8509" s="142">
        <v>13730676</v>
      </c>
      <c r="E8509" s="143" t="s">
        <v>6659</v>
      </c>
      <c r="F8509" s="143" t="s">
        <v>700</v>
      </c>
      <c r="G8509" s="143" t="s">
        <v>701</v>
      </c>
      <c r="H8509" s="144">
        <v>200</v>
      </c>
      <c r="I8509" s="143"/>
    </row>
    <row r="8510" spans="2:9" s="140" customFormat="1" ht="19.7" customHeight="1" x14ac:dyDescent="0.2">
      <c r="B8510" s="142">
        <v>57210</v>
      </c>
      <c r="C8510" s="143" t="s">
        <v>301</v>
      </c>
      <c r="D8510" s="142">
        <v>13730676</v>
      </c>
      <c r="E8510" s="143" t="s">
        <v>6659</v>
      </c>
      <c r="F8510" s="143" t="s">
        <v>700</v>
      </c>
      <c r="G8510" s="143" t="s">
        <v>701</v>
      </c>
      <c r="H8510" s="144">
        <v>100</v>
      </c>
      <c r="I8510" s="143"/>
    </row>
    <row r="8511" spans="2:9" s="140" customFormat="1" ht="19.7" customHeight="1" x14ac:dyDescent="0.2">
      <c r="B8511" s="142">
        <v>57210</v>
      </c>
      <c r="C8511" s="143" t="s">
        <v>301</v>
      </c>
      <c r="D8511" s="142">
        <v>13884623</v>
      </c>
      <c r="E8511" s="143" t="s">
        <v>6660</v>
      </c>
      <c r="F8511" s="143" t="s">
        <v>713</v>
      </c>
      <c r="G8511" s="143" t="s">
        <v>714</v>
      </c>
      <c r="H8511" s="144">
        <v>130000</v>
      </c>
      <c r="I8511" s="143"/>
    </row>
    <row r="8512" spans="2:9" s="140" customFormat="1" ht="19.7" customHeight="1" x14ac:dyDescent="0.2">
      <c r="B8512" s="142">
        <v>57210</v>
      </c>
      <c r="C8512" s="143" t="s">
        <v>301</v>
      </c>
      <c r="D8512" s="142">
        <v>14127106</v>
      </c>
      <c r="E8512" s="143" t="s">
        <v>6661</v>
      </c>
      <c r="F8512" s="143" t="s">
        <v>697</v>
      </c>
      <c r="G8512" s="143" t="s">
        <v>698</v>
      </c>
      <c r="H8512" s="144">
        <v>17000</v>
      </c>
      <c r="I8512" s="143"/>
    </row>
    <row r="8513" spans="2:9" s="140" customFormat="1" ht="19.7" customHeight="1" x14ac:dyDescent="0.2">
      <c r="B8513" s="142">
        <v>57210</v>
      </c>
      <c r="C8513" s="143" t="s">
        <v>301</v>
      </c>
      <c r="D8513" s="142">
        <v>14127653</v>
      </c>
      <c r="E8513" s="143" t="s">
        <v>6662</v>
      </c>
      <c r="F8513" s="143" t="s">
        <v>700</v>
      </c>
      <c r="G8513" s="143" t="s">
        <v>701</v>
      </c>
      <c r="H8513" s="144">
        <v>15000</v>
      </c>
      <c r="I8513" s="143"/>
    </row>
    <row r="8514" spans="2:9" s="140" customFormat="1" ht="19.7" customHeight="1" x14ac:dyDescent="0.2">
      <c r="B8514" s="142">
        <v>57210</v>
      </c>
      <c r="C8514" s="143" t="s">
        <v>301</v>
      </c>
      <c r="D8514" s="142">
        <v>14127653</v>
      </c>
      <c r="E8514" s="143" t="s">
        <v>6663</v>
      </c>
      <c r="F8514" s="143" t="s">
        <v>700</v>
      </c>
      <c r="G8514" s="143" t="s">
        <v>701</v>
      </c>
      <c r="H8514" s="144">
        <v>12000</v>
      </c>
      <c r="I8514" s="143"/>
    </row>
    <row r="8515" spans="2:9" s="140" customFormat="1" ht="19.7" customHeight="1" x14ac:dyDescent="0.2">
      <c r="B8515" s="142">
        <v>57210</v>
      </c>
      <c r="C8515" s="143" t="s">
        <v>301</v>
      </c>
      <c r="D8515" s="142">
        <v>14253414</v>
      </c>
      <c r="E8515" s="143" t="s">
        <v>6665</v>
      </c>
      <c r="F8515" s="143" t="s">
        <v>787</v>
      </c>
      <c r="G8515" s="143" t="s">
        <v>788</v>
      </c>
      <c r="H8515" s="144">
        <v>120</v>
      </c>
      <c r="I8515" s="143"/>
    </row>
    <row r="8516" spans="2:9" s="140" customFormat="1" ht="19.7" customHeight="1" x14ac:dyDescent="0.2">
      <c r="B8516" s="142">
        <v>57210</v>
      </c>
      <c r="C8516" s="143" t="s">
        <v>301</v>
      </c>
      <c r="D8516" s="142">
        <v>14253414</v>
      </c>
      <c r="E8516" s="143" t="s">
        <v>6665</v>
      </c>
      <c r="F8516" s="143" t="s">
        <v>787</v>
      </c>
      <c r="G8516" s="143" t="s">
        <v>788</v>
      </c>
      <c r="H8516" s="144">
        <v>150</v>
      </c>
      <c r="I8516" s="143"/>
    </row>
    <row r="8517" spans="2:9" s="140" customFormat="1" ht="19.7" customHeight="1" x14ac:dyDescent="0.2">
      <c r="B8517" s="142">
        <v>57210</v>
      </c>
      <c r="C8517" s="143" t="s">
        <v>301</v>
      </c>
      <c r="D8517" s="142">
        <v>14253414</v>
      </c>
      <c r="E8517" s="143" t="s">
        <v>6665</v>
      </c>
      <c r="F8517" s="143" t="s">
        <v>787</v>
      </c>
      <c r="G8517" s="143" t="s">
        <v>788</v>
      </c>
      <c r="H8517" s="144">
        <v>30</v>
      </c>
      <c r="I8517" s="143"/>
    </row>
    <row r="8518" spans="2:9" s="140" customFormat="1" ht="19.7" customHeight="1" x14ac:dyDescent="0.2">
      <c r="B8518" s="142">
        <v>57210</v>
      </c>
      <c r="C8518" s="143" t="s">
        <v>301</v>
      </c>
      <c r="D8518" s="142">
        <v>14253414</v>
      </c>
      <c r="E8518" s="143" t="s">
        <v>6665</v>
      </c>
      <c r="F8518" s="143" t="s">
        <v>787</v>
      </c>
      <c r="G8518" s="143" t="s">
        <v>788</v>
      </c>
      <c r="H8518" s="144">
        <v>30</v>
      </c>
      <c r="I8518" s="143"/>
    </row>
    <row r="8519" spans="2:9" s="140" customFormat="1" ht="19.7" customHeight="1" x14ac:dyDescent="0.2">
      <c r="B8519" s="142">
        <v>57210</v>
      </c>
      <c r="C8519" s="143" t="s">
        <v>301</v>
      </c>
      <c r="D8519" s="142">
        <v>14253414</v>
      </c>
      <c r="E8519" s="143" t="s">
        <v>6666</v>
      </c>
      <c r="F8519" s="143" t="s">
        <v>998</v>
      </c>
      <c r="G8519" s="143" t="s">
        <v>999</v>
      </c>
      <c r="H8519" s="144">
        <v>150</v>
      </c>
      <c r="I8519" s="143"/>
    </row>
    <row r="8520" spans="2:9" s="140" customFormat="1" ht="19.7" customHeight="1" x14ac:dyDescent="0.2">
      <c r="B8520" s="142">
        <v>57210</v>
      </c>
      <c r="C8520" s="143" t="s">
        <v>301</v>
      </c>
      <c r="D8520" s="142">
        <v>14253414</v>
      </c>
      <c r="E8520" s="143" t="s">
        <v>6666</v>
      </c>
      <c r="F8520" s="143" t="s">
        <v>998</v>
      </c>
      <c r="G8520" s="143" t="s">
        <v>999</v>
      </c>
      <c r="H8520" s="144">
        <v>150</v>
      </c>
      <c r="I8520" s="143"/>
    </row>
    <row r="8521" spans="2:9" s="140" customFormat="1" ht="19.7" customHeight="1" x14ac:dyDescent="0.2">
      <c r="B8521" s="142">
        <v>57210</v>
      </c>
      <c r="C8521" s="143" t="s">
        <v>301</v>
      </c>
      <c r="D8521" s="142">
        <v>14253414</v>
      </c>
      <c r="E8521" s="143" t="s">
        <v>6666</v>
      </c>
      <c r="F8521" s="143" t="s">
        <v>998</v>
      </c>
      <c r="G8521" s="143" t="s">
        <v>999</v>
      </c>
      <c r="H8521" s="144">
        <v>60</v>
      </c>
      <c r="I8521" s="143"/>
    </row>
    <row r="8522" spans="2:9" s="140" customFormat="1" ht="19.7" customHeight="1" x14ac:dyDescent="0.2">
      <c r="B8522" s="142">
        <v>57210</v>
      </c>
      <c r="C8522" s="143" t="s">
        <v>301</v>
      </c>
      <c r="D8522" s="142">
        <v>64968808</v>
      </c>
      <c r="E8522" s="143" t="s">
        <v>6667</v>
      </c>
      <c r="F8522" s="143" t="s">
        <v>778</v>
      </c>
      <c r="G8522" s="143" t="s">
        <v>779</v>
      </c>
      <c r="H8522" s="144">
        <v>674</v>
      </c>
      <c r="I8522" s="143"/>
    </row>
    <row r="8523" spans="2:9" s="140" customFormat="1" ht="19.7" customHeight="1" x14ac:dyDescent="0.2">
      <c r="B8523" s="142">
        <v>57210</v>
      </c>
      <c r="C8523" s="143" t="s">
        <v>301</v>
      </c>
      <c r="D8523" s="142">
        <v>64968808</v>
      </c>
      <c r="E8523" s="143" t="s">
        <v>6667</v>
      </c>
      <c r="F8523" s="143" t="s">
        <v>778</v>
      </c>
      <c r="G8523" s="143" t="s">
        <v>779</v>
      </c>
      <c r="H8523" s="144">
        <v>134.80000000000001</v>
      </c>
      <c r="I8523" s="143"/>
    </row>
    <row r="8524" spans="2:9" s="140" customFormat="1" ht="19.7" customHeight="1" x14ac:dyDescent="0.2">
      <c r="B8524" s="142">
        <v>57210</v>
      </c>
      <c r="C8524" s="143" t="s">
        <v>301</v>
      </c>
      <c r="D8524" s="142">
        <v>64968808</v>
      </c>
      <c r="E8524" s="143" t="s">
        <v>6668</v>
      </c>
      <c r="F8524" s="143" t="s">
        <v>700</v>
      </c>
      <c r="G8524" s="143" t="s">
        <v>701</v>
      </c>
      <c r="H8524" s="144">
        <v>-4007.78</v>
      </c>
      <c r="I8524" s="143"/>
    </row>
    <row r="8525" spans="2:9" s="140" customFormat="1" ht="19.7" customHeight="1" x14ac:dyDescent="0.2">
      <c r="B8525" s="142">
        <v>57210</v>
      </c>
      <c r="C8525" s="143" t="s">
        <v>301</v>
      </c>
      <c r="D8525" s="142">
        <v>64968808</v>
      </c>
      <c r="E8525" s="143" t="s">
        <v>6668</v>
      </c>
      <c r="F8525" s="143" t="s">
        <v>700</v>
      </c>
      <c r="G8525" s="143" t="s">
        <v>701</v>
      </c>
      <c r="H8525" s="144">
        <v>-802.25</v>
      </c>
      <c r="I8525" s="143"/>
    </row>
    <row r="8526" spans="2:9" s="140" customFormat="1" ht="19.7" customHeight="1" x14ac:dyDescent="0.2">
      <c r="B8526" s="142">
        <v>57210</v>
      </c>
      <c r="C8526" s="143" t="s">
        <v>301</v>
      </c>
      <c r="D8526" s="142">
        <v>64995412</v>
      </c>
      <c r="E8526" s="143" t="s">
        <v>6669</v>
      </c>
      <c r="F8526" s="143" t="s">
        <v>700</v>
      </c>
      <c r="G8526" s="143" t="s">
        <v>701</v>
      </c>
      <c r="H8526" s="144">
        <v>88587</v>
      </c>
      <c r="I8526" s="143"/>
    </row>
    <row r="8527" spans="2:9" s="140" customFormat="1" ht="19.7" customHeight="1" x14ac:dyDescent="0.2">
      <c r="B8527" s="142">
        <v>57210</v>
      </c>
      <c r="C8527" s="143" t="s">
        <v>301</v>
      </c>
      <c r="D8527" s="142">
        <v>64995591</v>
      </c>
      <c r="E8527" s="143" t="s">
        <v>6670</v>
      </c>
      <c r="F8527" s="143" t="s">
        <v>700</v>
      </c>
      <c r="G8527" s="143" t="s">
        <v>701</v>
      </c>
      <c r="H8527" s="144">
        <v>250</v>
      </c>
      <c r="I8527" s="143"/>
    </row>
    <row r="8528" spans="2:9" s="140" customFormat="1" ht="19.7" customHeight="1" x14ac:dyDescent="0.2">
      <c r="B8528" s="142">
        <v>57210</v>
      </c>
      <c r="C8528" s="143" t="s">
        <v>301</v>
      </c>
      <c r="D8528" s="142">
        <v>64995591</v>
      </c>
      <c r="E8528" s="143" t="s">
        <v>6670</v>
      </c>
      <c r="F8528" s="143" t="s">
        <v>700</v>
      </c>
      <c r="G8528" s="143" t="s">
        <v>701</v>
      </c>
      <c r="H8528" s="144">
        <v>250</v>
      </c>
      <c r="I8528" s="143"/>
    </row>
    <row r="8529" spans="2:9" s="140" customFormat="1" ht="19.7" customHeight="1" x14ac:dyDescent="0.2">
      <c r="B8529" s="142">
        <v>57210</v>
      </c>
      <c r="C8529" s="143" t="s">
        <v>301</v>
      </c>
      <c r="D8529" s="142">
        <v>64995591</v>
      </c>
      <c r="E8529" s="143" t="s">
        <v>6670</v>
      </c>
      <c r="F8529" s="143" t="s">
        <v>700</v>
      </c>
      <c r="G8529" s="143" t="s">
        <v>701</v>
      </c>
      <c r="H8529" s="144">
        <v>100</v>
      </c>
      <c r="I8529" s="143"/>
    </row>
    <row r="8530" spans="2:9" s="140" customFormat="1" ht="19.7" customHeight="1" x14ac:dyDescent="0.2">
      <c r="B8530" s="142">
        <v>57210</v>
      </c>
      <c r="C8530" s="143" t="s">
        <v>301</v>
      </c>
      <c r="D8530" s="142">
        <v>64995947</v>
      </c>
      <c r="E8530" s="143" t="s">
        <v>6671</v>
      </c>
      <c r="F8530" s="143" t="s">
        <v>899</v>
      </c>
      <c r="G8530" s="143" t="s">
        <v>900</v>
      </c>
      <c r="H8530" s="144">
        <v>320.16000000000003</v>
      </c>
      <c r="I8530" s="143"/>
    </row>
    <row r="8531" spans="2:9" s="140" customFormat="1" ht="19.7" customHeight="1" x14ac:dyDescent="0.2">
      <c r="B8531" s="142">
        <v>57210</v>
      </c>
      <c r="C8531" s="143" t="s">
        <v>301</v>
      </c>
      <c r="D8531" s="142">
        <v>64995947</v>
      </c>
      <c r="E8531" s="143" t="s">
        <v>6671</v>
      </c>
      <c r="F8531" s="143" t="s">
        <v>899</v>
      </c>
      <c r="G8531" s="143" t="s">
        <v>900</v>
      </c>
      <c r="H8531" s="144">
        <v>400.2</v>
      </c>
      <c r="I8531" s="143"/>
    </row>
    <row r="8532" spans="2:9" s="140" customFormat="1" ht="19.7" customHeight="1" x14ac:dyDescent="0.2">
      <c r="B8532" s="142">
        <v>57210</v>
      </c>
      <c r="C8532" s="143" t="s">
        <v>301</v>
      </c>
      <c r="D8532" s="142">
        <v>64995947</v>
      </c>
      <c r="E8532" s="143" t="s">
        <v>6671</v>
      </c>
      <c r="F8532" s="143" t="s">
        <v>899</v>
      </c>
      <c r="G8532" s="143" t="s">
        <v>900</v>
      </c>
      <c r="H8532" s="144">
        <v>80.040000000000006</v>
      </c>
      <c r="I8532" s="143"/>
    </row>
    <row r="8533" spans="2:9" s="140" customFormat="1" ht="19.7" customHeight="1" x14ac:dyDescent="0.2">
      <c r="B8533" s="142">
        <v>57210</v>
      </c>
      <c r="C8533" s="143" t="s">
        <v>301</v>
      </c>
      <c r="D8533" s="142">
        <v>64995947</v>
      </c>
      <c r="E8533" s="143" t="s">
        <v>6671</v>
      </c>
      <c r="F8533" s="143" t="s">
        <v>899</v>
      </c>
      <c r="G8533" s="143" t="s">
        <v>900</v>
      </c>
      <c r="H8533" s="144">
        <v>80.040000000000006</v>
      </c>
      <c r="I8533" s="143"/>
    </row>
    <row r="8534" spans="2:9" s="140" customFormat="1" ht="19.7" customHeight="1" x14ac:dyDescent="0.2">
      <c r="B8534" s="142">
        <v>57210</v>
      </c>
      <c r="C8534" s="143" t="s">
        <v>301</v>
      </c>
      <c r="D8534" s="142">
        <v>65017714</v>
      </c>
      <c r="E8534" s="143" t="s">
        <v>6664</v>
      </c>
      <c r="F8534" s="143" t="s">
        <v>700</v>
      </c>
      <c r="G8534" s="143" t="s">
        <v>701</v>
      </c>
      <c r="H8534" s="144">
        <v>-6070.22</v>
      </c>
      <c r="I8534" s="143"/>
    </row>
    <row r="8535" spans="2:9" s="140" customFormat="1" ht="19.7" customHeight="1" x14ac:dyDescent="0.2">
      <c r="B8535" s="142">
        <v>57210</v>
      </c>
      <c r="C8535" s="143" t="s">
        <v>301</v>
      </c>
      <c r="D8535" s="142">
        <v>65017714</v>
      </c>
      <c r="E8535" s="143" t="s">
        <v>6664</v>
      </c>
      <c r="F8535" s="143" t="s">
        <v>700</v>
      </c>
      <c r="G8535" s="143" t="s">
        <v>701</v>
      </c>
      <c r="H8535" s="144">
        <v>-6070.48</v>
      </c>
      <c r="I8535" s="143"/>
    </row>
    <row r="8536" spans="2:9" s="140" customFormat="1" ht="19.7" customHeight="1" x14ac:dyDescent="0.2">
      <c r="B8536" s="142">
        <v>57210</v>
      </c>
      <c r="C8536" s="143" t="s">
        <v>301</v>
      </c>
      <c r="D8536" s="142">
        <v>65210611</v>
      </c>
      <c r="E8536" s="143" t="s">
        <v>6672</v>
      </c>
      <c r="F8536" s="143" t="s">
        <v>700</v>
      </c>
      <c r="G8536" s="143" t="s">
        <v>701</v>
      </c>
      <c r="H8536" s="144">
        <v>200</v>
      </c>
      <c r="I8536" s="143"/>
    </row>
    <row r="8537" spans="2:9" s="140" customFormat="1" ht="19.7" customHeight="1" x14ac:dyDescent="0.2">
      <c r="B8537" s="142">
        <v>57210</v>
      </c>
      <c r="C8537" s="143" t="s">
        <v>301</v>
      </c>
      <c r="D8537" s="142">
        <v>65210611</v>
      </c>
      <c r="E8537" s="143" t="s">
        <v>6672</v>
      </c>
      <c r="F8537" s="143" t="s">
        <v>700</v>
      </c>
      <c r="G8537" s="143" t="s">
        <v>701</v>
      </c>
      <c r="H8537" s="144">
        <v>100</v>
      </c>
      <c r="I8537" s="143"/>
    </row>
    <row r="8538" spans="2:9" s="140" customFormat="1" ht="19.7" customHeight="1" x14ac:dyDescent="0.2">
      <c r="B8538" s="142">
        <v>57224</v>
      </c>
      <c r="C8538" s="143" t="s">
        <v>278</v>
      </c>
      <c r="D8538" s="142">
        <v>13807852</v>
      </c>
      <c r="E8538" s="143" t="s">
        <v>6673</v>
      </c>
      <c r="F8538" s="143" t="s">
        <v>700</v>
      </c>
      <c r="G8538" s="143" t="s">
        <v>701</v>
      </c>
      <c r="H8538" s="144">
        <v>1200</v>
      </c>
      <c r="I8538" s="143"/>
    </row>
    <row r="8539" spans="2:9" s="140" customFormat="1" ht="19.7" customHeight="1" x14ac:dyDescent="0.2">
      <c r="B8539" s="142">
        <v>57224</v>
      </c>
      <c r="C8539" s="143" t="s">
        <v>278</v>
      </c>
      <c r="D8539" s="142">
        <v>13807852</v>
      </c>
      <c r="E8539" s="143" t="s">
        <v>6674</v>
      </c>
      <c r="F8539" s="143" t="s">
        <v>697</v>
      </c>
      <c r="G8539" s="143" t="s">
        <v>698</v>
      </c>
      <c r="H8539" s="144">
        <v>10000</v>
      </c>
      <c r="I8539" s="143"/>
    </row>
    <row r="8540" spans="2:9" s="140" customFormat="1" ht="19.7" customHeight="1" x14ac:dyDescent="0.2">
      <c r="B8540" s="142">
        <v>57224</v>
      </c>
      <c r="C8540" s="143" t="s">
        <v>278</v>
      </c>
      <c r="D8540" s="142">
        <v>13809300</v>
      </c>
      <c r="E8540" s="143" t="s">
        <v>6675</v>
      </c>
      <c r="F8540" s="143" t="s">
        <v>706</v>
      </c>
      <c r="G8540" s="143" t="s">
        <v>707</v>
      </c>
      <c r="H8540" s="144">
        <v>-32538.62</v>
      </c>
      <c r="I8540" s="143"/>
    </row>
    <row r="8541" spans="2:9" s="140" customFormat="1" ht="19.7" customHeight="1" x14ac:dyDescent="0.2">
      <c r="B8541" s="142">
        <v>57224</v>
      </c>
      <c r="C8541" s="143" t="s">
        <v>278</v>
      </c>
      <c r="D8541" s="142">
        <v>13809300</v>
      </c>
      <c r="E8541" s="143" t="s">
        <v>8864</v>
      </c>
      <c r="F8541" s="143" t="s">
        <v>713</v>
      </c>
      <c r="G8541" s="143" t="s">
        <v>714</v>
      </c>
      <c r="H8541" s="144">
        <v>25000</v>
      </c>
      <c r="I8541" s="143"/>
    </row>
    <row r="8542" spans="2:9" s="140" customFormat="1" ht="19.7" customHeight="1" x14ac:dyDescent="0.2">
      <c r="B8542" s="142">
        <v>57224</v>
      </c>
      <c r="C8542" s="143" t="s">
        <v>278</v>
      </c>
      <c r="D8542" s="142">
        <v>13809300</v>
      </c>
      <c r="E8542" s="143" t="s">
        <v>8865</v>
      </c>
      <c r="F8542" s="143" t="s">
        <v>700</v>
      </c>
      <c r="G8542" s="143" t="s">
        <v>701</v>
      </c>
      <c r="H8542" s="144">
        <v>32970.800000000003</v>
      </c>
      <c r="I8542" s="143"/>
    </row>
    <row r="8543" spans="2:9" s="140" customFormat="1" ht="19.7" customHeight="1" x14ac:dyDescent="0.2">
      <c r="B8543" s="142">
        <v>57224</v>
      </c>
      <c r="C8543" s="143" t="s">
        <v>278</v>
      </c>
      <c r="D8543" s="142">
        <v>13809385</v>
      </c>
      <c r="E8543" s="143" t="s">
        <v>6676</v>
      </c>
      <c r="F8543" s="143" t="s">
        <v>899</v>
      </c>
      <c r="G8543" s="143" t="s">
        <v>900</v>
      </c>
      <c r="H8543" s="144">
        <v>720.33</v>
      </c>
      <c r="I8543" s="143"/>
    </row>
    <row r="8544" spans="2:9" s="140" customFormat="1" ht="19.7" customHeight="1" x14ac:dyDescent="0.2">
      <c r="B8544" s="142">
        <v>57224</v>
      </c>
      <c r="C8544" s="143" t="s">
        <v>278</v>
      </c>
      <c r="D8544" s="142">
        <v>13813998</v>
      </c>
      <c r="E8544" s="143" t="s">
        <v>9956</v>
      </c>
      <c r="F8544" s="143" t="s">
        <v>769</v>
      </c>
      <c r="G8544" s="143" t="s">
        <v>770</v>
      </c>
      <c r="H8544" s="144">
        <v>1000</v>
      </c>
      <c r="I8544" s="143"/>
    </row>
    <row r="8545" spans="2:9" s="140" customFormat="1" ht="19.7" customHeight="1" x14ac:dyDescent="0.2">
      <c r="B8545" s="142">
        <v>57224</v>
      </c>
      <c r="C8545" s="143" t="s">
        <v>278</v>
      </c>
      <c r="D8545" s="142">
        <v>13813998</v>
      </c>
      <c r="E8545" s="143" t="s">
        <v>6677</v>
      </c>
      <c r="F8545" s="143" t="s">
        <v>729</v>
      </c>
      <c r="G8545" s="143" t="s">
        <v>730</v>
      </c>
      <c r="H8545" s="144">
        <v>2000</v>
      </c>
      <c r="I8545" s="143"/>
    </row>
    <row r="8546" spans="2:9" s="140" customFormat="1" ht="19.7" customHeight="1" x14ac:dyDescent="0.2">
      <c r="B8546" s="142">
        <v>57224</v>
      </c>
      <c r="C8546" s="143" t="s">
        <v>278</v>
      </c>
      <c r="D8546" s="142">
        <v>13813998</v>
      </c>
      <c r="E8546" s="143" t="s">
        <v>6678</v>
      </c>
      <c r="F8546" s="143" t="s">
        <v>700</v>
      </c>
      <c r="G8546" s="143" t="s">
        <v>701</v>
      </c>
      <c r="H8546" s="144">
        <v>1200</v>
      </c>
      <c r="I8546" s="143"/>
    </row>
    <row r="8547" spans="2:9" s="140" customFormat="1" ht="19.7" customHeight="1" x14ac:dyDescent="0.2">
      <c r="B8547" s="142">
        <v>57224</v>
      </c>
      <c r="C8547" s="143" t="s">
        <v>278</v>
      </c>
      <c r="D8547" s="142">
        <v>13813998</v>
      </c>
      <c r="E8547" s="143" t="s">
        <v>6679</v>
      </c>
      <c r="F8547" s="143" t="s">
        <v>700</v>
      </c>
      <c r="G8547" s="143" t="s">
        <v>701</v>
      </c>
      <c r="H8547" s="144">
        <v>1800</v>
      </c>
      <c r="I8547" s="143"/>
    </row>
    <row r="8548" spans="2:9" s="140" customFormat="1" ht="19.7" customHeight="1" x14ac:dyDescent="0.2">
      <c r="B8548" s="142">
        <v>57224</v>
      </c>
      <c r="C8548" s="143" t="s">
        <v>278</v>
      </c>
      <c r="D8548" s="142">
        <v>13815853</v>
      </c>
      <c r="E8548" s="143" t="s">
        <v>6680</v>
      </c>
      <c r="F8548" s="143" t="s">
        <v>700</v>
      </c>
      <c r="G8548" s="143" t="s">
        <v>701</v>
      </c>
      <c r="H8548" s="144">
        <v>600</v>
      </c>
      <c r="I8548" s="143"/>
    </row>
    <row r="8549" spans="2:9" s="140" customFormat="1" ht="19.7" customHeight="1" x14ac:dyDescent="0.2">
      <c r="B8549" s="142">
        <v>57224</v>
      </c>
      <c r="C8549" s="143" t="s">
        <v>278</v>
      </c>
      <c r="D8549" s="142">
        <v>14022417</v>
      </c>
      <c r="E8549" s="143" t="s">
        <v>6681</v>
      </c>
      <c r="F8549" s="143" t="s">
        <v>769</v>
      </c>
      <c r="G8549" s="143" t="s">
        <v>770</v>
      </c>
      <c r="H8549" s="144">
        <v>-3232.77</v>
      </c>
      <c r="I8549" s="143"/>
    </row>
    <row r="8550" spans="2:9" s="140" customFormat="1" ht="19.7" customHeight="1" x14ac:dyDescent="0.2">
      <c r="B8550" s="142">
        <v>57224</v>
      </c>
      <c r="C8550" s="143" t="s">
        <v>278</v>
      </c>
      <c r="D8550" s="142">
        <v>14063280</v>
      </c>
      <c r="E8550" s="143" t="s">
        <v>6682</v>
      </c>
      <c r="F8550" s="143" t="s">
        <v>700</v>
      </c>
      <c r="G8550" s="143" t="s">
        <v>701</v>
      </c>
      <c r="H8550" s="144">
        <v>-2502.67</v>
      </c>
      <c r="I8550" s="143"/>
    </row>
    <row r="8551" spans="2:9" s="140" customFormat="1" ht="19.7" customHeight="1" x14ac:dyDescent="0.2">
      <c r="B8551" s="142">
        <v>57224</v>
      </c>
      <c r="C8551" s="143" t="s">
        <v>278</v>
      </c>
      <c r="D8551" s="142">
        <v>14132570</v>
      </c>
      <c r="E8551" s="143" t="s">
        <v>6683</v>
      </c>
      <c r="F8551" s="143" t="s">
        <v>713</v>
      </c>
      <c r="G8551" s="143" t="s">
        <v>714</v>
      </c>
      <c r="H8551" s="144">
        <v>375.18</v>
      </c>
      <c r="I8551" s="143"/>
    </row>
    <row r="8552" spans="2:9" s="140" customFormat="1" ht="19.7" customHeight="1" x14ac:dyDescent="0.2">
      <c r="B8552" s="142">
        <v>57224</v>
      </c>
      <c r="C8552" s="143" t="s">
        <v>278</v>
      </c>
      <c r="D8552" s="142">
        <v>14145270</v>
      </c>
      <c r="E8552" s="143" t="s">
        <v>6684</v>
      </c>
      <c r="F8552" s="143" t="s">
        <v>713</v>
      </c>
      <c r="G8552" s="143" t="s">
        <v>714</v>
      </c>
      <c r="H8552" s="144">
        <v>56350</v>
      </c>
      <c r="I8552" s="143"/>
    </row>
    <row r="8553" spans="2:9" s="140" customFormat="1" ht="19.7" customHeight="1" x14ac:dyDescent="0.2">
      <c r="B8553" s="142">
        <v>57224</v>
      </c>
      <c r="C8553" s="143" t="s">
        <v>278</v>
      </c>
      <c r="D8553" s="142">
        <v>64980997</v>
      </c>
      <c r="E8553" s="143" t="s">
        <v>6685</v>
      </c>
      <c r="F8553" s="143" t="s">
        <v>899</v>
      </c>
      <c r="G8553" s="143" t="s">
        <v>900</v>
      </c>
      <c r="H8553" s="144">
        <v>-109000</v>
      </c>
      <c r="I8553" s="143"/>
    </row>
    <row r="8554" spans="2:9" s="140" customFormat="1" ht="19.7" customHeight="1" x14ac:dyDescent="0.2">
      <c r="B8554" s="142">
        <v>57224</v>
      </c>
      <c r="C8554" s="143" t="s">
        <v>278</v>
      </c>
      <c r="D8554" s="142">
        <v>64989932</v>
      </c>
      <c r="E8554" s="143" t="s">
        <v>6686</v>
      </c>
      <c r="F8554" s="143" t="s">
        <v>700</v>
      </c>
      <c r="G8554" s="143" t="s">
        <v>701</v>
      </c>
      <c r="H8554" s="144">
        <v>3600</v>
      </c>
      <c r="I8554" s="143"/>
    </row>
    <row r="8555" spans="2:9" s="140" customFormat="1" ht="19.7" customHeight="1" x14ac:dyDescent="0.2">
      <c r="B8555" s="142">
        <v>57224</v>
      </c>
      <c r="C8555" s="143" t="s">
        <v>278</v>
      </c>
      <c r="D8555" s="142">
        <v>65000789</v>
      </c>
      <c r="E8555" s="143" t="s">
        <v>6687</v>
      </c>
      <c r="F8555" s="143" t="s">
        <v>700</v>
      </c>
      <c r="G8555" s="143" t="s">
        <v>701</v>
      </c>
      <c r="H8555" s="144">
        <v>432</v>
      </c>
      <c r="I8555" s="143"/>
    </row>
    <row r="8556" spans="2:9" s="140" customFormat="1" ht="19.7" customHeight="1" x14ac:dyDescent="0.2">
      <c r="B8556" s="142">
        <v>57224</v>
      </c>
      <c r="C8556" s="143" t="s">
        <v>278</v>
      </c>
      <c r="D8556" s="142">
        <v>65000789</v>
      </c>
      <c r="E8556" s="143" t="s">
        <v>6687</v>
      </c>
      <c r="F8556" s="143" t="s">
        <v>700</v>
      </c>
      <c r="G8556" s="143" t="s">
        <v>701</v>
      </c>
      <c r="H8556" s="144">
        <v>144</v>
      </c>
      <c r="I8556" s="143"/>
    </row>
    <row r="8557" spans="2:9" s="140" customFormat="1" ht="19.7" customHeight="1" x14ac:dyDescent="0.2">
      <c r="B8557" s="142">
        <v>57224</v>
      </c>
      <c r="C8557" s="143" t="s">
        <v>278</v>
      </c>
      <c r="D8557" s="142">
        <v>65206991</v>
      </c>
      <c r="E8557" s="143" t="s">
        <v>6688</v>
      </c>
      <c r="F8557" s="143" t="s">
        <v>700</v>
      </c>
      <c r="G8557" s="143" t="s">
        <v>701</v>
      </c>
      <c r="H8557" s="144">
        <v>-51651.74</v>
      </c>
      <c r="I8557" s="143"/>
    </row>
    <row r="8558" spans="2:9" s="140" customFormat="1" ht="19.7" customHeight="1" x14ac:dyDescent="0.2">
      <c r="B8558" s="142">
        <v>57250</v>
      </c>
      <c r="C8558" s="143" t="s">
        <v>302</v>
      </c>
      <c r="D8558" s="142">
        <v>13128080</v>
      </c>
      <c r="E8558" s="143" t="s">
        <v>6689</v>
      </c>
      <c r="F8558" s="143" t="s">
        <v>700</v>
      </c>
      <c r="G8558" s="143" t="s">
        <v>701</v>
      </c>
      <c r="H8558" s="144">
        <v>60000</v>
      </c>
      <c r="I8558" s="143"/>
    </row>
    <row r="8559" spans="2:9" s="140" customFormat="1" ht="19.7" customHeight="1" x14ac:dyDescent="0.2">
      <c r="B8559" s="142">
        <v>57250</v>
      </c>
      <c r="C8559" s="143" t="s">
        <v>302</v>
      </c>
      <c r="D8559" s="142">
        <v>13198168</v>
      </c>
      <c r="E8559" s="143" t="s">
        <v>6690</v>
      </c>
      <c r="F8559" s="143" t="s">
        <v>700</v>
      </c>
      <c r="G8559" s="143" t="s">
        <v>701</v>
      </c>
      <c r="H8559" s="144">
        <v>-62450.25</v>
      </c>
      <c r="I8559" s="143"/>
    </row>
    <row r="8560" spans="2:9" s="140" customFormat="1" ht="19.7" customHeight="1" x14ac:dyDescent="0.2">
      <c r="B8560" s="142">
        <v>57250</v>
      </c>
      <c r="C8560" s="143" t="s">
        <v>302</v>
      </c>
      <c r="D8560" s="142">
        <v>13766179</v>
      </c>
      <c r="E8560" s="143" t="s">
        <v>6691</v>
      </c>
      <c r="F8560" s="143" t="s">
        <v>700</v>
      </c>
      <c r="G8560" s="143" t="s">
        <v>701</v>
      </c>
      <c r="H8560" s="144">
        <v>25000</v>
      </c>
      <c r="I8560" s="143"/>
    </row>
    <row r="8561" spans="2:9" s="140" customFormat="1" ht="19.7" customHeight="1" x14ac:dyDescent="0.2">
      <c r="B8561" s="142">
        <v>57250</v>
      </c>
      <c r="C8561" s="143" t="s">
        <v>302</v>
      </c>
      <c r="D8561" s="142">
        <v>13767847</v>
      </c>
      <c r="E8561" s="143" t="s">
        <v>6692</v>
      </c>
      <c r="F8561" s="143" t="s">
        <v>700</v>
      </c>
      <c r="G8561" s="143" t="s">
        <v>701</v>
      </c>
      <c r="H8561" s="144">
        <v>3500</v>
      </c>
      <c r="I8561" s="143"/>
    </row>
    <row r="8562" spans="2:9" s="140" customFormat="1" ht="19.7" customHeight="1" x14ac:dyDescent="0.2">
      <c r="B8562" s="142">
        <v>57250</v>
      </c>
      <c r="C8562" s="143" t="s">
        <v>302</v>
      </c>
      <c r="D8562" s="142">
        <v>13768208</v>
      </c>
      <c r="E8562" s="143" t="s">
        <v>6693</v>
      </c>
      <c r="F8562" s="143" t="s">
        <v>700</v>
      </c>
      <c r="G8562" s="143" t="s">
        <v>701</v>
      </c>
      <c r="H8562" s="144">
        <v>51100</v>
      </c>
      <c r="I8562" s="143"/>
    </row>
    <row r="8563" spans="2:9" s="140" customFormat="1" ht="28.7" customHeight="1" x14ac:dyDescent="0.2">
      <c r="B8563" s="142">
        <v>57250</v>
      </c>
      <c r="C8563" s="143" t="s">
        <v>302</v>
      </c>
      <c r="D8563" s="142">
        <v>13768208</v>
      </c>
      <c r="E8563" s="143" t="s">
        <v>6694</v>
      </c>
      <c r="F8563" s="143" t="s">
        <v>706</v>
      </c>
      <c r="G8563" s="143" t="s">
        <v>707</v>
      </c>
      <c r="H8563" s="144">
        <v>880.44</v>
      </c>
      <c r="I8563" s="143"/>
    </row>
    <row r="8564" spans="2:9" x14ac:dyDescent="0.25">
      <c r="B8564" s="142">
        <v>57250</v>
      </c>
      <c r="C8564" s="143" t="s">
        <v>302</v>
      </c>
      <c r="D8564" s="142">
        <v>13834066</v>
      </c>
      <c r="E8564" s="143" t="s">
        <v>6695</v>
      </c>
      <c r="F8564" s="143" t="s">
        <v>713</v>
      </c>
      <c r="G8564" s="143" t="s">
        <v>714</v>
      </c>
      <c r="H8564" s="144">
        <v>100000</v>
      </c>
      <c r="I8564" s="143"/>
    </row>
    <row r="8565" spans="2:9" x14ac:dyDescent="0.25">
      <c r="B8565" s="142">
        <v>57250</v>
      </c>
      <c r="C8565" s="143" t="s">
        <v>302</v>
      </c>
      <c r="D8565" s="142">
        <v>13885990</v>
      </c>
      <c r="E8565" s="143" t="s">
        <v>6696</v>
      </c>
      <c r="F8565" s="143" t="s">
        <v>713</v>
      </c>
      <c r="G8565" s="143" t="s">
        <v>714</v>
      </c>
      <c r="H8565" s="144">
        <v>100000</v>
      </c>
      <c r="I8565" s="143"/>
    </row>
    <row r="8566" spans="2:9" x14ac:dyDescent="0.25">
      <c r="B8566" s="142">
        <v>57250</v>
      </c>
      <c r="C8566" s="143" t="s">
        <v>302</v>
      </c>
      <c r="D8566" s="142">
        <v>13886042</v>
      </c>
      <c r="E8566" s="143" t="s">
        <v>6697</v>
      </c>
      <c r="F8566" s="143" t="s">
        <v>700</v>
      </c>
      <c r="G8566" s="143" t="s">
        <v>701</v>
      </c>
      <c r="H8566" s="144">
        <v>210</v>
      </c>
      <c r="I8566" s="143"/>
    </row>
    <row r="8567" spans="2:9" x14ac:dyDescent="0.25">
      <c r="B8567" s="142">
        <v>57250</v>
      </c>
      <c r="C8567" s="143" t="s">
        <v>302</v>
      </c>
      <c r="D8567" s="142">
        <v>13931308</v>
      </c>
      <c r="E8567" s="143" t="s">
        <v>6698</v>
      </c>
      <c r="F8567" s="143" t="s">
        <v>700</v>
      </c>
      <c r="G8567" s="143" t="s">
        <v>701</v>
      </c>
      <c r="H8567" s="144">
        <v>182000</v>
      </c>
      <c r="I8567" s="143"/>
    </row>
    <row r="8568" spans="2:9" x14ac:dyDescent="0.25">
      <c r="B8568" s="142">
        <v>57250</v>
      </c>
      <c r="C8568" s="143" t="s">
        <v>302</v>
      </c>
      <c r="D8568" s="142">
        <v>13967130</v>
      </c>
      <c r="E8568" s="143" t="s">
        <v>6699</v>
      </c>
      <c r="F8568" s="143" t="s">
        <v>700</v>
      </c>
      <c r="G8568" s="143" t="s">
        <v>701</v>
      </c>
      <c r="H8568" s="144">
        <v>72540</v>
      </c>
      <c r="I8568" s="143"/>
    </row>
    <row r="8569" spans="2:9" x14ac:dyDescent="0.25">
      <c r="B8569" s="142">
        <v>57250</v>
      </c>
      <c r="C8569" s="143" t="s">
        <v>302</v>
      </c>
      <c r="D8569" s="142">
        <v>13978979</v>
      </c>
      <c r="E8569" s="143" t="s">
        <v>6700</v>
      </c>
      <c r="F8569" s="143" t="s">
        <v>706</v>
      </c>
      <c r="G8569" s="143" t="s">
        <v>707</v>
      </c>
      <c r="H8569" s="144">
        <v>48.02</v>
      </c>
      <c r="I8569" s="143"/>
    </row>
    <row r="8570" spans="2:9" x14ac:dyDescent="0.25">
      <c r="B8570" s="142">
        <v>57250</v>
      </c>
      <c r="C8570" s="143" t="s">
        <v>302</v>
      </c>
      <c r="D8570" s="142">
        <v>13978979</v>
      </c>
      <c r="E8570" s="143" t="s">
        <v>6700</v>
      </c>
      <c r="F8570" s="143" t="s">
        <v>706</v>
      </c>
      <c r="G8570" s="143" t="s">
        <v>707</v>
      </c>
      <c r="H8570" s="144">
        <v>336.14</v>
      </c>
      <c r="I8570" s="143"/>
    </row>
    <row r="8571" spans="2:9" x14ac:dyDescent="0.25">
      <c r="B8571" s="142">
        <v>57250</v>
      </c>
      <c r="C8571" s="143" t="s">
        <v>302</v>
      </c>
      <c r="D8571" s="142">
        <v>13978979</v>
      </c>
      <c r="E8571" s="143" t="s">
        <v>6700</v>
      </c>
      <c r="F8571" s="143" t="s">
        <v>706</v>
      </c>
      <c r="G8571" s="143" t="s">
        <v>707</v>
      </c>
      <c r="H8571" s="144">
        <v>144.06</v>
      </c>
      <c r="I8571" s="143"/>
    </row>
    <row r="8572" spans="2:9" x14ac:dyDescent="0.25">
      <c r="B8572" s="142">
        <v>57250</v>
      </c>
      <c r="C8572" s="143" t="s">
        <v>302</v>
      </c>
      <c r="D8572" s="142">
        <v>13978979</v>
      </c>
      <c r="E8572" s="143" t="s">
        <v>6701</v>
      </c>
      <c r="F8572" s="143" t="s">
        <v>697</v>
      </c>
      <c r="G8572" s="143" t="s">
        <v>698</v>
      </c>
      <c r="H8572" s="144">
        <v>40000</v>
      </c>
      <c r="I8572" s="143"/>
    </row>
    <row r="8573" spans="2:9" x14ac:dyDescent="0.25">
      <c r="B8573" s="142">
        <v>57250</v>
      </c>
      <c r="C8573" s="143" t="s">
        <v>302</v>
      </c>
      <c r="D8573" s="142">
        <v>13978979</v>
      </c>
      <c r="E8573" s="143" t="s">
        <v>6702</v>
      </c>
      <c r="F8573" s="143" t="s">
        <v>778</v>
      </c>
      <c r="G8573" s="143" t="s">
        <v>779</v>
      </c>
      <c r="H8573" s="144">
        <v>39.4</v>
      </c>
      <c r="I8573" s="143"/>
    </row>
    <row r="8574" spans="2:9" x14ac:dyDescent="0.25">
      <c r="B8574" s="142">
        <v>57250</v>
      </c>
      <c r="C8574" s="143" t="s">
        <v>302</v>
      </c>
      <c r="D8574" s="142">
        <v>13978979</v>
      </c>
      <c r="E8574" s="143" t="s">
        <v>6702</v>
      </c>
      <c r="F8574" s="143" t="s">
        <v>778</v>
      </c>
      <c r="G8574" s="143" t="s">
        <v>779</v>
      </c>
      <c r="H8574" s="144">
        <v>315.2</v>
      </c>
      <c r="I8574" s="143"/>
    </row>
    <row r="8575" spans="2:9" x14ac:dyDescent="0.25">
      <c r="B8575" s="142">
        <v>57250</v>
      </c>
      <c r="C8575" s="143" t="s">
        <v>302</v>
      </c>
      <c r="D8575" s="142">
        <v>13978979</v>
      </c>
      <c r="E8575" s="143" t="s">
        <v>6702</v>
      </c>
      <c r="F8575" s="143" t="s">
        <v>778</v>
      </c>
      <c r="G8575" s="143" t="s">
        <v>779</v>
      </c>
      <c r="H8575" s="144">
        <v>118.2</v>
      </c>
      <c r="I8575" s="143"/>
    </row>
    <row r="8576" spans="2:9" x14ac:dyDescent="0.25">
      <c r="B8576" s="142">
        <v>57250</v>
      </c>
      <c r="C8576" s="143" t="s">
        <v>302</v>
      </c>
      <c r="D8576" s="142">
        <v>13979061</v>
      </c>
      <c r="E8576" s="143" t="s">
        <v>6703</v>
      </c>
      <c r="F8576" s="143" t="s">
        <v>723</v>
      </c>
      <c r="G8576" s="143" t="s">
        <v>724</v>
      </c>
      <c r="H8576" s="144">
        <v>-143257.87</v>
      </c>
      <c r="I8576" s="143"/>
    </row>
    <row r="8577" spans="2:9" x14ac:dyDescent="0.25">
      <c r="B8577" s="142">
        <v>57250</v>
      </c>
      <c r="C8577" s="143" t="s">
        <v>302</v>
      </c>
      <c r="D8577" s="142">
        <v>13979061</v>
      </c>
      <c r="E8577" s="143" t="s">
        <v>6704</v>
      </c>
      <c r="F8577" s="143" t="s">
        <v>700</v>
      </c>
      <c r="G8577" s="143" t="s">
        <v>701</v>
      </c>
      <c r="H8577" s="144">
        <v>143257.87</v>
      </c>
      <c r="I8577" s="143"/>
    </row>
    <row r="8578" spans="2:9" x14ac:dyDescent="0.25">
      <c r="B8578" s="142">
        <v>57250</v>
      </c>
      <c r="C8578" s="143" t="s">
        <v>302</v>
      </c>
      <c r="D8578" s="142">
        <v>13979061</v>
      </c>
      <c r="E8578" s="143" t="s">
        <v>6705</v>
      </c>
      <c r="F8578" s="143" t="s">
        <v>700</v>
      </c>
      <c r="G8578" s="143" t="s">
        <v>701</v>
      </c>
      <c r="H8578" s="144">
        <v>16139.26</v>
      </c>
      <c r="I8578" s="143"/>
    </row>
    <row r="8579" spans="2:9" x14ac:dyDescent="0.25">
      <c r="B8579" s="142">
        <v>57250</v>
      </c>
      <c r="C8579" s="143" t="s">
        <v>302</v>
      </c>
      <c r="D8579" s="142">
        <v>13979061</v>
      </c>
      <c r="E8579" s="143" t="s">
        <v>6706</v>
      </c>
      <c r="F8579" s="143" t="s">
        <v>769</v>
      </c>
      <c r="G8579" s="143" t="s">
        <v>770</v>
      </c>
      <c r="H8579" s="144">
        <v>-16139.26</v>
      </c>
      <c r="I8579" s="143"/>
    </row>
    <row r="8580" spans="2:9" x14ac:dyDescent="0.25">
      <c r="B8580" s="142">
        <v>57250</v>
      </c>
      <c r="C8580" s="143" t="s">
        <v>302</v>
      </c>
      <c r="D8580" s="142">
        <v>13979079</v>
      </c>
      <c r="E8580" s="143" t="s">
        <v>9356</v>
      </c>
      <c r="F8580" s="143" t="s">
        <v>700</v>
      </c>
      <c r="G8580" s="143" t="s">
        <v>701</v>
      </c>
      <c r="H8580" s="144">
        <v>-50222.3</v>
      </c>
      <c r="I8580" s="143"/>
    </row>
    <row r="8581" spans="2:9" x14ac:dyDescent="0.25">
      <c r="B8581" s="142">
        <v>57250</v>
      </c>
      <c r="C8581" s="143" t="s">
        <v>302</v>
      </c>
      <c r="D8581" s="142">
        <v>13979088</v>
      </c>
      <c r="E8581" s="143" t="s">
        <v>6707</v>
      </c>
      <c r="F8581" s="143" t="s">
        <v>737</v>
      </c>
      <c r="G8581" s="143" t="s">
        <v>738</v>
      </c>
      <c r="H8581" s="144">
        <v>200</v>
      </c>
      <c r="I8581" s="143"/>
    </row>
    <row r="8582" spans="2:9" x14ac:dyDescent="0.25">
      <c r="B8582" s="142">
        <v>57250</v>
      </c>
      <c r="C8582" s="143" t="s">
        <v>302</v>
      </c>
      <c r="D8582" s="142">
        <v>13979088</v>
      </c>
      <c r="E8582" s="143" t="s">
        <v>6707</v>
      </c>
      <c r="F8582" s="143" t="s">
        <v>737</v>
      </c>
      <c r="G8582" s="143" t="s">
        <v>738</v>
      </c>
      <c r="H8582" s="144">
        <v>800</v>
      </c>
      <c r="I8582" s="143"/>
    </row>
    <row r="8583" spans="2:9" x14ac:dyDescent="0.25">
      <c r="B8583" s="142">
        <v>57250</v>
      </c>
      <c r="C8583" s="143" t="s">
        <v>302</v>
      </c>
      <c r="D8583" s="142">
        <v>13979088</v>
      </c>
      <c r="E8583" s="143" t="s">
        <v>6707</v>
      </c>
      <c r="F8583" s="143" t="s">
        <v>737</v>
      </c>
      <c r="G8583" s="143" t="s">
        <v>738</v>
      </c>
      <c r="H8583" s="144">
        <v>200</v>
      </c>
      <c r="I8583" s="143"/>
    </row>
    <row r="8584" spans="2:9" x14ac:dyDescent="0.25">
      <c r="B8584" s="142">
        <v>57250</v>
      </c>
      <c r="C8584" s="143" t="s">
        <v>302</v>
      </c>
      <c r="D8584" s="142">
        <v>13979088</v>
      </c>
      <c r="E8584" s="143" t="s">
        <v>6708</v>
      </c>
      <c r="F8584" s="143" t="s">
        <v>700</v>
      </c>
      <c r="G8584" s="143" t="s">
        <v>701</v>
      </c>
      <c r="H8584" s="144">
        <v>5000</v>
      </c>
      <c r="I8584" s="143"/>
    </row>
    <row r="8585" spans="2:9" x14ac:dyDescent="0.25">
      <c r="B8585" s="142">
        <v>57250</v>
      </c>
      <c r="C8585" s="143" t="s">
        <v>302</v>
      </c>
      <c r="D8585" s="142">
        <v>13979088</v>
      </c>
      <c r="E8585" s="143" t="s">
        <v>6709</v>
      </c>
      <c r="F8585" s="143" t="s">
        <v>706</v>
      </c>
      <c r="G8585" s="143" t="s">
        <v>707</v>
      </c>
      <c r="H8585" s="144">
        <v>64.03</v>
      </c>
      <c r="I8585" s="143"/>
    </row>
    <row r="8586" spans="2:9" x14ac:dyDescent="0.25">
      <c r="B8586" s="142">
        <v>57250</v>
      </c>
      <c r="C8586" s="143" t="s">
        <v>302</v>
      </c>
      <c r="D8586" s="142">
        <v>13979088</v>
      </c>
      <c r="E8586" s="143" t="s">
        <v>6709</v>
      </c>
      <c r="F8586" s="143" t="s">
        <v>706</v>
      </c>
      <c r="G8586" s="143" t="s">
        <v>707</v>
      </c>
      <c r="H8586" s="144">
        <v>448.21</v>
      </c>
      <c r="I8586" s="143"/>
    </row>
    <row r="8587" spans="2:9" x14ac:dyDescent="0.25">
      <c r="B8587" s="142">
        <v>57250</v>
      </c>
      <c r="C8587" s="143" t="s">
        <v>302</v>
      </c>
      <c r="D8587" s="142">
        <v>13979088</v>
      </c>
      <c r="E8587" s="143" t="s">
        <v>6709</v>
      </c>
      <c r="F8587" s="143" t="s">
        <v>706</v>
      </c>
      <c r="G8587" s="143" t="s">
        <v>707</v>
      </c>
      <c r="H8587" s="144">
        <v>192.09</v>
      </c>
      <c r="I8587" s="143"/>
    </row>
    <row r="8588" spans="2:9" x14ac:dyDescent="0.25">
      <c r="B8588" s="142">
        <v>57250</v>
      </c>
      <c r="C8588" s="143" t="s">
        <v>302</v>
      </c>
      <c r="D8588" s="142">
        <v>13979139</v>
      </c>
      <c r="E8588" s="143" t="s">
        <v>6710</v>
      </c>
      <c r="F8588" s="143" t="s">
        <v>723</v>
      </c>
      <c r="G8588" s="143" t="s">
        <v>724</v>
      </c>
      <c r="H8588" s="144">
        <v>110000</v>
      </c>
      <c r="I8588" s="143"/>
    </row>
    <row r="8589" spans="2:9" x14ac:dyDescent="0.25">
      <c r="B8589" s="142">
        <v>57250</v>
      </c>
      <c r="C8589" s="143" t="s">
        <v>302</v>
      </c>
      <c r="D8589" s="142">
        <v>13979207</v>
      </c>
      <c r="E8589" s="143" t="s">
        <v>6711</v>
      </c>
      <c r="F8589" s="143" t="s">
        <v>737</v>
      </c>
      <c r="G8589" s="143" t="s">
        <v>738</v>
      </c>
      <c r="H8589" s="144">
        <v>210</v>
      </c>
      <c r="I8589" s="143"/>
    </row>
    <row r="8590" spans="2:9" x14ac:dyDescent="0.25">
      <c r="B8590" s="142">
        <v>57250</v>
      </c>
      <c r="C8590" s="143" t="s">
        <v>302</v>
      </c>
      <c r="D8590" s="142">
        <v>13979207</v>
      </c>
      <c r="E8590" s="143" t="s">
        <v>6711</v>
      </c>
      <c r="F8590" s="143" t="s">
        <v>737</v>
      </c>
      <c r="G8590" s="143" t="s">
        <v>738</v>
      </c>
      <c r="H8590" s="144">
        <v>150</v>
      </c>
      <c r="I8590" s="143"/>
    </row>
    <row r="8591" spans="2:9" x14ac:dyDescent="0.25">
      <c r="B8591" s="142">
        <v>57250</v>
      </c>
      <c r="C8591" s="143" t="s">
        <v>302</v>
      </c>
      <c r="D8591" s="142">
        <v>13979505</v>
      </c>
      <c r="E8591" s="143" t="s">
        <v>6712</v>
      </c>
      <c r="F8591" s="143" t="s">
        <v>700</v>
      </c>
      <c r="G8591" s="143" t="s">
        <v>701</v>
      </c>
      <c r="H8591" s="144">
        <v>-58154.31</v>
      </c>
      <c r="I8591" s="143"/>
    </row>
    <row r="8592" spans="2:9" x14ac:dyDescent="0.25">
      <c r="B8592" s="142">
        <v>57250</v>
      </c>
      <c r="C8592" s="143" t="s">
        <v>302</v>
      </c>
      <c r="D8592" s="142">
        <v>13979505</v>
      </c>
      <c r="E8592" s="143" t="s">
        <v>6713</v>
      </c>
      <c r="F8592" s="143" t="s">
        <v>706</v>
      </c>
      <c r="G8592" s="143" t="s">
        <v>707</v>
      </c>
      <c r="H8592" s="144">
        <v>528.22</v>
      </c>
      <c r="I8592" s="143"/>
    </row>
    <row r="8593" spans="2:9" x14ac:dyDescent="0.25">
      <c r="B8593" s="142">
        <v>57250</v>
      </c>
      <c r="C8593" s="143" t="s">
        <v>302</v>
      </c>
      <c r="D8593" s="142">
        <v>65057091</v>
      </c>
      <c r="E8593" s="143" t="s">
        <v>6714</v>
      </c>
      <c r="F8593" s="143" t="s">
        <v>700</v>
      </c>
      <c r="G8593" s="143" t="s">
        <v>701</v>
      </c>
      <c r="H8593" s="144">
        <v>-15299.14</v>
      </c>
      <c r="I8593" s="143"/>
    </row>
    <row r="8594" spans="2:9" x14ac:dyDescent="0.25">
      <c r="B8594" s="142">
        <v>57250</v>
      </c>
      <c r="C8594" s="143" t="s">
        <v>302</v>
      </c>
      <c r="D8594" s="142">
        <v>65138666</v>
      </c>
      <c r="E8594" s="143" t="s">
        <v>6715</v>
      </c>
      <c r="F8594" s="143" t="s">
        <v>700</v>
      </c>
      <c r="G8594" s="143" t="s">
        <v>701</v>
      </c>
      <c r="H8594" s="144">
        <v>100</v>
      </c>
      <c r="I8594" s="143"/>
    </row>
    <row r="8595" spans="2:9" x14ac:dyDescent="0.25">
      <c r="B8595" s="142">
        <v>57250</v>
      </c>
      <c r="C8595" s="143" t="s">
        <v>302</v>
      </c>
      <c r="D8595" s="142">
        <v>65138666</v>
      </c>
      <c r="E8595" s="143" t="s">
        <v>6715</v>
      </c>
      <c r="F8595" s="143" t="s">
        <v>700</v>
      </c>
      <c r="G8595" s="143" t="s">
        <v>701</v>
      </c>
      <c r="H8595" s="144">
        <v>400</v>
      </c>
      <c r="I8595" s="143"/>
    </row>
    <row r="8596" spans="2:9" x14ac:dyDescent="0.25">
      <c r="B8596" s="142">
        <v>57250</v>
      </c>
      <c r="C8596" s="143" t="s">
        <v>302</v>
      </c>
      <c r="D8596" s="142">
        <v>65138666</v>
      </c>
      <c r="E8596" s="143" t="s">
        <v>6715</v>
      </c>
      <c r="F8596" s="143" t="s">
        <v>700</v>
      </c>
      <c r="G8596" s="143" t="s">
        <v>701</v>
      </c>
      <c r="H8596" s="144">
        <v>120100</v>
      </c>
      <c r="I8596" s="143"/>
    </row>
    <row r="8597" spans="2:9" x14ac:dyDescent="0.25">
      <c r="B8597" s="142">
        <v>57250</v>
      </c>
      <c r="C8597" s="143" t="s">
        <v>302</v>
      </c>
      <c r="D8597" s="142">
        <v>65186867</v>
      </c>
      <c r="E8597" s="143" t="s">
        <v>6716</v>
      </c>
      <c r="F8597" s="143" t="s">
        <v>700</v>
      </c>
      <c r="G8597" s="143" t="s">
        <v>701</v>
      </c>
      <c r="H8597" s="144">
        <v>210</v>
      </c>
      <c r="I8597" s="143"/>
    </row>
    <row r="8598" spans="2:9" x14ac:dyDescent="0.25">
      <c r="B8598" s="142">
        <v>57250</v>
      </c>
      <c r="C8598" s="143" t="s">
        <v>302</v>
      </c>
      <c r="D8598" s="142">
        <v>65202761</v>
      </c>
      <c r="E8598" s="143" t="s">
        <v>6717</v>
      </c>
      <c r="F8598" s="143" t="s">
        <v>697</v>
      </c>
      <c r="G8598" s="143" t="s">
        <v>698</v>
      </c>
      <c r="H8598" s="144">
        <v>80000</v>
      </c>
      <c r="I8598" s="143"/>
    </row>
    <row r="8599" spans="2:9" x14ac:dyDescent="0.25">
      <c r="B8599" s="142">
        <v>57250</v>
      </c>
      <c r="C8599" s="143" t="s">
        <v>302</v>
      </c>
      <c r="D8599" s="142">
        <v>100072643</v>
      </c>
      <c r="E8599" s="143" t="s">
        <v>9357</v>
      </c>
      <c r="F8599" s="143" t="s">
        <v>697</v>
      </c>
      <c r="G8599" s="143" t="s">
        <v>698</v>
      </c>
      <c r="H8599" s="144">
        <v>50000</v>
      </c>
      <c r="I8599" s="143"/>
    </row>
    <row r="8600" spans="2:9" x14ac:dyDescent="0.25">
      <c r="B8600" s="142">
        <v>57258</v>
      </c>
      <c r="C8600" s="143" t="s">
        <v>303</v>
      </c>
      <c r="D8600" s="142">
        <v>13544669</v>
      </c>
      <c r="E8600" s="143" t="s">
        <v>6718</v>
      </c>
      <c r="F8600" s="143" t="s">
        <v>700</v>
      </c>
      <c r="G8600" s="143" t="s">
        <v>701</v>
      </c>
      <c r="H8600" s="144">
        <v>-3365.55</v>
      </c>
      <c r="I8600" s="143"/>
    </row>
    <row r="8601" spans="2:9" x14ac:dyDescent="0.25">
      <c r="B8601" s="142">
        <v>57258</v>
      </c>
      <c r="C8601" s="143" t="s">
        <v>303</v>
      </c>
      <c r="D8601" s="142">
        <v>13544669</v>
      </c>
      <c r="E8601" s="143" t="s">
        <v>6718</v>
      </c>
      <c r="F8601" s="143" t="s">
        <v>700</v>
      </c>
      <c r="G8601" s="143" t="s">
        <v>701</v>
      </c>
      <c r="H8601" s="144">
        <v>-841.83</v>
      </c>
      <c r="I8601" s="143"/>
    </row>
    <row r="8602" spans="2:9" x14ac:dyDescent="0.25">
      <c r="B8602" s="142">
        <v>57258</v>
      </c>
      <c r="C8602" s="143" t="s">
        <v>303</v>
      </c>
      <c r="D8602" s="142">
        <v>13544669</v>
      </c>
      <c r="E8602" s="143" t="s">
        <v>6718</v>
      </c>
      <c r="F8602" s="143" t="s">
        <v>700</v>
      </c>
      <c r="G8602" s="143" t="s">
        <v>701</v>
      </c>
      <c r="H8602" s="144">
        <v>-5895.31</v>
      </c>
      <c r="I8602" s="143"/>
    </row>
    <row r="8603" spans="2:9" x14ac:dyDescent="0.25">
      <c r="B8603" s="142">
        <v>57258</v>
      </c>
      <c r="C8603" s="143" t="s">
        <v>303</v>
      </c>
      <c r="D8603" s="142">
        <v>14112991</v>
      </c>
      <c r="E8603" s="143" t="s">
        <v>6721</v>
      </c>
      <c r="F8603" s="143" t="s">
        <v>729</v>
      </c>
      <c r="G8603" s="143" t="s">
        <v>730</v>
      </c>
      <c r="H8603" s="144">
        <v>360</v>
      </c>
      <c r="I8603" s="143"/>
    </row>
    <row r="8604" spans="2:9" x14ac:dyDescent="0.25">
      <c r="B8604" s="142">
        <v>57258</v>
      </c>
      <c r="C8604" s="143" t="s">
        <v>303</v>
      </c>
      <c r="D8604" s="142">
        <v>14113235</v>
      </c>
      <c r="E8604" s="143" t="s">
        <v>9957</v>
      </c>
      <c r="F8604" s="143" t="s">
        <v>700</v>
      </c>
      <c r="G8604" s="143" t="s">
        <v>701</v>
      </c>
      <c r="H8604" s="144">
        <v>-300</v>
      </c>
      <c r="I8604" s="143"/>
    </row>
    <row r="8605" spans="2:9" x14ac:dyDescent="0.25">
      <c r="B8605" s="142">
        <v>57258</v>
      </c>
      <c r="C8605" s="143" t="s">
        <v>303</v>
      </c>
      <c r="D8605" s="142">
        <v>14127367</v>
      </c>
      <c r="E8605" s="143" t="s">
        <v>6722</v>
      </c>
      <c r="F8605" s="143" t="s">
        <v>737</v>
      </c>
      <c r="G8605" s="143" t="s">
        <v>738</v>
      </c>
      <c r="H8605" s="144">
        <v>600</v>
      </c>
      <c r="I8605" s="143"/>
    </row>
    <row r="8606" spans="2:9" x14ac:dyDescent="0.25">
      <c r="B8606" s="142">
        <v>57258</v>
      </c>
      <c r="C8606" s="143" t="s">
        <v>303</v>
      </c>
      <c r="D8606" s="142">
        <v>14127367</v>
      </c>
      <c r="E8606" s="143" t="s">
        <v>6723</v>
      </c>
      <c r="F8606" s="143" t="s">
        <v>899</v>
      </c>
      <c r="G8606" s="143" t="s">
        <v>900</v>
      </c>
      <c r="H8606" s="144">
        <v>762.25</v>
      </c>
      <c r="I8606" s="143"/>
    </row>
    <row r="8607" spans="2:9" x14ac:dyDescent="0.25">
      <c r="B8607" s="142">
        <v>57258</v>
      </c>
      <c r="C8607" s="143" t="s">
        <v>303</v>
      </c>
      <c r="D8607" s="142">
        <v>14255695</v>
      </c>
      <c r="E8607" s="143" t="s">
        <v>6724</v>
      </c>
      <c r="F8607" s="143" t="s">
        <v>700</v>
      </c>
      <c r="G8607" s="143" t="s">
        <v>701</v>
      </c>
      <c r="H8607" s="144">
        <v>-74000</v>
      </c>
      <c r="I8607" s="143"/>
    </row>
    <row r="8608" spans="2:9" x14ac:dyDescent="0.25">
      <c r="B8608" s="142">
        <v>57258</v>
      </c>
      <c r="C8608" s="143" t="s">
        <v>303</v>
      </c>
      <c r="D8608" s="142">
        <v>14268388</v>
      </c>
      <c r="E8608" s="143" t="s">
        <v>6720</v>
      </c>
      <c r="F8608" s="143" t="s">
        <v>713</v>
      </c>
      <c r="G8608" s="143" t="s">
        <v>714</v>
      </c>
      <c r="H8608" s="144">
        <v>200000</v>
      </c>
      <c r="I8608" s="143"/>
    </row>
    <row r="8609" spans="2:9" x14ac:dyDescent="0.25">
      <c r="B8609" s="142">
        <v>57258</v>
      </c>
      <c r="C8609" s="143" t="s">
        <v>303</v>
      </c>
      <c r="D8609" s="142">
        <v>65005835</v>
      </c>
      <c r="E8609" s="143" t="s">
        <v>9958</v>
      </c>
      <c r="F8609" s="143" t="s">
        <v>697</v>
      </c>
      <c r="G8609" s="143" t="s">
        <v>698</v>
      </c>
      <c r="H8609" s="144">
        <v>75000</v>
      </c>
      <c r="I8609" s="143"/>
    </row>
    <row r="8610" spans="2:9" x14ac:dyDescent="0.25">
      <c r="B8610" s="142">
        <v>57258</v>
      </c>
      <c r="C8610" s="143" t="s">
        <v>303</v>
      </c>
      <c r="D8610" s="142">
        <v>65006207</v>
      </c>
      <c r="E8610" s="143" t="s">
        <v>6725</v>
      </c>
      <c r="F8610" s="143" t="s">
        <v>700</v>
      </c>
      <c r="G8610" s="143" t="s">
        <v>701</v>
      </c>
      <c r="H8610" s="144">
        <v>360</v>
      </c>
      <c r="I8610" s="143"/>
    </row>
    <row r="8611" spans="2:9" x14ac:dyDescent="0.25">
      <c r="B8611" s="142">
        <v>57258</v>
      </c>
      <c r="C8611" s="143" t="s">
        <v>303</v>
      </c>
      <c r="D8611" s="142">
        <v>65006207</v>
      </c>
      <c r="E8611" s="143" t="s">
        <v>6726</v>
      </c>
      <c r="F8611" s="143" t="s">
        <v>737</v>
      </c>
      <c r="G8611" s="143" t="s">
        <v>738</v>
      </c>
      <c r="H8611" s="144">
        <v>360</v>
      </c>
      <c r="I8611" s="143"/>
    </row>
    <row r="8612" spans="2:9" x14ac:dyDescent="0.25">
      <c r="B8612" s="142">
        <v>57258</v>
      </c>
      <c r="C8612" s="143" t="s">
        <v>303</v>
      </c>
      <c r="D8612" s="142">
        <v>65006207</v>
      </c>
      <c r="E8612" s="143" t="s">
        <v>6727</v>
      </c>
      <c r="F8612" s="143" t="s">
        <v>697</v>
      </c>
      <c r="G8612" s="143" t="s">
        <v>698</v>
      </c>
      <c r="H8612" s="144">
        <v>50220</v>
      </c>
      <c r="I8612" s="143"/>
    </row>
    <row r="8613" spans="2:9" x14ac:dyDescent="0.25">
      <c r="B8613" s="142">
        <v>57258</v>
      </c>
      <c r="C8613" s="143" t="s">
        <v>303</v>
      </c>
      <c r="D8613" s="142">
        <v>65006350</v>
      </c>
      <c r="E8613" s="143" t="s">
        <v>6728</v>
      </c>
      <c r="F8613" s="143" t="s">
        <v>713</v>
      </c>
      <c r="G8613" s="143" t="s">
        <v>714</v>
      </c>
      <c r="H8613" s="144">
        <v>170000</v>
      </c>
      <c r="I8613" s="143"/>
    </row>
    <row r="8614" spans="2:9" x14ac:dyDescent="0.25">
      <c r="B8614" s="142">
        <v>57258</v>
      </c>
      <c r="C8614" s="143" t="s">
        <v>303</v>
      </c>
      <c r="D8614" s="142">
        <v>65006880</v>
      </c>
      <c r="E8614" s="143" t="s">
        <v>6729</v>
      </c>
      <c r="F8614" s="143" t="s">
        <v>697</v>
      </c>
      <c r="G8614" s="143" t="s">
        <v>698</v>
      </c>
      <c r="H8614" s="144">
        <v>50000</v>
      </c>
      <c r="I8614" s="143"/>
    </row>
    <row r="8615" spans="2:9" x14ac:dyDescent="0.25">
      <c r="B8615" s="142">
        <v>57258</v>
      </c>
      <c r="C8615" s="143" t="s">
        <v>303</v>
      </c>
      <c r="D8615" s="142">
        <v>65007077</v>
      </c>
      <c r="E8615" s="143" t="s">
        <v>6730</v>
      </c>
      <c r="F8615" s="143" t="s">
        <v>700</v>
      </c>
      <c r="G8615" s="143" t="s">
        <v>701</v>
      </c>
      <c r="H8615" s="144">
        <v>586.96</v>
      </c>
      <c r="I8615" s="143"/>
    </row>
    <row r="8616" spans="2:9" x14ac:dyDescent="0.25">
      <c r="B8616" s="142">
        <v>57258</v>
      </c>
      <c r="C8616" s="143" t="s">
        <v>303</v>
      </c>
      <c r="D8616" s="142">
        <v>65007077</v>
      </c>
      <c r="E8616" s="143" t="s">
        <v>6731</v>
      </c>
      <c r="F8616" s="143" t="s">
        <v>1675</v>
      </c>
      <c r="G8616" s="143" t="s">
        <v>1676</v>
      </c>
      <c r="H8616" s="144">
        <v>1400</v>
      </c>
      <c r="I8616" s="143"/>
    </row>
    <row r="8617" spans="2:9" x14ac:dyDescent="0.25">
      <c r="B8617" s="142">
        <v>57258</v>
      </c>
      <c r="C8617" s="143" t="s">
        <v>303</v>
      </c>
      <c r="D8617" s="142">
        <v>65007077</v>
      </c>
      <c r="E8617" s="143" t="s">
        <v>6732</v>
      </c>
      <c r="F8617" s="143" t="s">
        <v>700</v>
      </c>
      <c r="G8617" s="143" t="s">
        <v>701</v>
      </c>
      <c r="H8617" s="144">
        <v>5000</v>
      </c>
      <c r="I8617" s="143"/>
    </row>
    <row r="8618" spans="2:9" x14ac:dyDescent="0.25">
      <c r="B8618" s="142">
        <v>57258</v>
      </c>
      <c r="C8618" s="143" t="s">
        <v>303</v>
      </c>
      <c r="D8618" s="142">
        <v>65007147</v>
      </c>
      <c r="E8618" s="143" t="s">
        <v>9959</v>
      </c>
      <c r="F8618" s="143" t="s">
        <v>1675</v>
      </c>
      <c r="G8618" s="143" t="s">
        <v>1676</v>
      </c>
      <c r="H8618" s="144">
        <v>899</v>
      </c>
      <c r="I8618" s="143"/>
    </row>
    <row r="8619" spans="2:9" x14ac:dyDescent="0.25">
      <c r="B8619" s="142">
        <v>57258</v>
      </c>
      <c r="C8619" s="143" t="s">
        <v>303</v>
      </c>
      <c r="D8619" s="142">
        <v>65007309</v>
      </c>
      <c r="E8619" s="143" t="s">
        <v>6733</v>
      </c>
      <c r="F8619" s="143" t="s">
        <v>737</v>
      </c>
      <c r="G8619" s="143" t="s">
        <v>738</v>
      </c>
      <c r="H8619" s="144">
        <v>150</v>
      </c>
      <c r="I8619" s="143"/>
    </row>
    <row r="8620" spans="2:9" x14ac:dyDescent="0.25">
      <c r="B8620" s="142">
        <v>57258</v>
      </c>
      <c r="C8620" s="143" t="s">
        <v>303</v>
      </c>
      <c r="D8620" s="142">
        <v>65007309</v>
      </c>
      <c r="E8620" s="143" t="s">
        <v>6733</v>
      </c>
      <c r="F8620" s="143" t="s">
        <v>737</v>
      </c>
      <c r="G8620" s="143" t="s">
        <v>738</v>
      </c>
      <c r="H8620" s="144">
        <v>210</v>
      </c>
      <c r="I8620" s="143"/>
    </row>
    <row r="8621" spans="2:9" x14ac:dyDescent="0.25">
      <c r="B8621" s="142">
        <v>57258</v>
      </c>
      <c r="C8621" s="143" t="s">
        <v>303</v>
      </c>
      <c r="D8621" s="142">
        <v>65007309</v>
      </c>
      <c r="E8621" s="143" t="s">
        <v>6734</v>
      </c>
      <c r="F8621" s="143" t="s">
        <v>700</v>
      </c>
      <c r="G8621" s="143" t="s">
        <v>701</v>
      </c>
      <c r="H8621" s="144">
        <v>500</v>
      </c>
      <c r="I8621" s="143"/>
    </row>
    <row r="8622" spans="2:9" x14ac:dyDescent="0.25">
      <c r="B8622" s="142">
        <v>57258</v>
      </c>
      <c r="C8622" s="143" t="s">
        <v>303</v>
      </c>
      <c r="D8622" s="142">
        <v>65007309</v>
      </c>
      <c r="E8622" s="143" t="s">
        <v>6734</v>
      </c>
      <c r="F8622" s="143" t="s">
        <v>700</v>
      </c>
      <c r="G8622" s="143" t="s">
        <v>701</v>
      </c>
      <c r="H8622" s="144">
        <v>700</v>
      </c>
      <c r="I8622" s="143"/>
    </row>
    <row r="8623" spans="2:9" x14ac:dyDescent="0.25">
      <c r="B8623" s="142">
        <v>57258</v>
      </c>
      <c r="C8623" s="143" t="s">
        <v>303</v>
      </c>
      <c r="D8623" s="142">
        <v>65007309</v>
      </c>
      <c r="E8623" s="143" t="s">
        <v>6735</v>
      </c>
      <c r="F8623" s="143" t="s">
        <v>697</v>
      </c>
      <c r="G8623" s="143" t="s">
        <v>698</v>
      </c>
      <c r="H8623" s="144">
        <v>50000</v>
      </c>
      <c r="I8623" s="143"/>
    </row>
    <row r="8624" spans="2:9" x14ac:dyDescent="0.25">
      <c r="B8624" s="142">
        <v>57258</v>
      </c>
      <c r="C8624" s="143" t="s">
        <v>303</v>
      </c>
      <c r="D8624" s="142">
        <v>65007420</v>
      </c>
      <c r="E8624" s="143" t="s">
        <v>6737</v>
      </c>
      <c r="F8624" s="143" t="s">
        <v>1226</v>
      </c>
      <c r="G8624" s="143" t="s">
        <v>1227</v>
      </c>
      <c r="H8624" s="144">
        <v>-122392.54</v>
      </c>
      <c r="I8624" s="143"/>
    </row>
    <row r="8625" spans="2:9" x14ac:dyDescent="0.25">
      <c r="B8625" s="142">
        <v>57258</v>
      </c>
      <c r="C8625" s="143" t="s">
        <v>303</v>
      </c>
      <c r="D8625" s="142">
        <v>65007420</v>
      </c>
      <c r="E8625" s="143" t="s">
        <v>6738</v>
      </c>
      <c r="F8625" s="143" t="s">
        <v>700</v>
      </c>
      <c r="G8625" s="143" t="s">
        <v>701</v>
      </c>
      <c r="H8625" s="144">
        <v>122392.54</v>
      </c>
      <c r="I8625" s="143"/>
    </row>
    <row r="8626" spans="2:9" x14ac:dyDescent="0.25">
      <c r="B8626" s="142">
        <v>57258</v>
      </c>
      <c r="C8626" s="143" t="s">
        <v>303</v>
      </c>
      <c r="D8626" s="142">
        <v>65007587</v>
      </c>
      <c r="E8626" s="143" t="s">
        <v>6739</v>
      </c>
      <c r="F8626" s="143" t="s">
        <v>737</v>
      </c>
      <c r="G8626" s="143" t="s">
        <v>738</v>
      </c>
      <c r="H8626" s="144">
        <v>360</v>
      </c>
      <c r="I8626" s="143"/>
    </row>
    <row r="8627" spans="2:9" x14ac:dyDescent="0.25">
      <c r="B8627" s="142">
        <v>57258</v>
      </c>
      <c r="C8627" s="143" t="s">
        <v>303</v>
      </c>
      <c r="D8627" s="142">
        <v>65007623</v>
      </c>
      <c r="E8627" s="143" t="s">
        <v>6740</v>
      </c>
      <c r="F8627" s="143" t="s">
        <v>713</v>
      </c>
      <c r="G8627" s="143" t="s">
        <v>714</v>
      </c>
      <c r="H8627" s="144">
        <v>900000</v>
      </c>
      <c r="I8627" s="143"/>
    </row>
    <row r="8628" spans="2:9" x14ac:dyDescent="0.25">
      <c r="B8628" s="142">
        <v>57258</v>
      </c>
      <c r="C8628" s="143" t="s">
        <v>303</v>
      </c>
      <c r="D8628" s="142">
        <v>65007623</v>
      </c>
      <c r="E8628" s="143" t="s">
        <v>6740</v>
      </c>
      <c r="F8628" s="143" t="s">
        <v>713</v>
      </c>
      <c r="G8628" s="143" t="s">
        <v>714</v>
      </c>
      <c r="H8628" s="144">
        <v>-3600</v>
      </c>
      <c r="I8628" s="143"/>
    </row>
    <row r="8629" spans="2:9" x14ac:dyDescent="0.25">
      <c r="B8629" s="142">
        <v>57258</v>
      </c>
      <c r="C8629" s="143" t="s">
        <v>303</v>
      </c>
      <c r="D8629" s="142">
        <v>65007623</v>
      </c>
      <c r="E8629" s="143" t="s">
        <v>6741</v>
      </c>
      <c r="F8629" s="143" t="s">
        <v>700</v>
      </c>
      <c r="G8629" s="143" t="s">
        <v>701</v>
      </c>
      <c r="H8629" s="144">
        <v>150</v>
      </c>
      <c r="I8629" s="143"/>
    </row>
    <row r="8630" spans="2:9" x14ac:dyDescent="0.25">
      <c r="B8630" s="142">
        <v>57258</v>
      </c>
      <c r="C8630" s="143" t="s">
        <v>303</v>
      </c>
      <c r="D8630" s="142">
        <v>65007623</v>
      </c>
      <c r="E8630" s="143" t="s">
        <v>6741</v>
      </c>
      <c r="F8630" s="143" t="s">
        <v>700</v>
      </c>
      <c r="G8630" s="143" t="s">
        <v>701</v>
      </c>
      <c r="H8630" s="144">
        <v>210</v>
      </c>
      <c r="I8630" s="143"/>
    </row>
    <row r="8631" spans="2:9" x14ac:dyDescent="0.25">
      <c r="B8631" s="142">
        <v>57258</v>
      </c>
      <c r="C8631" s="143" t="s">
        <v>303</v>
      </c>
      <c r="D8631" s="142">
        <v>65007798</v>
      </c>
      <c r="E8631" s="143" t="s">
        <v>6742</v>
      </c>
      <c r="F8631" s="143" t="s">
        <v>700</v>
      </c>
      <c r="G8631" s="143" t="s">
        <v>701</v>
      </c>
      <c r="H8631" s="144">
        <v>-2240</v>
      </c>
      <c r="I8631" s="143"/>
    </row>
    <row r="8632" spans="2:9" x14ac:dyDescent="0.25">
      <c r="B8632" s="142">
        <v>57258</v>
      </c>
      <c r="C8632" s="143" t="s">
        <v>303</v>
      </c>
      <c r="D8632" s="142">
        <v>65007798</v>
      </c>
      <c r="E8632" s="143" t="s">
        <v>6742</v>
      </c>
      <c r="F8632" s="143" t="s">
        <v>700</v>
      </c>
      <c r="G8632" s="143" t="s">
        <v>701</v>
      </c>
      <c r="H8632" s="144">
        <v>-560</v>
      </c>
      <c r="I8632" s="143"/>
    </row>
    <row r="8633" spans="2:9" x14ac:dyDescent="0.25">
      <c r="B8633" s="142">
        <v>57258</v>
      </c>
      <c r="C8633" s="143" t="s">
        <v>303</v>
      </c>
      <c r="D8633" s="142">
        <v>65007798</v>
      </c>
      <c r="E8633" s="143" t="s">
        <v>6742</v>
      </c>
      <c r="F8633" s="143" t="s">
        <v>700</v>
      </c>
      <c r="G8633" s="143" t="s">
        <v>701</v>
      </c>
      <c r="H8633" s="144">
        <v>-3920</v>
      </c>
      <c r="I8633" s="143"/>
    </row>
    <row r="8634" spans="2:9" x14ac:dyDescent="0.25">
      <c r="B8634" s="142">
        <v>57258</v>
      </c>
      <c r="C8634" s="143" t="s">
        <v>303</v>
      </c>
      <c r="D8634" s="142">
        <v>65007798</v>
      </c>
      <c r="E8634" s="143" t="s">
        <v>6743</v>
      </c>
      <c r="F8634" s="143" t="s">
        <v>700</v>
      </c>
      <c r="G8634" s="143" t="s">
        <v>701</v>
      </c>
      <c r="H8634" s="144">
        <v>-3040.45</v>
      </c>
      <c r="I8634" s="143"/>
    </row>
    <row r="8635" spans="2:9" x14ac:dyDescent="0.25">
      <c r="B8635" s="142">
        <v>57258</v>
      </c>
      <c r="C8635" s="143" t="s">
        <v>303</v>
      </c>
      <c r="D8635" s="142">
        <v>65007798</v>
      </c>
      <c r="E8635" s="143" t="s">
        <v>6743</v>
      </c>
      <c r="F8635" s="143" t="s">
        <v>700</v>
      </c>
      <c r="G8635" s="143" t="s">
        <v>701</v>
      </c>
      <c r="H8635" s="144">
        <v>-762.63</v>
      </c>
      <c r="I8635" s="143"/>
    </row>
    <row r="8636" spans="2:9" x14ac:dyDescent="0.25">
      <c r="B8636" s="142">
        <v>57258</v>
      </c>
      <c r="C8636" s="143" t="s">
        <v>303</v>
      </c>
      <c r="D8636" s="142">
        <v>65007798</v>
      </c>
      <c r="E8636" s="143" t="s">
        <v>6743</v>
      </c>
      <c r="F8636" s="143" t="s">
        <v>700</v>
      </c>
      <c r="G8636" s="143" t="s">
        <v>701</v>
      </c>
      <c r="H8636" s="144">
        <v>-5386.41</v>
      </c>
      <c r="I8636" s="143"/>
    </row>
    <row r="8637" spans="2:9" x14ac:dyDescent="0.25">
      <c r="B8637" s="142">
        <v>57258</v>
      </c>
      <c r="C8637" s="143" t="s">
        <v>303</v>
      </c>
      <c r="D8637" s="142">
        <v>65007982</v>
      </c>
      <c r="E8637" s="143" t="s">
        <v>6745</v>
      </c>
      <c r="F8637" s="143" t="s">
        <v>700</v>
      </c>
      <c r="G8637" s="143" t="s">
        <v>701</v>
      </c>
      <c r="H8637" s="144">
        <v>500</v>
      </c>
      <c r="I8637" s="143"/>
    </row>
    <row r="8638" spans="2:9" x14ac:dyDescent="0.25">
      <c r="B8638" s="142">
        <v>57258</v>
      </c>
      <c r="C8638" s="143" t="s">
        <v>303</v>
      </c>
      <c r="D8638" s="142">
        <v>65007982</v>
      </c>
      <c r="E8638" s="143" t="s">
        <v>6745</v>
      </c>
      <c r="F8638" s="143" t="s">
        <v>700</v>
      </c>
      <c r="G8638" s="143" t="s">
        <v>701</v>
      </c>
      <c r="H8638" s="144">
        <v>700</v>
      </c>
      <c r="I8638" s="143"/>
    </row>
    <row r="8639" spans="2:9" x14ac:dyDescent="0.25">
      <c r="B8639" s="142">
        <v>57258</v>
      </c>
      <c r="C8639" s="143" t="s">
        <v>303</v>
      </c>
      <c r="D8639" s="142">
        <v>65007982</v>
      </c>
      <c r="E8639" s="143" t="s">
        <v>6746</v>
      </c>
      <c r="F8639" s="143" t="s">
        <v>700</v>
      </c>
      <c r="G8639" s="143" t="s">
        <v>701</v>
      </c>
      <c r="H8639" s="144">
        <v>5000</v>
      </c>
      <c r="I8639" s="143"/>
    </row>
    <row r="8640" spans="2:9" x14ac:dyDescent="0.25">
      <c r="B8640" s="142">
        <v>57258</v>
      </c>
      <c r="C8640" s="143" t="s">
        <v>303</v>
      </c>
      <c r="D8640" s="142">
        <v>65008123</v>
      </c>
      <c r="E8640" s="143" t="s">
        <v>6747</v>
      </c>
      <c r="F8640" s="143" t="s">
        <v>899</v>
      </c>
      <c r="G8640" s="143" t="s">
        <v>900</v>
      </c>
      <c r="H8640" s="144">
        <v>495.46</v>
      </c>
      <c r="I8640" s="143"/>
    </row>
    <row r="8641" spans="2:9" x14ac:dyDescent="0.25">
      <c r="B8641" s="142">
        <v>57258</v>
      </c>
      <c r="C8641" s="143" t="s">
        <v>303</v>
      </c>
      <c r="D8641" s="142">
        <v>65008123</v>
      </c>
      <c r="E8641" s="143" t="s">
        <v>6747</v>
      </c>
      <c r="F8641" s="143" t="s">
        <v>899</v>
      </c>
      <c r="G8641" s="143" t="s">
        <v>900</v>
      </c>
      <c r="H8641" s="144">
        <v>495.46</v>
      </c>
      <c r="I8641" s="143"/>
    </row>
    <row r="8642" spans="2:9" x14ac:dyDescent="0.25">
      <c r="B8642" s="142">
        <v>57258</v>
      </c>
      <c r="C8642" s="143" t="s">
        <v>303</v>
      </c>
      <c r="D8642" s="142">
        <v>65008405</v>
      </c>
      <c r="E8642" s="143" t="s">
        <v>6748</v>
      </c>
      <c r="F8642" s="143" t="s">
        <v>706</v>
      </c>
      <c r="G8642" s="143" t="s">
        <v>707</v>
      </c>
      <c r="H8642" s="144">
        <v>192.08</v>
      </c>
      <c r="I8642" s="143"/>
    </row>
    <row r="8643" spans="2:9" x14ac:dyDescent="0.25">
      <c r="B8643" s="142">
        <v>57258</v>
      </c>
      <c r="C8643" s="143" t="s">
        <v>303</v>
      </c>
      <c r="D8643" s="142">
        <v>65008405</v>
      </c>
      <c r="E8643" s="143" t="s">
        <v>6748</v>
      </c>
      <c r="F8643" s="143" t="s">
        <v>706</v>
      </c>
      <c r="G8643" s="143" t="s">
        <v>707</v>
      </c>
      <c r="H8643" s="144">
        <v>336.14</v>
      </c>
      <c r="I8643" s="143"/>
    </row>
    <row r="8644" spans="2:9" x14ac:dyDescent="0.25">
      <c r="B8644" s="142">
        <v>57258</v>
      </c>
      <c r="C8644" s="143" t="s">
        <v>303</v>
      </c>
      <c r="D8644" s="142">
        <v>65008405</v>
      </c>
      <c r="E8644" s="143" t="s">
        <v>8866</v>
      </c>
      <c r="F8644" s="143" t="s">
        <v>723</v>
      </c>
      <c r="G8644" s="143" t="s">
        <v>724</v>
      </c>
      <c r="H8644" s="144">
        <v>-135062.66</v>
      </c>
      <c r="I8644" s="143"/>
    </row>
    <row r="8645" spans="2:9" x14ac:dyDescent="0.25">
      <c r="B8645" s="142">
        <v>57258</v>
      </c>
      <c r="C8645" s="143" t="s">
        <v>303</v>
      </c>
      <c r="D8645" s="142">
        <v>65008405</v>
      </c>
      <c r="E8645" s="143" t="s">
        <v>8867</v>
      </c>
      <c r="F8645" s="143" t="s">
        <v>700</v>
      </c>
      <c r="G8645" s="143" t="s">
        <v>701</v>
      </c>
      <c r="H8645" s="144">
        <v>135062.66</v>
      </c>
      <c r="I8645" s="143"/>
    </row>
    <row r="8646" spans="2:9" x14ac:dyDescent="0.25">
      <c r="B8646" s="142">
        <v>57258</v>
      </c>
      <c r="C8646" s="143" t="s">
        <v>303</v>
      </c>
      <c r="D8646" s="142">
        <v>65008486</v>
      </c>
      <c r="E8646" s="143" t="s">
        <v>6749</v>
      </c>
      <c r="F8646" s="143" t="s">
        <v>787</v>
      </c>
      <c r="G8646" s="143" t="s">
        <v>788</v>
      </c>
      <c r="H8646" s="144">
        <v>-4407.88</v>
      </c>
      <c r="I8646" s="143"/>
    </row>
    <row r="8647" spans="2:9" x14ac:dyDescent="0.25">
      <c r="B8647" s="142">
        <v>57258</v>
      </c>
      <c r="C8647" s="143" t="s">
        <v>303</v>
      </c>
      <c r="D8647" s="142">
        <v>65008486</v>
      </c>
      <c r="E8647" s="143" t="s">
        <v>6750</v>
      </c>
      <c r="F8647" s="143" t="s">
        <v>697</v>
      </c>
      <c r="G8647" s="143" t="s">
        <v>698</v>
      </c>
      <c r="H8647" s="144">
        <v>16000</v>
      </c>
      <c r="I8647" s="143"/>
    </row>
    <row r="8648" spans="2:9" x14ac:dyDescent="0.25">
      <c r="B8648" s="142">
        <v>57258</v>
      </c>
      <c r="C8648" s="143" t="s">
        <v>303</v>
      </c>
      <c r="D8648" s="142">
        <v>65008497</v>
      </c>
      <c r="E8648" s="143" t="s">
        <v>6751</v>
      </c>
      <c r="F8648" s="143" t="s">
        <v>700</v>
      </c>
      <c r="G8648" s="143" t="s">
        <v>701</v>
      </c>
      <c r="H8648" s="144">
        <v>360</v>
      </c>
      <c r="I8648" s="143"/>
    </row>
    <row r="8649" spans="2:9" x14ac:dyDescent="0.25">
      <c r="B8649" s="142">
        <v>57258</v>
      </c>
      <c r="C8649" s="143" t="s">
        <v>303</v>
      </c>
      <c r="D8649" s="142">
        <v>65009167</v>
      </c>
      <c r="E8649" s="143" t="s">
        <v>6752</v>
      </c>
      <c r="F8649" s="143" t="s">
        <v>700</v>
      </c>
      <c r="G8649" s="143" t="s">
        <v>701</v>
      </c>
      <c r="H8649" s="144">
        <v>17248.62</v>
      </c>
      <c r="I8649" s="143"/>
    </row>
    <row r="8650" spans="2:9" x14ac:dyDescent="0.25">
      <c r="B8650" s="142">
        <v>57258</v>
      </c>
      <c r="C8650" s="143" t="s">
        <v>303</v>
      </c>
      <c r="D8650" s="142">
        <v>65009167</v>
      </c>
      <c r="E8650" s="143" t="s">
        <v>6753</v>
      </c>
      <c r="F8650" s="143" t="s">
        <v>769</v>
      </c>
      <c r="G8650" s="143" t="s">
        <v>770</v>
      </c>
      <c r="H8650" s="144">
        <v>-17248.62</v>
      </c>
      <c r="I8650" s="143"/>
    </row>
    <row r="8651" spans="2:9" x14ac:dyDescent="0.25">
      <c r="B8651" s="142">
        <v>57258</v>
      </c>
      <c r="C8651" s="143" t="s">
        <v>303</v>
      </c>
      <c r="D8651" s="142">
        <v>65009167</v>
      </c>
      <c r="E8651" s="143" t="s">
        <v>6754</v>
      </c>
      <c r="F8651" s="143" t="s">
        <v>700</v>
      </c>
      <c r="G8651" s="143" t="s">
        <v>701</v>
      </c>
      <c r="H8651" s="144">
        <v>70000</v>
      </c>
      <c r="I8651" s="143"/>
    </row>
    <row r="8652" spans="2:9" x14ac:dyDescent="0.25">
      <c r="B8652" s="142">
        <v>57258</v>
      </c>
      <c r="C8652" s="143" t="s">
        <v>303</v>
      </c>
      <c r="D8652" s="142">
        <v>65009244</v>
      </c>
      <c r="E8652" s="143" t="s">
        <v>6755</v>
      </c>
      <c r="F8652" s="143" t="s">
        <v>787</v>
      </c>
      <c r="G8652" s="143" t="s">
        <v>788</v>
      </c>
      <c r="H8652" s="144">
        <v>-2696.72</v>
      </c>
      <c r="I8652" s="143"/>
    </row>
    <row r="8653" spans="2:9" x14ac:dyDescent="0.25">
      <c r="B8653" s="142">
        <v>57258</v>
      </c>
      <c r="C8653" s="143" t="s">
        <v>303</v>
      </c>
      <c r="D8653" s="142">
        <v>65009244</v>
      </c>
      <c r="E8653" s="143" t="s">
        <v>6756</v>
      </c>
      <c r="F8653" s="143" t="s">
        <v>729</v>
      </c>
      <c r="G8653" s="143" t="s">
        <v>730</v>
      </c>
      <c r="H8653" s="144">
        <v>3600</v>
      </c>
      <c r="I8653" s="143"/>
    </row>
    <row r="8654" spans="2:9" x14ac:dyDescent="0.25">
      <c r="B8654" s="142">
        <v>57258</v>
      </c>
      <c r="C8654" s="143" t="s">
        <v>303</v>
      </c>
      <c r="D8654" s="142">
        <v>65009342</v>
      </c>
      <c r="E8654" s="143" t="s">
        <v>8868</v>
      </c>
      <c r="F8654" s="143" t="s">
        <v>700</v>
      </c>
      <c r="G8654" s="143" t="s">
        <v>701</v>
      </c>
      <c r="H8654" s="144">
        <v>-231056.01</v>
      </c>
      <c r="I8654" s="143"/>
    </row>
    <row r="8655" spans="2:9" x14ac:dyDescent="0.25">
      <c r="B8655" s="142">
        <v>57258</v>
      </c>
      <c r="C8655" s="143" t="s">
        <v>303</v>
      </c>
      <c r="D8655" s="142">
        <v>65010253</v>
      </c>
      <c r="E8655" s="143" t="s">
        <v>6757</v>
      </c>
      <c r="F8655" s="143" t="s">
        <v>700</v>
      </c>
      <c r="G8655" s="143" t="s">
        <v>701</v>
      </c>
      <c r="H8655" s="144">
        <v>250</v>
      </c>
      <c r="I8655" s="143"/>
    </row>
    <row r="8656" spans="2:9" x14ac:dyDescent="0.25">
      <c r="B8656" s="142">
        <v>57258</v>
      </c>
      <c r="C8656" s="143" t="s">
        <v>303</v>
      </c>
      <c r="D8656" s="142">
        <v>65010253</v>
      </c>
      <c r="E8656" s="143" t="s">
        <v>6757</v>
      </c>
      <c r="F8656" s="143" t="s">
        <v>700</v>
      </c>
      <c r="G8656" s="143" t="s">
        <v>701</v>
      </c>
      <c r="H8656" s="144">
        <v>350</v>
      </c>
      <c r="I8656" s="143"/>
    </row>
    <row r="8657" spans="2:9" x14ac:dyDescent="0.25">
      <c r="B8657" s="142">
        <v>57258</v>
      </c>
      <c r="C8657" s="143" t="s">
        <v>303</v>
      </c>
      <c r="D8657" s="142">
        <v>65010354</v>
      </c>
      <c r="E8657" s="143" t="s">
        <v>6758</v>
      </c>
      <c r="F8657" s="143" t="s">
        <v>697</v>
      </c>
      <c r="G8657" s="143" t="s">
        <v>698</v>
      </c>
      <c r="H8657" s="144">
        <v>15000</v>
      </c>
      <c r="I8657" s="143"/>
    </row>
    <row r="8658" spans="2:9" x14ac:dyDescent="0.25">
      <c r="B8658" s="142">
        <v>57258</v>
      </c>
      <c r="C8658" s="143" t="s">
        <v>303</v>
      </c>
      <c r="D8658" s="142">
        <v>65010360</v>
      </c>
      <c r="E8658" s="143" t="s">
        <v>6759</v>
      </c>
      <c r="F8658" s="143" t="s">
        <v>737</v>
      </c>
      <c r="G8658" s="143" t="s">
        <v>738</v>
      </c>
      <c r="H8658" s="144">
        <v>1500</v>
      </c>
      <c r="I8658" s="143"/>
    </row>
    <row r="8659" spans="2:9" x14ac:dyDescent="0.25">
      <c r="B8659" s="142">
        <v>57258</v>
      </c>
      <c r="C8659" s="143" t="s">
        <v>303</v>
      </c>
      <c r="D8659" s="142">
        <v>65010360</v>
      </c>
      <c r="E8659" s="143" t="s">
        <v>6759</v>
      </c>
      <c r="F8659" s="143" t="s">
        <v>737</v>
      </c>
      <c r="G8659" s="143" t="s">
        <v>738</v>
      </c>
      <c r="H8659" s="144">
        <v>2100</v>
      </c>
      <c r="I8659" s="143"/>
    </row>
    <row r="8660" spans="2:9" x14ac:dyDescent="0.25">
      <c r="B8660" s="142">
        <v>57258</v>
      </c>
      <c r="C8660" s="143" t="s">
        <v>303</v>
      </c>
      <c r="D8660" s="142">
        <v>65055984</v>
      </c>
      <c r="E8660" s="143" t="s">
        <v>6719</v>
      </c>
      <c r="F8660" s="143" t="s">
        <v>713</v>
      </c>
      <c r="G8660" s="143" t="s">
        <v>714</v>
      </c>
      <c r="H8660" s="144">
        <v>480000</v>
      </c>
      <c r="I8660" s="143"/>
    </row>
    <row r="8661" spans="2:9" x14ac:dyDescent="0.25">
      <c r="B8661" s="142">
        <v>57258</v>
      </c>
      <c r="C8661" s="143" t="s">
        <v>303</v>
      </c>
      <c r="D8661" s="142">
        <v>65149804</v>
      </c>
      <c r="E8661" s="143" t="s">
        <v>6736</v>
      </c>
      <c r="F8661" s="143" t="s">
        <v>713</v>
      </c>
      <c r="G8661" s="143" t="s">
        <v>714</v>
      </c>
      <c r="H8661" s="144">
        <v>200000</v>
      </c>
      <c r="I8661" s="143"/>
    </row>
    <row r="8662" spans="2:9" x14ac:dyDescent="0.25">
      <c r="B8662" s="142">
        <v>57258</v>
      </c>
      <c r="C8662" s="143" t="s">
        <v>303</v>
      </c>
      <c r="D8662" s="142">
        <v>101202752</v>
      </c>
      <c r="E8662" s="143" t="s">
        <v>6744</v>
      </c>
      <c r="F8662" s="143" t="s">
        <v>713</v>
      </c>
      <c r="G8662" s="143" t="s">
        <v>714</v>
      </c>
      <c r="H8662" s="144">
        <v>100000</v>
      </c>
      <c r="I8662" s="143"/>
    </row>
    <row r="8663" spans="2:9" x14ac:dyDescent="0.25">
      <c r="B8663" s="142">
        <v>57303</v>
      </c>
      <c r="C8663" s="143" t="s">
        <v>323</v>
      </c>
      <c r="D8663" s="142">
        <v>13800142</v>
      </c>
      <c r="E8663" s="143" t="s">
        <v>6760</v>
      </c>
      <c r="F8663" s="143" t="s">
        <v>700</v>
      </c>
      <c r="G8663" s="143" t="s">
        <v>701</v>
      </c>
      <c r="H8663" s="144">
        <v>-3300</v>
      </c>
      <c r="I8663" s="143"/>
    </row>
    <row r="8664" spans="2:9" x14ac:dyDescent="0.25">
      <c r="B8664" s="142">
        <v>57303</v>
      </c>
      <c r="C8664" s="143" t="s">
        <v>323</v>
      </c>
      <c r="D8664" s="142">
        <v>13800142</v>
      </c>
      <c r="E8664" s="143" t="s">
        <v>6760</v>
      </c>
      <c r="F8664" s="143" t="s">
        <v>700</v>
      </c>
      <c r="G8664" s="143" t="s">
        <v>701</v>
      </c>
      <c r="H8664" s="144">
        <v>-9900</v>
      </c>
      <c r="I8664" s="143"/>
    </row>
    <row r="8665" spans="2:9" x14ac:dyDescent="0.25">
      <c r="B8665" s="142">
        <v>57303</v>
      </c>
      <c r="C8665" s="143" t="s">
        <v>323</v>
      </c>
      <c r="D8665" s="142">
        <v>13805556</v>
      </c>
      <c r="E8665" s="143" t="s">
        <v>6761</v>
      </c>
      <c r="F8665" s="143" t="s">
        <v>700</v>
      </c>
      <c r="G8665" s="143" t="s">
        <v>701</v>
      </c>
      <c r="H8665" s="144">
        <v>-67716.42</v>
      </c>
      <c r="I8665" s="143"/>
    </row>
    <row r="8666" spans="2:9" x14ac:dyDescent="0.25">
      <c r="B8666" s="142">
        <v>57303</v>
      </c>
      <c r="C8666" s="143" t="s">
        <v>323</v>
      </c>
      <c r="D8666" s="142">
        <v>13805556</v>
      </c>
      <c r="E8666" s="143" t="s">
        <v>6762</v>
      </c>
      <c r="F8666" s="143" t="s">
        <v>700</v>
      </c>
      <c r="G8666" s="143" t="s">
        <v>701</v>
      </c>
      <c r="H8666" s="144">
        <v>503.03</v>
      </c>
      <c r="I8666" s="143"/>
    </row>
    <row r="8667" spans="2:9" x14ac:dyDescent="0.25">
      <c r="B8667" s="142">
        <v>57303</v>
      </c>
      <c r="C8667" s="143" t="s">
        <v>323</v>
      </c>
      <c r="D8667" s="142">
        <v>13805556</v>
      </c>
      <c r="E8667" s="143" t="s">
        <v>6763</v>
      </c>
      <c r="F8667" s="143" t="s">
        <v>778</v>
      </c>
      <c r="G8667" s="143" t="s">
        <v>779</v>
      </c>
      <c r="H8667" s="144">
        <v>332.4</v>
      </c>
      <c r="I8667" s="143"/>
    </row>
    <row r="8668" spans="2:9" x14ac:dyDescent="0.25">
      <c r="B8668" s="142">
        <v>57303</v>
      </c>
      <c r="C8668" s="143" t="s">
        <v>323</v>
      </c>
      <c r="D8668" s="142">
        <v>13806621</v>
      </c>
      <c r="E8668" s="143" t="s">
        <v>6764</v>
      </c>
      <c r="F8668" s="143" t="s">
        <v>729</v>
      </c>
      <c r="G8668" s="143" t="s">
        <v>730</v>
      </c>
      <c r="H8668" s="144">
        <v>20500</v>
      </c>
      <c r="I8668" s="143"/>
    </row>
    <row r="8669" spans="2:9" x14ac:dyDescent="0.25">
      <c r="B8669" s="142">
        <v>57303</v>
      </c>
      <c r="C8669" s="143" t="s">
        <v>323</v>
      </c>
      <c r="D8669" s="142">
        <v>13807770</v>
      </c>
      <c r="E8669" s="143" t="s">
        <v>6765</v>
      </c>
      <c r="F8669" s="143" t="s">
        <v>713</v>
      </c>
      <c r="G8669" s="143" t="s">
        <v>714</v>
      </c>
      <c r="H8669" s="144">
        <v>100000</v>
      </c>
      <c r="I8669" s="143"/>
    </row>
    <row r="8670" spans="2:9" x14ac:dyDescent="0.25">
      <c r="B8670" s="142">
        <v>57303</v>
      </c>
      <c r="C8670" s="143" t="s">
        <v>323</v>
      </c>
      <c r="D8670" s="142">
        <v>13807798</v>
      </c>
      <c r="E8670" s="143" t="s">
        <v>6766</v>
      </c>
      <c r="F8670" s="143" t="s">
        <v>700</v>
      </c>
      <c r="G8670" s="143" t="s">
        <v>701</v>
      </c>
      <c r="H8670" s="144">
        <v>550</v>
      </c>
      <c r="I8670" s="143"/>
    </row>
    <row r="8671" spans="2:9" x14ac:dyDescent="0.25">
      <c r="B8671" s="142">
        <v>57303</v>
      </c>
      <c r="C8671" s="143" t="s">
        <v>323</v>
      </c>
      <c r="D8671" s="142">
        <v>13807798</v>
      </c>
      <c r="E8671" s="143" t="s">
        <v>6767</v>
      </c>
      <c r="F8671" s="143" t="s">
        <v>700</v>
      </c>
      <c r="G8671" s="143" t="s">
        <v>701</v>
      </c>
      <c r="H8671" s="144">
        <v>612</v>
      </c>
      <c r="I8671" s="143"/>
    </row>
    <row r="8672" spans="2:9" x14ac:dyDescent="0.25">
      <c r="B8672" s="142">
        <v>57303</v>
      </c>
      <c r="C8672" s="143" t="s">
        <v>323</v>
      </c>
      <c r="D8672" s="142">
        <v>13808346</v>
      </c>
      <c r="E8672" s="143" t="s">
        <v>6768</v>
      </c>
      <c r="F8672" s="143" t="s">
        <v>700</v>
      </c>
      <c r="G8672" s="143" t="s">
        <v>701</v>
      </c>
      <c r="H8672" s="144">
        <v>-50000</v>
      </c>
      <c r="I8672" s="143"/>
    </row>
    <row r="8673" spans="2:9" x14ac:dyDescent="0.25">
      <c r="B8673" s="142">
        <v>57303</v>
      </c>
      <c r="C8673" s="143" t="s">
        <v>323</v>
      </c>
      <c r="D8673" s="142">
        <v>13808346</v>
      </c>
      <c r="E8673" s="143" t="s">
        <v>6769</v>
      </c>
      <c r="F8673" s="143" t="s">
        <v>723</v>
      </c>
      <c r="G8673" s="143" t="s">
        <v>724</v>
      </c>
      <c r="H8673" s="144">
        <v>-51474.69</v>
      </c>
      <c r="I8673" s="143"/>
    </row>
    <row r="8674" spans="2:9" x14ac:dyDescent="0.25">
      <c r="B8674" s="142">
        <v>57303</v>
      </c>
      <c r="C8674" s="143" t="s">
        <v>323</v>
      </c>
      <c r="D8674" s="142">
        <v>13811319</v>
      </c>
      <c r="E8674" s="143" t="s">
        <v>6770</v>
      </c>
      <c r="F8674" s="143" t="s">
        <v>737</v>
      </c>
      <c r="G8674" s="143" t="s">
        <v>738</v>
      </c>
      <c r="H8674" s="144">
        <v>150</v>
      </c>
      <c r="I8674" s="143"/>
    </row>
    <row r="8675" spans="2:9" x14ac:dyDescent="0.25">
      <c r="B8675" s="142">
        <v>57303</v>
      </c>
      <c r="C8675" s="143" t="s">
        <v>323</v>
      </c>
      <c r="D8675" s="142">
        <v>13811319</v>
      </c>
      <c r="E8675" s="143" t="s">
        <v>6770</v>
      </c>
      <c r="F8675" s="143" t="s">
        <v>737</v>
      </c>
      <c r="G8675" s="143" t="s">
        <v>738</v>
      </c>
      <c r="H8675" s="144">
        <v>450</v>
      </c>
      <c r="I8675" s="143"/>
    </row>
    <row r="8676" spans="2:9" x14ac:dyDescent="0.25">
      <c r="B8676" s="142">
        <v>57303</v>
      </c>
      <c r="C8676" s="143" t="s">
        <v>323</v>
      </c>
      <c r="D8676" s="142">
        <v>13811319</v>
      </c>
      <c r="E8676" s="143" t="s">
        <v>6771</v>
      </c>
      <c r="F8676" s="143" t="s">
        <v>700</v>
      </c>
      <c r="G8676" s="143" t="s">
        <v>701</v>
      </c>
      <c r="H8676" s="144">
        <v>90</v>
      </c>
      <c r="I8676" s="143"/>
    </row>
    <row r="8677" spans="2:9" x14ac:dyDescent="0.25">
      <c r="B8677" s="142">
        <v>57303</v>
      </c>
      <c r="C8677" s="143" t="s">
        <v>323</v>
      </c>
      <c r="D8677" s="142">
        <v>13811319</v>
      </c>
      <c r="E8677" s="143" t="s">
        <v>6771</v>
      </c>
      <c r="F8677" s="143" t="s">
        <v>700</v>
      </c>
      <c r="G8677" s="143" t="s">
        <v>701</v>
      </c>
      <c r="H8677" s="144">
        <v>270</v>
      </c>
      <c r="I8677" s="143"/>
    </row>
    <row r="8678" spans="2:9" x14ac:dyDescent="0.25">
      <c r="B8678" s="142">
        <v>57303</v>
      </c>
      <c r="C8678" s="143" t="s">
        <v>323</v>
      </c>
      <c r="D8678" s="142">
        <v>13811374</v>
      </c>
      <c r="E8678" s="143" t="s">
        <v>6772</v>
      </c>
      <c r="F8678" s="143" t="s">
        <v>700</v>
      </c>
      <c r="G8678" s="143" t="s">
        <v>701</v>
      </c>
      <c r="H8678" s="144">
        <v>30000</v>
      </c>
      <c r="I8678" s="143"/>
    </row>
    <row r="8679" spans="2:9" x14ac:dyDescent="0.25">
      <c r="B8679" s="142">
        <v>57303</v>
      </c>
      <c r="C8679" s="143" t="s">
        <v>323</v>
      </c>
      <c r="D8679" s="142">
        <v>13813428</v>
      </c>
      <c r="E8679" s="143" t="s">
        <v>6773</v>
      </c>
      <c r="F8679" s="143" t="s">
        <v>700</v>
      </c>
      <c r="G8679" s="143" t="s">
        <v>701</v>
      </c>
      <c r="H8679" s="144">
        <v>30000</v>
      </c>
      <c r="I8679" s="143"/>
    </row>
    <row r="8680" spans="2:9" x14ac:dyDescent="0.25">
      <c r="B8680" s="142">
        <v>57303</v>
      </c>
      <c r="C8680" s="143" t="s">
        <v>323</v>
      </c>
      <c r="D8680" s="142">
        <v>13813428</v>
      </c>
      <c r="E8680" s="143" t="s">
        <v>6773</v>
      </c>
      <c r="F8680" s="143" t="s">
        <v>700</v>
      </c>
      <c r="G8680" s="143" t="s">
        <v>701</v>
      </c>
      <c r="H8680" s="144">
        <v>65000</v>
      </c>
      <c r="I8680" s="143"/>
    </row>
    <row r="8681" spans="2:9" x14ac:dyDescent="0.25">
      <c r="B8681" s="142">
        <v>57303</v>
      </c>
      <c r="C8681" s="143" t="s">
        <v>323</v>
      </c>
      <c r="D8681" s="142">
        <v>13813428</v>
      </c>
      <c r="E8681" s="143" t="s">
        <v>6774</v>
      </c>
      <c r="F8681" s="143" t="s">
        <v>700</v>
      </c>
      <c r="G8681" s="143" t="s">
        <v>701</v>
      </c>
      <c r="H8681" s="144">
        <v>900</v>
      </c>
      <c r="I8681" s="143"/>
    </row>
    <row r="8682" spans="2:9" x14ac:dyDescent="0.25">
      <c r="B8682" s="142">
        <v>57303</v>
      </c>
      <c r="C8682" s="143" t="s">
        <v>323</v>
      </c>
      <c r="D8682" s="142">
        <v>13813958</v>
      </c>
      <c r="E8682" s="143" t="s">
        <v>9960</v>
      </c>
      <c r="F8682" s="143" t="s">
        <v>700</v>
      </c>
      <c r="G8682" s="143" t="s">
        <v>701</v>
      </c>
      <c r="H8682" s="144">
        <v>50000</v>
      </c>
      <c r="I8682" s="143"/>
    </row>
    <row r="8683" spans="2:9" x14ac:dyDescent="0.25">
      <c r="B8683" s="142">
        <v>57303</v>
      </c>
      <c r="C8683" s="143" t="s">
        <v>323</v>
      </c>
      <c r="D8683" s="142">
        <v>13813958</v>
      </c>
      <c r="E8683" s="143" t="s">
        <v>6775</v>
      </c>
      <c r="F8683" s="143" t="s">
        <v>706</v>
      </c>
      <c r="G8683" s="143" t="s">
        <v>707</v>
      </c>
      <c r="H8683" s="144">
        <v>192.09</v>
      </c>
      <c r="I8683" s="143"/>
    </row>
    <row r="8684" spans="2:9" x14ac:dyDescent="0.25">
      <c r="B8684" s="142">
        <v>57303</v>
      </c>
      <c r="C8684" s="143" t="s">
        <v>323</v>
      </c>
      <c r="D8684" s="142">
        <v>13813958</v>
      </c>
      <c r="E8684" s="143" t="s">
        <v>6775</v>
      </c>
      <c r="F8684" s="143" t="s">
        <v>706</v>
      </c>
      <c r="G8684" s="143" t="s">
        <v>707</v>
      </c>
      <c r="H8684" s="144">
        <v>512.24</v>
      </c>
      <c r="I8684" s="143"/>
    </row>
    <row r="8685" spans="2:9" x14ac:dyDescent="0.25">
      <c r="B8685" s="142">
        <v>57303</v>
      </c>
      <c r="C8685" s="143" t="s">
        <v>323</v>
      </c>
      <c r="D8685" s="142">
        <v>13819901</v>
      </c>
      <c r="E8685" s="143" t="s">
        <v>6776</v>
      </c>
      <c r="F8685" s="143" t="s">
        <v>700</v>
      </c>
      <c r="G8685" s="143" t="s">
        <v>701</v>
      </c>
      <c r="H8685" s="144">
        <v>150</v>
      </c>
      <c r="I8685" s="143"/>
    </row>
    <row r="8686" spans="2:9" x14ac:dyDescent="0.25">
      <c r="B8686" s="142">
        <v>57303</v>
      </c>
      <c r="C8686" s="143" t="s">
        <v>323</v>
      </c>
      <c r="D8686" s="142">
        <v>13819901</v>
      </c>
      <c r="E8686" s="143" t="s">
        <v>6776</v>
      </c>
      <c r="F8686" s="143" t="s">
        <v>700</v>
      </c>
      <c r="G8686" s="143" t="s">
        <v>701</v>
      </c>
      <c r="H8686" s="144">
        <v>450</v>
      </c>
      <c r="I8686" s="143"/>
    </row>
    <row r="8687" spans="2:9" x14ac:dyDescent="0.25">
      <c r="B8687" s="142">
        <v>57303</v>
      </c>
      <c r="C8687" s="143" t="s">
        <v>323</v>
      </c>
      <c r="D8687" s="142">
        <v>13987217</v>
      </c>
      <c r="E8687" s="143" t="s">
        <v>6777</v>
      </c>
      <c r="F8687" s="143" t="s">
        <v>700</v>
      </c>
      <c r="G8687" s="143" t="s">
        <v>701</v>
      </c>
      <c r="H8687" s="144">
        <v>-3557.27</v>
      </c>
      <c r="I8687" s="143"/>
    </row>
    <row r="8688" spans="2:9" x14ac:dyDescent="0.25">
      <c r="B8688" s="142">
        <v>57303</v>
      </c>
      <c r="C8688" s="143" t="s">
        <v>323</v>
      </c>
      <c r="D8688" s="142">
        <v>13997664</v>
      </c>
      <c r="E8688" s="143" t="s">
        <v>6778</v>
      </c>
      <c r="F8688" s="143" t="s">
        <v>700</v>
      </c>
      <c r="G8688" s="143" t="s">
        <v>701</v>
      </c>
      <c r="H8688" s="144">
        <v>-28167.38</v>
      </c>
      <c r="I8688" s="143"/>
    </row>
    <row r="8689" spans="2:9" x14ac:dyDescent="0.25">
      <c r="B8689" s="142">
        <v>57303</v>
      </c>
      <c r="C8689" s="143" t="s">
        <v>323</v>
      </c>
      <c r="D8689" s="142">
        <v>13998682</v>
      </c>
      <c r="E8689" s="143" t="s">
        <v>6779</v>
      </c>
      <c r="F8689" s="143" t="s">
        <v>700</v>
      </c>
      <c r="G8689" s="143" t="s">
        <v>701</v>
      </c>
      <c r="H8689" s="144">
        <v>-7346.07</v>
      </c>
      <c r="I8689" s="143"/>
    </row>
    <row r="8690" spans="2:9" x14ac:dyDescent="0.25">
      <c r="B8690" s="142">
        <v>57303</v>
      </c>
      <c r="C8690" s="143" t="s">
        <v>323</v>
      </c>
      <c r="D8690" s="142">
        <v>13998682</v>
      </c>
      <c r="E8690" s="143" t="s">
        <v>6779</v>
      </c>
      <c r="F8690" s="143" t="s">
        <v>700</v>
      </c>
      <c r="G8690" s="143" t="s">
        <v>701</v>
      </c>
      <c r="H8690" s="144">
        <v>-10069</v>
      </c>
      <c r="I8690" s="143"/>
    </row>
    <row r="8691" spans="2:9" x14ac:dyDescent="0.25">
      <c r="B8691" s="142">
        <v>57303</v>
      </c>
      <c r="C8691" s="143" t="s">
        <v>323</v>
      </c>
      <c r="D8691" s="142">
        <v>13998682</v>
      </c>
      <c r="E8691" s="143" t="s">
        <v>6780</v>
      </c>
      <c r="F8691" s="143" t="s">
        <v>1675</v>
      </c>
      <c r="G8691" s="143" t="s">
        <v>1676</v>
      </c>
      <c r="H8691" s="144">
        <v>-7500</v>
      </c>
      <c r="I8691" s="143"/>
    </row>
    <row r="8692" spans="2:9" x14ac:dyDescent="0.25">
      <c r="B8692" s="142">
        <v>57303</v>
      </c>
      <c r="C8692" s="143" t="s">
        <v>323</v>
      </c>
      <c r="D8692" s="142">
        <v>13998682</v>
      </c>
      <c r="E8692" s="143" t="s">
        <v>6781</v>
      </c>
      <c r="F8692" s="143" t="s">
        <v>700</v>
      </c>
      <c r="G8692" s="143" t="s">
        <v>701</v>
      </c>
      <c r="H8692" s="144">
        <v>-3930</v>
      </c>
      <c r="I8692" s="143"/>
    </row>
    <row r="8693" spans="2:9" x14ac:dyDescent="0.25">
      <c r="B8693" s="142">
        <v>57303</v>
      </c>
      <c r="C8693" s="143" t="s">
        <v>323</v>
      </c>
      <c r="D8693" s="142">
        <v>13998682</v>
      </c>
      <c r="E8693" s="143" t="s">
        <v>6781</v>
      </c>
      <c r="F8693" s="143" t="s">
        <v>700</v>
      </c>
      <c r="G8693" s="143" t="s">
        <v>701</v>
      </c>
      <c r="H8693" s="144">
        <v>-11790</v>
      </c>
      <c r="I8693" s="143"/>
    </row>
    <row r="8694" spans="2:9" x14ac:dyDescent="0.25">
      <c r="B8694" s="142">
        <v>57303</v>
      </c>
      <c r="C8694" s="143" t="s">
        <v>323</v>
      </c>
      <c r="D8694" s="142">
        <v>13998682</v>
      </c>
      <c r="E8694" s="143" t="s">
        <v>6782</v>
      </c>
      <c r="F8694" s="143" t="s">
        <v>700</v>
      </c>
      <c r="G8694" s="143" t="s">
        <v>701</v>
      </c>
      <c r="H8694" s="144">
        <v>250</v>
      </c>
      <c r="I8694" s="143"/>
    </row>
    <row r="8695" spans="2:9" x14ac:dyDescent="0.25">
      <c r="B8695" s="142">
        <v>57303</v>
      </c>
      <c r="C8695" s="143" t="s">
        <v>323</v>
      </c>
      <c r="D8695" s="142">
        <v>13998682</v>
      </c>
      <c r="E8695" s="143" t="s">
        <v>6782</v>
      </c>
      <c r="F8695" s="143" t="s">
        <v>700</v>
      </c>
      <c r="G8695" s="143" t="s">
        <v>701</v>
      </c>
      <c r="H8695" s="144">
        <v>750</v>
      </c>
      <c r="I8695" s="143"/>
    </row>
    <row r="8696" spans="2:9" x14ac:dyDescent="0.25">
      <c r="B8696" s="142">
        <v>57303</v>
      </c>
      <c r="C8696" s="143" t="s">
        <v>323</v>
      </c>
      <c r="D8696" s="142">
        <v>14006098</v>
      </c>
      <c r="E8696" s="143" t="s">
        <v>6783</v>
      </c>
      <c r="F8696" s="143" t="s">
        <v>713</v>
      </c>
      <c r="G8696" s="143" t="s">
        <v>714</v>
      </c>
      <c r="H8696" s="144">
        <v>158000</v>
      </c>
      <c r="I8696" s="143"/>
    </row>
    <row r="8697" spans="2:9" x14ac:dyDescent="0.25">
      <c r="B8697" s="142">
        <v>57303</v>
      </c>
      <c r="C8697" s="143" t="s">
        <v>323</v>
      </c>
      <c r="D8697" s="142">
        <v>14006098</v>
      </c>
      <c r="E8697" s="143" t="s">
        <v>6784</v>
      </c>
      <c r="F8697" s="143" t="s">
        <v>700</v>
      </c>
      <c r="G8697" s="143" t="s">
        <v>701</v>
      </c>
      <c r="H8697" s="144">
        <v>-1632.46</v>
      </c>
      <c r="I8697" s="143"/>
    </row>
    <row r="8698" spans="2:9" x14ac:dyDescent="0.25">
      <c r="B8698" s="142">
        <v>57303</v>
      </c>
      <c r="C8698" s="143" t="s">
        <v>323</v>
      </c>
      <c r="D8698" s="142">
        <v>14006098</v>
      </c>
      <c r="E8698" s="143" t="s">
        <v>6784</v>
      </c>
      <c r="F8698" s="143" t="s">
        <v>700</v>
      </c>
      <c r="G8698" s="143" t="s">
        <v>701</v>
      </c>
      <c r="H8698" s="144">
        <v>7104.15</v>
      </c>
      <c r="I8698" s="143"/>
    </row>
    <row r="8699" spans="2:9" x14ac:dyDescent="0.25">
      <c r="B8699" s="142">
        <v>57303</v>
      </c>
      <c r="C8699" s="143" t="s">
        <v>323</v>
      </c>
      <c r="D8699" s="142">
        <v>14020249</v>
      </c>
      <c r="E8699" s="143" t="s">
        <v>6785</v>
      </c>
      <c r="F8699" s="143" t="s">
        <v>899</v>
      </c>
      <c r="G8699" s="143" t="s">
        <v>900</v>
      </c>
      <c r="H8699" s="144">
        <v>838.42</v>
      </c>
      <c r="I8699" s="143"/>
    </row>
    <row r="8700" spans="2:9" x14ac:dyDescent="0.25">
      <c r="B8700" s="142">
        <v>57303</v>
      </c>
      <c r="C8700" s="143" t="s">
        <v>323</v>
      </c>
      <c r="D8700" s="142">
        <v>74522379</v>
      </c>
      <c r="E8700" s="143" t="s">
        <v>6786</v>
      </c>
      <c r="F8700" s="143" t="s">
        <v>769</v>
      </c>
      <c r="G8700" s="143" t="s">
        <v>770</v>
      </c>
      <c r="H8700" s="144">
        <v>5500</v>
      </c>
      <c r="I8700" s="143"/>
    </row>
    <row r="8701" spans="2:9" x14ac:dyDescent="0.25">
      <c r="B8701" s="142">
        <v>57303</v>
      </c>
      <c r="C8701" s="143" t="s">
        <v>323</v>
      </c>
      <c r="D8701" s="142">
        <v>74522379</v>
      </c>
      <c r="E8701" s="143" t="s">
        <v>6787</v>
      </c>
      <c r="F8701" s="143" t="s">
        <v>713</v>
      </c>
      <c r="G8701" s="143" t="s">
        <v>714</v>
      </c>
      <c r="H8701" s="144">
        <v>150000</v>
      </c>
      <c r="I8701" s="143"/>
    </row>
    <row r="8702" spans="2:9" x14ac:dyDescent="0.25">
      <c r="B8702" s="142">
        <v>57303</v>
      </c>
      <c r="C8702" s="143" t="s">
        <v>323</v>
      </c>
      <c r="D8702" s="142">
        <v>98451866</v>
      </c>
      <c r="E8702" s="143" t="s">
        <v>6788</v>
      </c>
      <c r="F8702" s="143" t="s">
        <v>700</v>
      </c>
      <c r="G8702" s="143" t="s">
        <v>701</v>
      </c>
      <c r="H8702" s="144">
        <v>-1290</v>
      </c>
      <c r="I8702" s="143"/>
    </row>
    <row r="8703" spans="2:9" x14ac:dyDescent="0.25">
      <c r="B8703" s="142">
        <v>57303</v>
      </c>
      <c r="C8703" s="143" t="s">
        <v>323</v>
      </c>
      <c r="D8703" s="142">
        <v>98451866</v>
      </c>
      <c r="E8703" s="143" t="s">
        <v>9358</v>
      </c>
      <c r="F8703" s="143" t="s">
        <v>697</v>
      </c>
      <c r="G8703" s="143" t="s">
        <v>698</v>
      </c>
      <c r="H8703" s="144">
        <v>60000</v>
      </c>
      <c r="I8703" s="143"/>
    </row>
    <row r="8704" spans="2:9" x14ac:dyDescent="0.25">
      <c r="B8704" s="142">
        <v>57303</v>
      </c>
      <c r="C8704" s="143" t="s">
        <v>323</v>
      </c>
      <c r="D8704" s="142">
        <v>98843273</v>
      </c>
      <c r="E8704" s="143" t="s">
        <v>6789</v>
      </c>
      <c r="F8704" s="143" t="s">
        <v>700</v>
      </c>
      <c r="G8704" s="143" t="s">
        <v>701</v>
      </c>
      <c r="H8704" s="144">
        <v>-1000</v>
      </c>
      <c r="I8704" s="143"/>
    </row>
    <row r="8705" spans="2:9" x14ac:dyDescent="0.25">
      <c r="B8705" s="142">
        <v>57303</v>
      </c>
      <c r="C8705" s="143" t="s">
        <v>323</v>
      </c>
      <c r="D8705" s="142">
        <v>98843273</v>
      </c>
      <c r="E8705" s="143" t="s">
        <v>6789</v>
      </c>
      <c r="F8705" s="143" t="s">
        <v>700</v>
      </c>
      <c r="G8705" s="143" t="s">
        <v>701</v>
      </c>
      <c r="H8705" s="144">
        <v>-13118.75</v>
      </c>
      <c r="I8705" s="143"/>
    </row>
    <row r="8706" spans="2:9" x14ac:dyDescent="0.25">
      <c r="B8706" s="142">
        <v>57305</v>
      </c>
      <c r="C8706" s="143" t="s">
        <v>304</v>
      </c>
      <c r="D8706" s="142">
        <v>13915353</v>
      </c>
      <c r="E8706" s="143" t="s">
        <v>6790</v>
      </c>
      <c r="F8706" s="143" t="s">
        <v>700</v>
      </c>
      <c r="G8706" s="143" t="s">
        <v>701</v>
      </c>
      <c r="H8706" s="144">
        <v>-114000</v>
      </c>
      <c r="I8706" s="143"/>
    </row>
    <row r="8707" spans="2:9" x14ac:dyDescent="0.25">
      <c r="B8707" s="142">
        <v>57305</v>
      </c>
      <c r="C8707" s="143" t="s">
        <v>304</v>
      </c>
      <c r="D8707" s="142">
        <v>13915353</v>
      </c>
      <c r="E8707" s="143" t="s">
        <v>6791</v>
      </c>
      <c r="F8707" s="143" t="s">
        <v>713</v>
      </c>
      <c r="G8707" s="143" t="s">
        <v>714</v>
      </c>
      <c r="H8707" s="144">
        <v>60000</v>
      </c>
      <c r="I8707" s="143"/>
    </row>
    <row r="8708" spans="2:9" x14ac:dyDescent="0.25">
      <c r="B8708" s="142">
        <v>57305</v>
      </c>
      <c r="C8708" s="143" t="s">
        <v>304</v>
      </c>
      <c r="D8708" s="142">
        <v>13943047</v>
      </c>
      <c r="E8708" s="143" t="s">
        <v>9359</v>
      </c>
      <c r="F8708" s="143" t="s">
        <v>697</v>
      </c>
      <c r="G8708" s="143" t="s">
        <v>698</v>
      </c>
      <c r="H8708" s="144">
        <v>35000</v>
      </c>
      <c r="I8708" s="143"/>
    </row>
    <row r="8709" spans="2:9" x14ac:dyDescent="0.25">
      <c r="B8709" s="142">
        <v>57305</v>
      </c>
      <c r="C8709" s="143" t="s">
        <v>304</v>
      </c>
      <c r="D8709" s="142">
        <v>13961466</v>
      </c>
      <c r="E8709" s="143" t="s">
        <v>6792</v>
      </c>
      <c r="F8709" s="143" t="s">
        <v>713</v>
      </c>
      <c r="G8709" s="143" t="s">
        <v>714</v>
      </c>
      <c r="H8709" s="144">
        <v>100000</v>
      </c>
      <c r="I8709" s="143"/>
    </row>
    <row r="8710" spans="2:9" x14ac:dyDescent="0.25">
      <c r="B8710" s="142">
        <v>57305</v>
      </c>
      <c r="C8710" s="143" t="s">
        <v>304</v>
      </c>
      <c r="D8710" s="142">
        <v>13961916</v>
      </c>
      <c r="E8710" s="143" t="s">
        <v>7531</v>
      </c>
      <c r="F8710" s="143" t="s">
        <v>700</v>
      </c>
      <c r="G8710" s="143" t="s">
        <v>701</v>
      </c>
      <c r="H8710" s="144">
        <v>-3735.74</v>
      </c>
      <c r="I8710" s="143"/>
    </row>
    <row r="8711" spans="2:9" x14ac:dyDescent="0.25">
      <c r="B8711" s="142">
        <v>57305</v>
      </c>
      <c r="C8711" s="143" t="s">
        <v>304</v>
      </c>
      <c r="D8711" s="142">
        <v>14033471</v>
      </c>
      <c r="E8711" s="143" t="s">
        <v>6793</v>
      </c>
      <c r="F8711" s="143" t="s">
        <v>700</v>
      </c>
      <c r="G8711" s="143" t="s">
        <v>701</v>
      </c>
      <c r="H8711" s="144">
        <v>3600</v>
      </c>
      <c r="I8711" s="143"/>
    </row>
    <row r="8712" spans="2:9" x14ac:dyDescent="0.25">
      <c r="B8712" s="142">
        <v>57305</v>
      </c>
      <c r="C8712" s="143" t="s">
        <v>304</v>
      </c>
      <c r="D8712" s="142">
        <v>14113474</v>
      </c>
      <c r="E8712" s="143" t="s">
        <v>6794</v>
      </c>
      <c r="F8712" s="143" t="s">
        <v>713</v>
      </c>
      <c r="G8712" s="143" t="s">
        <v>714</v>
      </c>
      <c r="H8712" s="144">
        <v>152000</v>
      </c>
      <c r="I8712" s="143"/>
    </row>
    <row r="8713" spans="2:9" x14ac:dyDescent="0.25">
      <c r="B8713" s="142">
        <v>57305</v>
      </c>
      <c r="C8713" s="143" t="s">
        <v>304</v>
      </c>
      <c r="D8713" s="142">
        <v>14259237</v>
      </c>
      <c r="E8713" s="143" t="s">
        <v>6795</v>
      </c>
      <c r="F8713" s="143" t="s">
        <v>713</v>
      </c>
      <c r="G8713" s="143" t="s">
        <v>714</v>
      </c>
      <c r="H8713" s="144">
        <v>90000</v>
      </c>
      <c r="I8713" s="143"/>
    </row>
    <row r="8714" spans="2:9" x14ac:dyDescent="0.25">
      <c r="B8714" s="142">
        <v>57305</v>
      </c>
      <c r="C8714" s="143" t="s">
        <v>304</v>
      </c>
      <c r="D8714" s="142">
        <v>14264025</v>
      </c>
      <c r="E8714" s="143" t="s">
        <v>9961</v>
      </c>
      <c r="F8714" s="143" t="s">
        <v>737</v>
      </c>
      <c r="G8714" s="143" t="s">
        <v>738</v>
      </c>
      <c r="H8714" s="144">
        <v>3000</v>
      </c>
      <c r="I8714" s="143"/>
    </row>
    <row r="8715" spans="2:9" x14ac:dyDescent="0.25">
      <c r="B8715" s="142">
        <v>57305</v>
      </c>
      <c r="C8715" s="143" t="s">
        <v>304</v>
      </c>
      <c r="D8715" s="142">
        <v>14264025</v>
      </c>
      <c r="E8715" s="143" t="s">
        <v>6796</v>
      </c>
      <c r="F8715" s="143" t="s">
        <v>700</v>
      </c>
      <c r="G8715" s="143" t="s">
        <v>701</v>
      </c>
      <c r="H8715" s="144">
        <v>10000</v>
      </c>
      <c r="I8715" s="143"/>
    </row>
    <row r="8716" spans="2:9" x14ac:dyDescent="0.25">
      <c r="B8716" s="142">
        <v>57305</v>
      </c>
      <c r="C8716" s="143" t="s">
        <v>304</v>
      </c>
      <c r="D8716" s="142">
        <v>14264240</v>
      </c>
      <c r="E8716" s="143" t="s">
        <v>9962</v>
      </c>
      <c r="F8716" s="143" t="s">
        <v>737</v>
      </c>
      <c r="G8716" s="143" t="s">
        <v>738</v>
      </c>
      <c r="H8716" s="144">
        <v>3000</v>
      </c>
      <c r="I8716" s="143"/>
    </row>
    <row r="8717" spans="2:9" x14ac:dyDescent="0.25">
      <c r="B8717" s="142">
        <v>57305</v>
      </c>
      <c r="C8717" s="143" t="s">
        <v>304</v>
      </c>
      <c r="D8717" s="142">
        <v>14264240</v>
      </c>
      <c r="E8717" s="143" t="s">
        <v>6797</v>
      </c>
      <c r="F8717" s="143" t="s">
        <v>700</v>
      </c>
      <c r="G8717" s="143" t="s">
        <v>701</v>
      </c>
      <c r="H8717" s="144">
        <v>10000</v>
      </c>
      <c r="I8717" s="143"/>
    </row>
    <row r="8718" spans="2:9" x14ac:dyDescent="0.25">
      <c r="B8718" s="142">
        <v>57305</v>
      </c>
      <c r="C8718" s="143" t="s">
        <v>304</v>
      </c>
      <c r="D8718" s="142">
        <v>98936937</v>
      </c>
      <c r="E8718" s="143" t="s">
        <v>6799</v>
      </c>
      <c r="F8718" s="143" t="s">
        <v>700</v>
      </c>
      <c r="G8718" s="143" t="s">
        <v>701</v>
      </c>
      <c r="H8718" s="144">
        <v>-5000</v>
      </c>
      <c r="I8718" s="143"/>
    </row>
    <row r="8719" spans="2:9" x14ac:dyDescent="0.25">
      <c r="B8719" s="142">
        <v>57305</v>
      </c>
      <c r="C8719" s="143" t="s">
        <v>304</v>
      </c>
      <c r="D8719" s="142">
        <v>98936937</v>
      </c>
      <c r="E8719" s="143" t="s">
        <v>6799</v>
      </c>
      <c r="F8719" s="143" t="s">
        <v>700</v>
      </c>
      <c r="G8719" s="143" t="s">
        <v>701</v>
      </c>
      <c r="H8719" s="144">
        <v>-7000</v>
      </c>
      <c r="I8719" s="143"/>
    </row>
    <row r="8720" spans="2:9" x14ac:dyDescent="0.25">
      <c r="B8720" s="142">
        <v>57305</v>
      </c>
      <c r="C8720" s="143" t="s">
        <v>304</v>
      </c>
      <c r="D8720" s="142">
        <v>101705620</v>
      </c>
      <c r="E8720" s="143" t="s">
        <v>6798</v>
      </c>
      <c r="F8720" s="143" t="s">
        <v>713</v>
      </c>
      <c r="G8720" s="143" t="s">
        <v>714</v>
      </c>
      <c r="H8720" s="144">
        <v>100000</v>
      </c>
      <c r="I8720" s="143"/>
    </row>
    <row r="8721" spans="2:9" x14ac:dyDescent="0.25">
      <c r="B8721" s="142">
        <v>57306</v>
      </c>
      <c r="C8721" s="143" t="s">
        <v>324</v>
      </c>
      <c r="D8721" s="142">
        <v>13796206</v>
      </c>
      <c r="E8721" s="143" t="s">
        <v>8869</v>
      </c>
      <c r="F8721" s="143" t="s">
        <v>700</v>
      </c>
      <c r="G8721" s="143" t="s">
        <v>701</v>
      </c>
      <c r="H8721" s="144">
        <v>-2154.36</v>
      </c>
      <c r="I8721" s="143"/>
    </row>
    <row r="8722" spans="2:9" x14ac:dyDescent="0.25">
      <c r="B8722" s="142">
        <v>57306</v>
      </c>
      <c r="C8722" s="143" t="s">
        <v>324</v>
      </c>
      <c r="D8722" s="142">
        <v>13796206</v>
      </c>
      <c r="E8722" s="143" t="s">
        <v>6800</v>
      </c>
      <c r="F8722" s="143" t="s">
        <v>1245</v>
      </c>
      <c r="G8722" s="143" t="s">
        <v>1246</v>
      </c>
      <c r="H8722" s="144">
        <v>220000</v>
      </c>
      <c r="I8722" s="143"/>
    </row>
    <row r="8723" spans="2:9" x14ac:dyDescent="0.25">
      <c r="B8723" s="142">
        <v>57306</v>
      </c>
      <c r="C8723" s="143" t="s">
        <v>324</v>
      </c>
      <c r="D8723" s="142">
        <v>13796206</v>
      </c>
      <c r="E8723" s="143" t="s">
        <v>6801</v>
      </c>
      <c r="F8723" s="143" t="s">
        <v>1245</v>
      </c>
      <c r="G8723" s="143" t="s">
        <v>1246</v>
      </c>
      <c r="H8723" s="144">
        <v>0</v>
      </c>
      <c r="I8723" s="143"/>
    </row>
    <row r="8724" spans="2:9" x14ac:dyDescent="0.25">
      <c r="B8724" s="142">
        <v>57306</v>
      </c>
      <c r="C8724" s="143" t="s">
        <v>324</v>
      </c>
      <c r="D8724" s="142">
        <v>13796206</v>
      </c>
      <c r="E8724" s="143" t="s">
        <v>9963</v>
      </c>
      <c r="F8724" s="143" t="s">
        <v>1675</v>
      </c>
      <c r="G8724" s="143" t="s">
        <v>1676</v>
      </c>
      <c r="H8724" s="144">
        <v>1143</v>
      </c>
      <c r="I8724" s="143"/>
    </row>
    <row r="8725" spans="2:9" x14ac:dyDescent="0.25">
      <c r="B8725" s="142">
        <v>57306</v>
      </c>
      <c r="C8725" s="143" t="s">
        <v>324</v>
      </c>
      <c r="D8725" s="142">
        <v>13796206</v>
      </c>
      <c r="E8725" s="143" t="s">
        <v>6802</v>
      </c>
      <c r="F8725" s="143" t="s">
        <v>697</v>
      </c>
      <c r="G8725" s="143" t="s">
        <v>698</v>
      </c>
      <c r="H8725" s="144">
        <v>11975.86</v>
      </c>
      <c r="I8725" s="143"/>
    </row>
    <row r="8726" spans="2:9" x14ac:dyDescent="0.25">
      <c r="B8726" s="142">
        <v>57306</v>
      </c>
      <c r="C8726" s="143" t="s">
        <v>324</v>
      </c>
      <c r="D8726" s="142">
        <v>13796206</v>
      </c>
      <c r="E8726" s="143" t="s">
        <v>6803</v>
      </c>
      <c r="F8726" s="143" t="s">
        <v>700</v>
      </c>
      <c r="G8726" s="143" t="s">
        <v>701</v>
      </c>
      <c r="H8726" s="144">
        <v>600</v>
      </c>
      <c r="I8726" s="143"/>
    </row>
    <row r="8727" spans="2:9" x14ac:dyDescent="0.25">
      <c r="B8727" s="142">
        <v>57306</v>
      </c>
      <c r="C8727" s="143" t="s">
        <v>324</v>
      </c>
      <c r="D8727" s="142">
        <v>13798253</v>
      </c>
      <c r="E8727" s="143" t="s">
        <v>6804</v>
      </c>
      <c r="F8727" s="143" t="s">
        <v>700</v>
      </c>
      <c r="G8727" s="143" t="s">
        <v>701</v>
      </c>
      <c r="H8727" s="144">
        <v>457.35</v>
      </c>
      <c r="I8727" s="143"/>
    </row>
    <row r="8728" spans="2:9" x14ac:dyDescent="0.25">
      <c r="B8728" s="142">
        <v>57306</v>
      </c>
      <c r="C8728" s="143" t="s">
        <v>324</v>
      </c>
      <c r="D8728" s="142">
        <v>13798253</v>
      </c>
      <c r="E8728" s="143" t="s">
        <v>6804</v>
      </c>
      <c r="F8728" s="143" t="s">
        <v>700</v>
      </c>
      <c r="G8728" s="143" t="s">
        <v>701</v>
      </c>
      <c r="H8728" s="144">
        <v>1067.1500000000001</v>
      </c>
      <c r="I8728" s="143"/>
    </row>
    <row r="8729" spans="2:9" x14ac:dyDescent="0.25">
      <c r="B8729" s="142">
        <v>57306</v>
      </c>
      <c r="C8729" s="143" t="s">
        <v>324</v>
      </c>
      <c r="D8729" s="142">
        <v>13798253</v>
      </c>
      <c r="E8729" s="143" t="s">
        <v>6804</v>
      </c>
      <c r="F8729" s="143" t="s">
        <v>700</v>
      </c>
      <c r="G8729" s="143" t="s">
        <v>701</v>
      </c>
      <c r="H8729" s="144">
        <v>152.44999999999999</v>
      </c>
      <c r="I8729" s="143"/>
    </row>
    <row r="8730" spans="2:9" x14ac:dyDescent="0.25">
      <c r="B8730" s="142">
        <v>57306</v>
      </c>
      <c r="C8730" s="143" t="s">
        <v>324</v>
      </c>
      <c r="D8730" s="142">
        <v>13804997</v>
      </c>
      <c r="E8730" s="143" t="s">
        <v>6805</v>
      </c>
      <c r="F8730" s="143" t="s">
        <v>700</v>
      </c>
      <c r="G8730" s="143" t="s">
        <v>701</v>
      </c>
      <c r="H8730" s="144">
        <v>600</v>
      </c>
      <c r="I8730" s="143"/>
    </row>
    <row r="8731" spans="2:9" x14ac:dyDescent="0.25">
      <c r="B8731" s="142">
        <v>57306</v>
      </c>
      <c r="C8731" s="143" t="s">
        <v>324</v>
      </c>
      <c r="D8731" s="142">
        <v>13805197</v>
      </c>
      <c r="E8731" s="143" t="s">
        <v>6806</v>
      </c>
      <c r="F8731" s="143" t="s">
        <v>713</v>
      </c>
      <c r="G8731" s="143" t="s">
        <v>714</v>
      </c>
      <c r="H8731" s="144">
        <v>107900</v>
      </c>
      <c r="I8731" s="143"/>
    </row>
    <row r="8732" spans="2:9" x14ac:dyDescent="0.25">
      <c r="B8732" s="142">
        <v>57306</v>
      </c>
      <c r="C8732" s="143" t="s">
        <v>324</v>
      </c>
      <c r="D8732" s="142">
        <v>13808082</v>
      </c>
      <c r="E8732" s="143" t="s">
        <v>9360</v>
      </c>
      <c r="F8732" s="143" t="s">
        <v>700</v>
      </c>
      <c r="G8732" s="143" t="s">
        <v>701</v>
      </c>
      <c r="H8732" s="144">
        <v>-1178.25</v>
      </c>
      <c r="I8732" s="143"/>
    </row>
    <row r="8733" spans="2:9" x14ac:dyDescent="0.25">
      <c r="B8733" s="142">
        <v>57306</v>
      </c>
      <c r="C8733" s="143" t="s">
        <v>324</v>
      </c>
      <c r="D8733" s="142">
        <v>13808952</v>
      </c>
      <c r="E8733" s="143" t="s">
        <v>6807</v>
      </c>
      <c r="F8733" s="143" t="s">
        <v>723</v>
      </c>
      <c r="G8733" s="143" t="s">
        <v>724</v>
      </c>
      <c r="H8733" s="144">
        <v>-16500</v>
      </c>
      <c r="I8733" s="143"/>
    </row>
    <row r="8734" spans="2:9" x14ac:dyDescent="0.25">
      <c r="B8734" s="142">
        <v>57306</v>
      </c>
      <c r="C8734" s="143" t="s">
        <v>324</v>
      </c>
      <c r="D8734" s="142">
        <v>13809273</v>
      </c>
      <c r="E8734" s="143" t="s">
        <v>6808</v>
      </c>
      <c r="F8734" s="143" t="s">
        <v>700</v>
      </c>
      <c r="G8734" s="143" t="s">
        <v>701</v>
      </c>
      <c r="H8734" s="144">
        <v>-19447.490000000002</v>
      </c>
      <c r="I8734" s="143"/>
    </row>
    <row r="8735" spans="2:9" x14ac:dyDescent="0.25">
      <c r="B8735" s="142">
        <v>57306</v>
      </c>
      <c r="C8735" s="143" t="s">
        <v>324</v>
      </c>
      <c r="D8735" s="142">
        <v>13809273</v>
      </c>
      <c r="E8735" s="143" t="s">
        <v>6809</v>
      </c>
      <c r="F8735" s="143" t="s">
        <v>899</v>
      </c>
      <c r="G8735" s="143" t="s">
        <v>900</v>
      </c>
      <c r="H8735" s="144">
        <v>-855.41</v>
      </c>
      <c r="I8735" s="143"/>
    </row>
    <row r="8736" spans="2:9" x14ac:dyDescent="0.25">
      <c r="B8736" s="142">
        <v>57306</v>
      </c>
      <c r="C8736" s="143" t="s">
        <v>324</v>
      </c>
      <c r="D8736" s="142">
        <v>13809273</v>
      </c>
      <c r="E8736" s="143" t="s">
        <v>9964</v>
      </c>
      <c r="F8736" s="143" t="s">
        <v>778</v>
      </c>
      <c r="G8736" s="143" t="s">
        <v>779</v>
      </c>
      <c r="H8736" s="144">
        <v>36.6</v>
      </c>
      <c r="I8736" s="143"/>
    </row>
    <row r="8737" spans="2:9" x14ac:dyDescent="0.25">
      <c r="B8737" s="142">
        <v>57306</v>
      </c>
      <c r="C8737" s="143" t="s">
        <v>324</v>
      </c>
      <c r="D8737" s="142">
        <v>13809273</v>
      </c>
      <c r="E8737" s="143" t="s">
        <v>6810</v>
      </c>
      <c r="F8737" s="143" t="s">
        <v>700</v>
      </c>
      <c r="G8737" s="143" t="s">
        <v>701</v>
      </c>
      <c r="H8737" s="144">
        <v>-43147.14</v>
      </c>
      <c r="I8737" s="143"/>
    </row>
    <row r="8738" spans="2:9" x14ac:dyDescent="0.25">
      <c r="B8738" s="142">
        <v>57306</v>
      </c>
      <c r="C8738" s="143" t="s">
        <v>324</v>
      </c>
      <c r="D8738" s="142">
        <v>13809273</v>
      </c>
      <c r="E8738" s="143" t="s">
        <v>6811</v>
      </c>
      <c r="F8738" s="143" t="s">
        <v>700</v>
      </c>
      <c r="G8738" s="143" t="s">
        <v>701</v>
      </c>
      <c r="H8738" s="144">
        <v>-41077.199999999997</v>
      </c>
      <c r="I8738" s="143"/>
    </row>
    <row r="8739" spans="2:9" x14ac:dyDescent="0.25">
      <c r="B8739" s="142">
        <v>57306</v>
      </c>
      <c r="C8739" s="143" t="s">
        <v>324</v>
      </c>
      <c r="D8739" s="142">
        <v>13809273</v>
      </c>
      <c r="E8739" s="143" t="s">
        <v>6812</v>
      </c>
      <c r="F8739" s="143" t="s">
        <v>700</v>
      </c>
      <c r="G8739" s="143" t="s">
        <v>701</v>
      </c>
      <c r="H8739" s="144">
        <v>-76989.08</v>
      </c>
      <c r="I8739" s="143"/>
    </row>
    <row r="8740" spans="2:9" x14ac:dyDescent="0.25">
      <c r="B8740" s="142">
        <v>57306</v>
      </c>
      <c r="C8740" s="143" t="s">
        <v>324</v>
      </c>
      <c r="D8740" s="142">
        <v>13809273</v>
      </c>
      <c r="E8740" s="143" t="s">
        <v>6813</v>
      </c>
      <c r="F8740" s="143" t="s">
        <v>700</v>
      </c>
      <c r="G8740" s="143" t="s">
        <v>701</v>
      </c>
      <c r="H8740" s="144">
        <v>-33970.25</v>
      </c>
      <c r="I8740" s="143"/>
    </row>
    <row r="8741" spans="2:9" x14ac:dyDescent="0.25">
      <c r="B8741" s="142">
        <v>57306</v>
      </c>
      <c r="C8741" s="143" t="s">
        <v>324</v>
      </c>
      <c r="D8741" s="142">
        <v>13809273</v>
      </c>
      <c r="E8741" s="143" t="s">
        <v>6814</v>
      </c>
      <c r="F8741" s="143" t="s">
        <v>700</v>
      </c>
      <c r="G8741" s="143" t="s">
        <v>701</v>
      </c>
      <c r="H8741" s="144">
        <v>-35906.67</v>
      </c>
      <c r="I8741" s="143"/>
    </row>
    <row r="8742" spans="2:9" x14ac:dyDescent="0.25">
      <c r="B8742" s="142">
        <v>57306</v>
      </c>
      <c r="C8742" s="143" t="s">
        <v>324</v>
      </c>
      <c r="D8742" s="142">
        <v>13809273</v>
      </c>
      <c r="E8742" s="143" t="s">
        <v>6815</v>
      </c>
      <c r="F8742" s="143" t="s">
        <v>899</v>
      </c>
      <c r="G8742" s="143" t="s">
        <v>900</v>
      </c>
      <c r="H8742" s="144">
        <v>-158167.95000000001</v>
      </c>
      <c r="I8742" s="143"/>
    </row>
    <row r="8743" spans="2:9" x14ac:dyDescent="0.25">
      <c r="B8743" s="142">
        <v>57306</v>
      </c>
      <c r="C8743" s="143" t="s">
        <v>324</v>
      </c>
      <c r="D8743" s="142">
        <v>13814042</v>
      </c>
      <c r="E8743" s="143" t="s">
        <v>6816</v>
      </c>
      <c r="F8743" s="143" t="s">
        <v>700</v>
      </c>
      <c r="G8743" s="143" t="s">
        <v>701</v>
      </c>
      <c r="H8743" s="144">
        <v>838.42</v>
      </c>
      <c r="I8743" s="143"/>
    </row>
    <row r="8744" spans="2:9" x14ac:dyDescent="0.25">
      <c r="B8744" s="142">
        <v>57306</v>
      </c>
      <c r="C8744" s="143" t="s">
        <v>324</v>
      </c>
      <c r="D8744" s="142">
        <v>13814042</v>
      </c>
      <c r="E8744" s="143" t="s">
        <v>6817</v>
      </c>
      <c r="F8744" s="143" t="s">
        <v>737</v>
      </c>
      <c r="G8744" s="143" t="s">
        <v>738</v>
      </c>
      <c r="H8744" s="144">
        <v>6000</v>
      </c>
      <c r="I8744" s="143"/>
    </row>
    <row r="8745" spans="2:9" x14ac:dyDescent="0.25">
      <c r="B8745" s="142">
        <v>57306</v>
      </c>
      <c r="C8745" s="143" t="s">
        <v>324</v>
      </c>
      <c r="D8745" s="142">
        <v>13816156</v>
      </c>
      <c r="E8745" s="143" t="s">
        <v>6818</v>
      </c>
      <c r="F8745" s="143" t="s">
        <v>700</v>
      </c>
      <c r="G8745" s="143" t="s">
        <v>701</v>
      </c>
      <c r="H8745" s="144">
        <v>15538.65</v>
      </c>
      <c r="I8745" s="143"/>
    </row>
    <row r="8746" spans="2:9" x14ac:dyDescent="0.25">
      <c r="B8746" s="142">
        <v>57306</v>
      </c>
      <c r="C8746" s="143" t="s">
        <v>324</v>
      </c>
      <c r="D8746" s="142">
        <v>13816156</v>
      </c>
      <c r="E8746" s="143" t="s">
        <v>6819</v>
      </c>
      <c r="F8746" s="143" t="s">
        <v>723</v>
      </c>
      <c r="G8746" s="143" t="s">
        <v>724</v>
      </c>
      <c r="H8746" s="144">
        <v>-15538.65</v>
      </c>
      <c r="I8746" s="143"/>
    </row>
    <row r="8747" spans="2:9" x14ac:dyDescent="0.25">
      <c r="B8747" s="142">
        <v>57306</v>
      </c>
      <c r="C8747" s="143" t="s">
        <v>324</v>
      </c>
      <c r="D8747" s="142">
        <v>13816156</v>
      </c>
      <c r="E8747" s="143" t="s">
        <v>6820</v>
      </c>
      <c r="F8747" s="143" t="s">
        <v>700</v>
      </c>
      <c r="G8747" s="143" t="s">
        <v>701</v>
      </c>
      <c r="H8747" s="144">
        <v>-420</v>
      </c>
      <c r="I8747" s="143"/>
    </row>
    <row r="8748" spans="2:9" x14ac:dyDescent="0.25">
      <c r="B8748" s="142">
        <v>57306</v>
      </c>
      <c r="C8748" s="143" t="s">
        <v>324</v>
      </c>
      <c r="D8748" s="142">
        <v>13816156</v>
      </c>
      <c r="E8748" s="143" t="s">
        <v>6820</v>
      </c>
      <c r="F8748" s="143" t="s">
        <v>700</v>
      </c>
      <c r="G8748" s="143" t="s">
        <v>701</v>
      </c>
      <c r="H8748" s="144">
        <v>11160</v>
      </c>
      <c r="I8748" s="143"/>
    </row>
    <row r="8749" spans="2:9" x14ac:dyDescent="0.25">
      <c r="B8749" s="142">
        <v>57306</v>
      </c>
      <c r="C8749" s="143" t="s">
        <v>324</v>
      </c>
      <c r="D8749" s="142">
        <v>13816156</v>
      </c>
      <c r="E8749" s="143" t="s">
        <v>6820</v>
      </c>
      <c r="F8749" s="143" t="s">
        <v>700</v>
      </c>
      <c r="G8749" s="143" t="s">
        <v>701</v>
      </c>
      <c r="H8749" s="144">
        <v>-280</v>
      </c>
      <c r="I8749" s="143"/>
    </row>
    <row r="8750" spans="2:9" x14ac:dyDescent="0.25">
      <c r="B8750" s="142">
        <v>57306</v>
      </c>
      <c r="C8750" s="143" t="s">
        <v>324</v>
      </c>
      <c r="D8750" s="142">
        <v>13816156</v>
      </c>
      <c r="E8750" s="143" t="s">
        <v>6821</v>
      </c>
      <c r="F8750" s="143" t="s">
        <v>700</v>
      </c>
      <c r="G8750" s="143" t="s">
        <v>701</v>
      </c>
      <c r="H8750" s="144">
        <v>7672.72</v>
      </c>
      <c r="I8750" s="143"/>
    </row>
    <row r="8751" spans="2:9" x14ac:dyDescent="0.25">
      <c r="B8751" s="142">
        <v>57306</v>
      </c>
      <c r="C8751" s="143" t="s">
        <v>324</v>
      </c>
      <c r="D8751" s="142">
        <v>13819960</v>
      </c>
      <c r="E8751" s="143" t="s">
        <v>6822</v>
      </c>
      <c r="F8751" s="143" t="s">
        <v>697</v>
      </c>
      <c r="G8751" s="143" t="s">
        <v>698</v>
      </c>
      <c r="H8751" s="144">
        <v>57500</v>
      </c>
      <c r="I8751" s="143"/>
    </row>
    <row r="8752" spans="2:9" x14ac:dyDescent="0.25">
      <c r="B8752" s="142">
        <v>57306</v>
      </c>
      <c r="C8752" s="143" t="s">
        <v>324</v>
      </c>
      <c r="D8752" s="142">
        <v>13819960</v>
      </c>
      <c r="E8752" s="143" t="s">
        <v>6823</v>
      </c>
      <c r="F8752" s="143" t="s">
        <v>899</v>
      </c>
      <c r="G8752" s="143" t="s">
        <v>900</v>
      </c>
      <c r="H8752" s="144">
        <v>-21511.19</v>
      </c>
      <c r="I8752" s="143"/>
    </row>
    <row r="8753" spans="2:9" x14ac:dyDescent="0.25">
      <c r="B8753" s="142">
        <v>57306</v>
      </c>
      <c r="C8753" s="143" t="s">
        <v>324</v>
      </c>
      <c r="D8753" s="142">
        <v>13819960</v>
      </c>
      <c r="E8753" s="143" t="s">
        <v>6824</v>
      </c>
      <c r="F8753" s="143" t="s">
        <v>700</v>
      </c>
      <c r="G8753" s="143" t="s">
        <v>701</v>
      </c>
      <c r="H8753" s="144">
        <v>21506.86</v>
      </c>
      <c r="I8753" s="143"/>
    </row>
    <row r="8754" spans="2:9" x14ac:dyDescent="0.25">
      <c r="B8754" s="142">
        <v>57306</v>
      </c>
      <c r="C8754" s="143" t="s">
        <v>324</v>
      </c>
      <c r="D8754" s="142">
        <v>13819960</v>
      </c>
      <c r="E8754" s="143" t="s">
        <v>6825</v>
      </c>
      <c r="F8754" s="143" t="s">
        <v>700</v>
      </c>
      <c r="G8754" s="143" t="s">
        <v>701</v>
      </c>
      <c r="H8754" s="144">
        <v>-15001.34</v>
      </c>
      <c r="I8754" s="143"/>
    </row>
    <row r="8755" spans="2:9" x14ac:dyDescent="0.25">
      <c r="B8755" s="142">
        <v>57306</v>
      </c>
      <c r="C8755" s="143" t="s">
        <v>324</v>
      </c>
      <c r="D8755" s="142">
        <v>13820861</v>
      </c>
      <c r="E8755" s="143" t="s">
        <v>6826</v>
      </c>
      <c r="F8755" s="143" t="s">
        <v>737</v>
      </c>
      <c r="G8755" s="143" t="s">
        <v>738</v>
      </c>
      <c r="H8755" s="144">
        <v>3000</v>
      </c>
      <c r="I8755" s="143"/>
    </row>
    <row r="8756" spans="2:9" x14ac:dyDescent="0.25">
      <c r="B8756" s="142">
        <v>57306</v>
      </c>
      <c r="C8756" s="143" t="s">
        <v>324</v>
      </c>
      <c r="D8756" s="142">
        <v>13820861</v>
      </c>
      <c r="E8756" s="143" t="s">
        <v>6827</v>
      </c>
      <c r="F8756" s="143" t="s">
        <v>700</v>
      </c>
      <c r="G8756" s="143" t="s">
        <v>701</v>
      </c>
      <c r="H8756" s="144">
        <v>600</v>
      </c>
      <c r="I8756" s="143"/>
    </row>
    <row r="8757" spans="2:9" x14ac:dyDescent="0.25">
      <c r="B8757" s="142">
        <v>57306</v>
      </c>
      <c r="C8757" s="143" t="s">
        <v>324</v>
      </c>
      <c r="D8757" s="142">
        <v>13823878</v>
      </c>
      <c r="E8757" s="143" t="s">
        <v>6828</v>
      </c>
      <c r="F8757" s="143" t="s">
        <v>700</v>
      </c>
      <c r="G8757" s="143" t="s">
        <v>701</v>
      </c>
      <c r="H8757" s="144">
        <v>600</v>
      </c>
      <c r="I8757" s="143"/>
    </row>
    <row r="8758" spans="2:9" x14ac:dyDescent="0.25">
      <c r="B8758" s="142">
        <v>57306</v>
      </c>
      <c r="C8758" s="143" t="s">
        <v>324</v>
      </c>
      <c r="D8758" s="142">
        <v>13823878</v>
      </c>
      <c r="E8758" s="143" t="s">
        <v>6829</v>
      </c>
      <c r="F8758" s="143" t="s">
        <v>737</v>
      </c>
      <c r="G8758" s="143" t="s">
        <v>738</v>
      </c>
      <c r="H8758" s="144">
        <v>2750</v>
      </c>
      <c r="I8758" s="143"/>
    </row>
    <row r="8759" spans="2:9" x14ac:dyDescent="0.25">
      <c r="B8759" s="142">
        <v>57306</v>
      </c>
      <c r="C8759" s="143" t="s">
        <v>324</v>
      </c>
      <c r="D8759" s="142">
        <v>13824499</v>
      </c>
      <c r="E8759" s="143" t="s">
        <v>9361</v>
      </c>
      <c r="F8759" s="143" t="s">
        <v>713</v>
      </c>
      <c r="G8759" s="143" t="s">
        <v>714</v>
      </c>
      <c r="H8759" s="144">
        <v>100000</v>
      </c>
      <c r="I8759" s="143"/>
    </row>
    <row r="8760" spans="2:9" x14ac:dyDescent="0.25">
      <c r="B8760" s="142">
        <v>57306</v>
      </c>
      <c r="C8760" s="143" t="s">
        <v>324</v>
      </c>
      <c r="D8760" s="142">
        <v>13860476</v>
      </c>
      <c r="E8760" s="143" t="s">
        <v>6830</v>
      </c>
      <c r="F8760" s="143" t="s">
        <v>713</v>
      </c>
      <c r="G8760" s="143" t="s">
        <v>714</v>
      </c>
      <c r="H8760" s="144">
        <v>100000</v>
      </c>
      <c r="I8760" s="143"/>
    </row>
    <row r="8761" spans="2:9" x14ac:dyDescent="0.25">
      <c r="B8761" s="142">
        <v>57306</v>
      </c>
      <c r="C8761" s="143" t="s">
        <v>324</v>
      </c>
      <c r="D8761" s="142">
        <v>13914590</v>
      </c>
      <c r="E8761" s="143" t="s">
        <v>6831</v>
      </c>
      <c r="F8761" s="143" t="s">
        <v>700</v>
      </c>
      <c r="G8761" s="143" t="s">
        <v>701</v>
      </c>
      <c r="H8761" s="144">
        <v>100000</v>
      </c>
      <c r="I8761" s="143"/>
    </row>
    <row r="8762" spans="2:9" x14ac:dyDescent="0.25">
      <c r="B8762" s="142">
        <v>57306</v>
      </c>
      <c r="C8762" s="143" t="s">
        <v>324</v>
      </c>
      <c r="D8762" s="142">
        <v>14019143</v>
      </c>
      <c r="E8762" s="143" t="s">
        <v>6832</v>
      </c>
      <c r="F8762" s="143" t="s">
        <v>697</v>
      </c>
      <c r="G8762" s="143" t="s">
        <v>698</v>
      </c>
      <c r="H8762" s="144">
        <v>50000</v>
      </c>
      <c r="I8762" s="143"/>
    </row>
    <row r="8763" spans="2:9" x14ac:dyDescent="0.25">
      <c r="B8763" s="142">
        <v>57306</v>
      </c>
      <c r="C8763" s="143" t="s">
        <v>324</v>
      </c>
      <c r="D8763" s="142">
        <v>14019143</v>
      </c>
      <c r="E8763" s="143" t="s">
        <v>6833</v>
      </c>
      <c r="F8763" s="143" t="s">
        <v>700</v>
      </c>
      <c r="G8763" s="143" t="s">
        <v>701</v>
      </c>
      <c r="H8763" s="144">
        <v>150</v>
      </c>
      <c r="I8763" s="143"/>
    </row>
    <row r="8764" spans="2:9" x14ac:dyDescent="0.25">
      <c r="B8764" s="142">
        <v>57306</v>
      </c>
      <c r="C8764" s="143" t="s">
        <v>324</v>
      </c>
      <c r="D8764" s="142">
        <v>14019143</v>
      </c>
      <c r="E8764" s="143" t="s">
        <v>6833</v>
      </c>
      <c r="F8764" s="143" t="s">
        <v>700</v>
      </c>
      <c r="G8764" s="143" t="s">
        <v>701</v>
      </c>
      <c r="H8764" s="144">
        <v>400</v>
      </c>
      <c r="I8764" s="143"/>
    </row>
    <row r="8765" spans="2:9" x14ac:dyDescent="0.25">
      <c r="B8765" s="142">
        <v>57306</v>
      </c>
      <c r="C8765" s="143" t="s">
        <v>324</v>
      </c>
      <c r="D8765" s="142">
        <v>14019143</v>
      </c>
      <c r="E8765" s="143" t="s">
        <v>6833</v>
      </c>
      <c r="F8765" s="143" t="s">
        <v>700</v>
      </c>
      <c r="G8765" s="143" t="s">
        <v>701</v>
      </c>
      <c r="H8765" s="144">
        <v>50</v>
      </c>
      <c r="I8765" s="143"/>
    </row>
    <row r="8766" spans="2:9" x14ac:dyDescent="0.25">
      <c r="B8766" s="142">
        <v>57306</v>
      </c>
      <c r="C8766" s="143" t="s">
        <v>324</v>
      </c>
      <c r="D8766" s="142">
        <v>14036014</v>
      </c>
      <c r="E8766" s="143" t="s">
        <v>6834</v>
      </c>
      <c r="F8766" s="143" t="s">
        <v>713</v>
      </c>
      <c r="G8766" s="143" t="s">
        <v>714</v>
      </c>
      <c r="H8766" s="144">
        <v>-50963.43</v>
      </c>
      <c r="I8766" s="143"/>
    </row>
    <row r="8767" spans="2:9" x14ac:dyDescent="0.25">
      <c r="B8767" s="142">
        <v>57306</v>
      </c>
      <c r="C8767" s="143" t="s">
        <v>324</v>
      </c>
      <c r="D8767" s="142">
        <v>14060514</v>
      </c>
      <c r="E8767" s="143" t="s">
        <v>9362</v>
      </c>
      <c r="F8767" s="143" t="s">
        <v>697</v>
      </c>
      <c r="G8767" s="143" t="s">
        <v>698</v>
      </c>
      <c r="H8767" s="144">
        <v>10000</v>
      </c>
      <c r="I8767" s="143"/>
    </row>
    <row r="8768" spans="2:9" x14ac:dyDescent="0.25">
      <c r="B8768" s="142">
        <v>57306</v>
      </c>
      <c r="C8768" s="143" t="s">
        <v>324</v>
      </c>
      <c r="D8768" s="142">
        <v>14084580</v>
      </c>
      <c r="E8768" s="143" t="s">
        <v>6835</v>
      </c>
      <c r="F8768" s="143" t="s">
        <v>737</v>
      </c>
      <c r="G8768" s="143" t="s">
        <v>738</v>
      </c>
      <c r="H8768" s="144">
        <v>372</v>
      </c>
      <c r="I8768" s="143"/>
    </row>
    <row r="8769" spans="2:9" x14ac:dyDescent="0.25">
      <c r="B8769" s="142">
        <v>57306</v>
      </c>
      <c r="C8769" s="143" t="s">
        <v>324</v>
      </c>
      <c r="D8769" s="142">
        <v>14103221</v>
      </c>
      <c r="E8769" s="143" t="s">
        <v>9363</v>
      </c>
      <c r="F8769" s="143" t="s">
        <v>697</v>
      </c>
      <c r="G8769" s="143" t="s">
        <v>698</v>
      </c>
      <c r="H8769" s="144">
        <v>10000</v>
      </c>
      <c r="I8769" s="143"/>
    </row>
    <row r="8770" spans="2:9" x14ac:dyDescent="0.25">
      <c r="B8770" s="142">
        <v>57306</v>
      </c>
      <c r="C8770" s="143" t="s">
        <v>324</v>
      </c>
      <c r="D8770" s="142">
        <v>64987774</v>
      </c>
      <c r="E8770" s="143" t="s">
        <v>6836</v>
      </c>
      <c r="F8770" s="143" t="s">
        <v>899</v>
      </c>
      <c r="G8770" s="143" t="s">
        <v>900</v>
      </c>
      <c r="H8770" s="144">
        <v>228.66</v>
      </c>
      <c r="I8770" s="143"/>
    </row>
    <row r="8771" spans="2:9" x14ac:dyDescent="0.25">
      <c r="B8771" s="142">
        <v>57306</v>
      </c>
      <c r="C8771" s="143" t="s">
        <v>324</v>
      </c>
      <c r="D8771" s="142">
        <v>64987774</v>
      </c>
      <c r="E8771" s="143" t="s">
        <v>6837</v>
      </c>
      <c r="F8771" s="143" t="s">
        <v>700</v>
      </c>
      <c r="G8771" s="143" t="s">
        <v>701</v>
      </c>
      <c r="H8771" s="144">
        <v>137.19</v>
      </c>
      <c r="I8771" s="143"/>
    </row>
    <row r="8772" spans="2:9" x14ac:dyDescent="0.25">
      <c r="B8772" s="142">
        <v>57306</v>
      </c>
      <c r="C8772" s="143" t="s">
        <v>324</v>
      </c>
      <c r="D8772" s="142">
        <v>64987774</v>
      </c>
      <c r="E8772" s="143" t="s">
        <v>6838</v>
      </c>
      <c r="F8772" s="143" t="s">
        <v>737</v>
      </c>
      <c r="G8772" s="143" t="s">
        <v>738</v>
      </c>
      <c r="H8772" s="144">
        <v>120</v>
      </c>
      <c r="I8772" s="143"/>
    </row>
    <row r="8773" spans="2:9" x14ac:dyDescent="0.25">
      <c r="B8773" s="142">
        <v>57306</v>
      </c>
      <c r="C8773" s="143" t="s">
        <v>324</v>
      </c>
      <c r="D8773" s="142">
        <v>64987774</v>
      </c>
      <c r="E8773" s="143" t="s">
        <v>6839</v>
      </c>
      <c r="F8773" s="143" t="s">
        <v>700</v>
      </c>
      <c r="G8773" s="143" t="s">
        <v>701</v>
      </c>
      <c r="H8773" s="144">
        <v>200</v>
      </c>
      <c r="I8773" s="143"/>
    </row>
    <row r="8774" spans="2:9" x14ac:dyDescent="0.25">
      <c r="B8774" s="142">
        <v>57306</v>
      </c>
      <c r="C8774" s="143" t="s">
        <v>324</v>
      </c>
      <c r="D8774" s="142">
        <v>65014850</v>
      </c>
      <c r="E8774" s="143" t="s">
        <v>6840</v>
      </c>
      <c r="F8774" s="143" t="s">
        <v>899</v>
      </c>
      <c r="G8774" s="143" t="s">
        <v>900</v>
      </c>
      <c r="H8774" s="144">
        <v>320.16000000000003</v>
      </c>
      <c r="I8774" s="143"/>
    </row>
    <row r="8775" spans="2:9" x14ac:dyDescent="0.25">
      <c r="B8775" s="142">
        <v>57306</v>
      </c>
      <c r="C8775" s="143" t="s">
        <v>324</v>
      </c>
      <c r="D8775" s="142">
        <v>65014850</v>
      </c>
      <c r="E8775" s="143" t="s">
        <v>6840</v>
      </c>
      <c r="F8775" s="143" t="s">
        <v>899</v>
      </c>
      <c r="G8775" s="143" t="s">
        <v>900</v>
      </c>
      <c r="H8775" s="144">
        <v>160.08000000000001</v>
      </c>
      <c r="I8775" s="143"/>
    </row>
    <row r="8776" spans="2:9" x14ac:dyDescent="0.25">
      <c r="B8776" s="142">
        <v>57306</v>
      </c>
      <c r="C8776" s="143" t="s">
        <v>324</v>
      </c>
      <c r="D8776" s="142">
        <v>65053902</v>
      </c>
      <c r="E8776" s="143" t="s">
        <v>6841</v>
      </c>
      <c r="F8776" s="143" t="s">
        <v>792</v>
      </c>
      <c r="G8776" s="143" t="s">
        <v>793</v>
      </c>
      <c r="H8776" s="144">
        <v>0</v>
      </c>
      <c r="I8776" s="143"/>
    </row>
    <row r="8777" spans="2:9" x14ac:dyDescent="0.25">
      <c r="B8777" s="142">
        <v>57306</v>
      </c>
      <c r="C8777" s="143" t="s">
        <v>324</v>
      </c>
      <c r="D8777" s="142">
        <v>65053902</v>
      </c>
      <c r="E8777" s="143" t="s">
        <v>6021</v>
      </c>
      <c r="F8777" s="143" t="s">
        <v>700</v>
      </c>
      <c r="G8777" s="143" t="s">
        <v>701</v>
      </c>
      <c r="H8777" s="144">
        <v>250</v>
      </c>
      <c r="I8777" s="143"/>
    </row>
    <row r="8778" spans="2:9" x14ac:dyDescent="0.25">
      <c r="B8778" s="142">
        <v>57306</v>
      </c>
      <c r="C8778" s="143" t="s">
        <v>324</v>
      </c>
      <c r="D8778" s="142">
        <v>65053902</v>
      </c>
      <c r="E8778" s="143" t="s">
        <v>6021</v>
      </c>
      <c r="F8778" s="143" t="s">
        <v>700</v>
      </c>
      <c r="G8778" s="143" t="s">
        <v>701</v>
      </c>
      <c r="H8778" s="144">
        <v>100</v>
      </c>
      <c r="I8778" s="143"/>
    </row>
    <row r="8779" spans="2:9" x14ac:dyDescent="0.25">
      <c r="B8779" s="142">
        <v>57306</v>
      </c>
      <c r="C8779" s="143" t="s">
        <v>324</v>
      </c>
      <c r="D8779" s="142">
        <v>65084988</v>
      </c>
      <c r="E8779" s="143" t="s">
        <v>6842</v>
      </c>
      <c r="F8779" s="143" t="s">
        <v>700</v>
      </c>
      <c r="G8779" s="143" t="s">
        <v>701</v>
      </c>
      <c r="H8779" s="144">
        <v>51800</v>
      </c>
      <c r="I8779" s="143"/>
    </row>
    <row r="8780" spans="2:9" x14ac:dyDescent="0.25">
      <c r="B8780" s="142">
        <v>57306</v>
      </c>
      <c r="C8780" s="143" t="s">
        <v>324</v>
      </c>
      <c r="D8780" s="142">
        <v>65084988</v>
      </c>
      <c r="E8780" s="143" t="s">
        <v>6843</v>
      </c>
      <c r="F8780" s="143" t="s">
        <v>716</v>
      </c>
      <c r="G8780" s="143" t="s">
        <v>717</v>
      </c>
      <c r="H8780" s="144">
        <v>120000</v>
      </c>
      <c r="I8780" s="143"/>
    </row>
    <row r="8781" spans="2:9" x14ac:dyDescent="0.25">
      <c r="B8781" s="142">
        <v>57306</v>
      </c>
      <c r="C8781" s="143" t="s">
        <v>324</v>
      </c>
      <c r="D8781" s="142">
        <v>65102119</v>
      </c>
      <c r="E8781" s="143" t="s">
        <v>6844</v>
      </c>
      <c r="F8781" s="143" t="s">
        <v>713</v>
      </c>
      <c r="G8781" s="143" t="s">
        <v>714</v>
      </c>
      <c r="H8781" s="144">
        <v>13586.4</v>
      </c>
      <c r="I8781" s="143"/>
    </row>
    <row r="8782" spans="2:9" x14ac:dyDescent="0.25">
      <c r="B8782" s="142">
        <v>57307</v>
      </c>
      <c r="C8782" s="143" t="s">
        <v>325</v>
      </c>
      <c r="D8782" s="142">
        <v>13798805</v>
      </c>
      <c r="E8782" s="143" t="s">
        <v>6845</v>
      </c>
      <c r="F8782" s="143" t="s">
        <v>700</v>
      </c>
      <c r="G8782" s="143" t="s">
        <v>701</v>
      </c>
      <c r="H8782" s="144">
        <v>23800</v>
      </c>
      <c r="I8782" s="143"/>
    </row>
    <row r="8783" spans="2:9" x14ac:dyDescent="0.25">
      <c r="B8783" s="142">
        <v>57307</v>
      </c>
      <c r="C8783" s="143" t="s">
        <v>325</v>
      </c>
      <c r="D8783" s="142">
        <v>13801473</v>
      </c>
      <c r="E8783" s="143" t="s">
        <v>6846</v>
      </c>
      <c r="F8783" s="143" t="s">
        <v>723</v>
      </c>
      <c r="G8783" s="143" t="s">
        <v>724</v>
      </c>
      <c r="H8783" s="144">
        <v>13000</v>
      </c>
      <c r="I8783" s="143"/>
    </row>
    <row r="8784" spans="2:9" x14ac:dyDescent="0.25">
      <c r="B8784" s="142">
        <v>57307</v>
      </c>
      <c r="C8784" s="143" t="s">
        <v>325</v>
      </c>
      <c r="D8784" s="142">
        <v>13801473</v>
      </c>
      <c r="E8784" s="143" t="s">
        <v>6847</v>
      </c>
      <c r="F8784" s="143" t="s">
        <v>700</v>
      </c>
      <c r="G8784" s="143" t="s">
        <v>701</v>
      </c>
      <c r="H8784" s="144">
        <v>15000</v>
      </c>
      <c r="I8784" s="143"/>
    </row>
    <row r="8785" spans="2:9" x14ac:dyDescent="0.25">
      <c r="B8785" s="142">
        <v>57307</v>
      </c>
      <c r="C8785" s="143" t="s">
        <v>325</v>
      </c>
      <c r="D8785" s="142">
        <v>13801612</v>
      </c>
      <c r="E8785" s="143" t="s">
        <v>9965</v>
      </c>
      <c r="F8785" s="143" t="s">
        <v>1675</v>
      </c>
      <c r="G8785" s="143" t="s">
        <v>1676</v>
      </c>
      <c r="H8785" s="144">
        <v>1046</v>
      </c>
      <c r="I8785" s="143"/>
    </row>
    <row r="8786" spans="2:9" x14ac:dyDescent="0.25">
      <c r="B8786" s="142">
        <v>57307</v>
      </c>
      <c r="C8786" s="143" t="s">
        <v>325</v>
      </c>
      <c r="D8786" s="142">
        <v>13806136</v>
      </c>
      <c r="E8786" s="143" t="s">
        <v>6848</v>
      </c>
      <c r="F8786" s="143" t="s">
        <v>700</v>
      </c>
      <c r="G8786" s="143" t="s">
        <v>701</v>
      </c>
      <c r="H8786" s="144">
        <v>3000</v>
      </c>
      <c r="I8786" s="143"/>
    </row>
    <row r="8787" spans="2:9" x14ac:dyDescent="0.25">
      <c r="B8787" s="142">
        <v>57307</v>
      </c>
      <c r="C8787" s="143" t="s">
        <v>325</v>
      </c>
      <c r="D8787" s="142">
        <v>13806136</v>
      </c>
      <c r="E8787" s="143" t="s">
        <v>6849</v>
      </c>
      <c r="F8787" s="143" t="s">
        <v>713</v>
      </c>
      <c r="G8787" s="143" t="s">
        <v>714</v>
      </c>
      <c r="H8787" s="144">
        <v>148000</v>
      </c>
      <c r="I8787" s="143"/>
    </row>
    <row r="8788" spans="2:9" x14ac:dyDescent="0.25">
      <c r="B8788" s="142">
        <v>57307</v>
      </c>
      <c r="C8788" s="143" t="s">
        <v>325</v>
      </c>
      <c r="D8788" s="142">
        <v>13808553</v>
      </c>
      <c r="E8788" s="143" t="s">
        <v>6850</v>
      </c>
      <c r="F8788" s="143" t="s">
        <v>700</v>
      </c>
      <c r="G8788" s="143" t="s">
        <v>701</v>
      </c>
      <c r="H8788" s="144">
        <v>9000</v>
      </c>
      <c r="I8788" s="143"/>
    </row>
    <row r="8789" spans="2:9" x14ac:dyDescent="0.25">
      <c r="B8789" s="142">
        <v>57307</v>
      </c>
      <c r="C8789" s="143" t="s">
        <v>325</v>
      </c>
      <c r="D8789" s="142">
        <v>13808553</v>
      </c>
      <c r="E8789" s="143" t="s">
        <v>6851</v>
      </c>
      <c r="F8789" s="143" t="s">
        <v>700</v>
      </c>
      <c r="G8789" s="143" t="s">
        <v>701</v>
      </c>
      <c r="H8789" s="144">
        <v>9000</v>
      </c>
      <c r="I8789" s="143"/>
    </row>
    <row r="8790" spans="2:9" x14ac:dyDescent="0.25">
      <c r="B8790" s="142">
        <v>57307</v>
      </c>
      <c r="C8790" s="143" t="s">
        <v>325</v>
      </c>
      <c r="D8790" s="142">
        <v>13808553</v>
      </c>
      <c r="E8790" s="143" t="s">
        <v>6852</v>
      </c>
      <c r="F8790" s="143" t="s">
        <v>700</v>
      </c>
      <c r="G8790" s="143" t="s">
        <v>701</v>
      </c>
      <c r="H8790" s="144">
        <v>-396.33</v>
      </c>
      <c r="I8790" s="143"/>
    </row>
    <row r="8791" spans="2:9" x14ac:dyDescent="0.25">
      <c r="B8791" s="142">
        <v>57307</v>
      </c>
      <c r="C8791" s="143" t="s">
        <v>325</v>
      </c>
      <c r="D8791" s="142">
        <v>13808553</v>
      </c>
      <c r="E8791" s="143" t="s">
        <v>6853</v>
      </c>
      <c r="F8791" s="143" t="s">
        <v>700</v>
      </c>
      <c r="G8791" s="143" t="s">
        <v>701</v>
      </c>
      <c r="H8791" s="144">
        <v>20000</v>
      </c>
      <c r="I8791" s="143"/>
    </row>
    <row r="8792" spans="2:9" x14ac:dyDescent="0.25">
      <c r="B8792" s="142">
        <v>57307</v>
      </c>
      <c r="C8792" s="143" t="s">
        <v>325</v>
      </c>
      <c r="D8792" s="142">
        <v>13810884</v>
      </c>
      <c r="E8792" s="143" t="s">
        <v>6854</v>
      </c>
      <c r="F8792" s="143" t="s">
        <v>700</v>
      </c>
      <c r="G8792" s="143" t="s">
        <v>701</v>
      </c>
      <c r="H8792" s="144">
        <v>25600</v>
      </c>
      <c r="I8792" s="143"/>
    </row>
    <row r="8793" spans="2:9" x14ac:dyDescent="0.25">
      <c r="B8793" s="142">
        <v>57307</v>
      </c>
      <c r="C8793" s="143" t="s">
        <v>325</v>
      </c>
      <c r="D8793" s="142">
        <v>13810884</v>
      </c>
      <c r="E8793" s="143" t="s">
        <v>6855</v>
      </c>
      <c r="F8793" s="143" t="s">
        <v>899</v>
      </c>
      <c r="G8793" s="143" t="s">
        <v>900</v>
      </c>
      <c r="H8793" s="144">
        <v>670.78</v>
      </c>
      <c r="I8793" s="143"/>
    </row>
    <row r="8794" spans="2:9" x14ac:dyDescent="0.25">
      <c r="B8794" s="142">
        <v>57307</v>
      </c>
      <c r="C8794" s="143" t="s">
        <v>325</v>
      </c>
      <c r="D8794" s="142">
        <v>13810884</v>
      </c>
      <c r="E8794" s="143" t="s">
        <v>6856</v>
      </c>
      <c r="F8794" s="143" t="s">
        <v>700</v>
      </c>
      <c r="G8794" s="143" t="s">
        <v>701</v>
      </c>
      <c r="H8794" s="144">
        <v>14760</v>
      </c>
      <c r="I8794" s="143"/>
    </row>
    <row r="8795" spans="2:9" x14ac:dyDescent="0.25">
      <c r="B8795" s="142">
        <v>57307</v>
      </c>
      <c r="C8795" s="143" t="s">
        <v>325</v>
      </c>
      <c r="D8795" s="142">
        <v>13811463</v>
      </c>
      <c r="E8795" s="143" t="s">
        <v>8870</v>
      </c>
      <c r="F8795" s="143" t="s">
        <v>700</v>
      </c>
      <c r="G8795" s="143" t="s">
        <v>701</v>
      </c>
      <c r="H8795" s="144">
        <v>200000</v>
      </c>
      <c r="I8795" s="143"/>
    </row>
    <row r="8796" spans="2:9" x14ac:dyDescent="0.25">
      <c r="B8796" s="142">
        <v>57307</v>
      </c>
      <c r="C8796" s="143" t="s">
        <v>325</v>
      </c>
      <c r="D8796" s="142">
        <v>13832273</v>
      </c>
      <c r="E8796" s="143" t="s">
        <v>6857</v>
      </c>
      <c r="F8796" s="143" t="s">
        <v>697</v>
      </c>
      <c r="G8796" s="143" t="s">
        <v>698</v>
      </c>
      <c r="H8796" s="144">
        <v>15000</v>
      </c>
      <c r="I8796" s="143"/>
    </row>
    <row r="8797" spans="2:9" x14ac:dyDescent="0.25">
      <c r="B8797" s="142">
        <v>57307</v>
      </c>
      <c r="C8797" s="143" t="s">
        <v>325</v>
      </c>
      <c r="D8797" s="142">
        <v>13997593</v>
      </c>
      <c r="E8797" s="143" t="s">
        <v>6858</v>
      </c>
      <c r="F8797" s="143" t="s">
        <v>700</v>
      </c>
      <c r="G8797" s="143" t="s">
        <v>701</v>
      </c>
      <c r="H8797" s="144">
        <v>-56973.05</v>
      </c>
      <c r="I8797" s="143"/>
    </row>
    <row r="8798" spans="2:9" x14ac:dyDescent="0.25">
      <c r="B8798" s="142">
        <v>57307</v>
      </c>
      <c r="C8798" s="143" t="s">
        <v>325</v>
      </c>
      <c r="D8798" s="142">
        <v>14010819</v>
      </c>
      <c r="E8798" s="143" t="s">
        <v>6860</v>
      </c>
      <c r="F8798" s="143" t="s">
        <v>700</v>
      </c>
      <c r="G8798" s="143" t="s">
        <v>701</v>
      </c>
      <c r="H8798" s="144">
        <v>-1650</v>
      </c>
      <c r="I8798" s="143"/>
    </row>
    <row r="8799" spans="2:9" x14ac:dyDescent="0.25">
      <c r="B8799" s="142">
        <v>57307</v>
      </c>
      <c r="C8799" s="143" t="s">
        <v>325</v>
      </c>
      <c r="D8799" s="142">
        <v>14019254</v>
      </c>
      <c r="E8799" s="143" t="s">
        <v>8871</v>
      </c>
      <c r="F8799" s="143" t="s">
        <v>697</v>
      </c>
      <c r="G8799" s="143" t="s">
        <v>698</v>
      </c>
      <c r="H8799" s="144">
        <v>20000</v>
      </c>
      <c r="I8799" s="143"/>
    </row>
    <row r="8800" spans="2:9" x14ac:dyDescent="0.25">
      <c r="B8800" s="142">
        <v>57307</v>
      </c>
      <c r="C8800" s="143" t="s">
        <v>325</v>
      </c>
      <c r="D8800" s="142">
        <v>14042593</v>
      </c>
      <c r="E8800" s="143" t="s">
        <v>6859</v>
      </c>
      <c r="F8800" s="143" t="s">
        <v>713</v>
      </c>
      <c r="G8800" s="143" t="s">
        <v>714</v>
      </c>
      <c r="H8800" s="144">
        <v>200000</v>
      </c>
      <c r="I8800" s="143"/>
    </row>
    <row r="8801" spans="2:9" x14ac:dyDescent="0.25">
      <c r="B8801" s="142">
        <v>57307</v>
      </c>
      <c r="C8801" s="143" t="s">
        <v>325</v>
      </c>
      <c r="D8801" s="142">
        <v>14067005</v>
      </c>
      <c r="E8801" s="143" t="s">
        <v>6861</v>
      </c>
      <c r="F8801" s="143" t="s">
        <v>729</v>
      </c>
      <c r="G8801" s="143" t="s">
        <v>730</v>
      </c>
      <c r="H8801" s="144">
        <v>1960</v>
      </c>
      <c r="I8801" s="143"/>
    </row>
    <row r="8802" spans="2:9" x14ac:dyDescent="0.25">
      <c r="B8802" s="142">
        <v>57307</v>
      </c>
      <c r="C8802" s="143" t="s">
        <v>325</v>
      </c>
      <c r="D8802" s="142">
        <v>65024916</v>
      </c>
      <c r="E8802" s="143" t="s">
        <v>9966</v>
      </c>
      <c r="F8802" s="143" t="s">
        <v>700</v>
      </c>
      <c r="G8802" s="143" t="s">
        <v>701</v>
      </c>
      <c r="H8802" s="144">
        <v>5000</v>
      </c>
      <c r="I8802" s="143"/>
    </row>
    <row r="8803" spans="2:9" x14ac:dyDescent="0.25">
      <c r="B8803" s="142">
        <v>57307</v>
      </c>
      <c r="C8803" s="143" t="s">
        <v>325</v>
      </c>
      <c r="D8803" s="142">
        <v>65047837</v>
      </c>
      <c r="E8803" s="143" t="s">
        <v>6862</v>
      </c>
      <c r="F8803" s="143" t="s">
        <v>729</v>
      </c>
      <c r="G8803" s="143" t="s">
        <v>730</v>
      </c>
      <c r="H8803" s="144">
        <v>600</v>
      </c>
      <c r="I8803" s="143"/>
    </row>
    <row r="8804" spans="2:9" x14ac:dyDescent="0.25">
      <c r="B8804" s="142">
        <v>57308</v>
      </c>
      <c r="C8804" s="143" t="s">
        <v>305</v>
      </c>
      <c r="D8804" s="142">
        <v>5531234</v>
      </c>
      <c r="E8804" s="143" t="s">
        <v>9364</v>
      </c>
      <c r="F8804" s="143" t="s">
        <v>697</v>
      </c>
      <c r="G8804" s="143" t="s">
        <v>698</v>
      </c>
      <c r="H8804" s="144">
        <v>66000</v>
      </c>
      <c r="I8804" s="143"/>
    </row>
    <row r="8805" spans="2:9" x14ac:dyDescent="0.25">
      <c r="B8805" s="142">
        <v>57308</v>
      </c>
      <c r="C8805" s="143" t="s">
        <v>305</v>
      </c>
      <c r="D8805" s="142">
        <v>13766644</v>
      </c>
      <c r="E8805" s="143" t="s">
        <v>9967</v>
      </c>
      <c r="F8805" s="143" t="s">
        <v>1675</v>
      </c>
      <c r="G8805" s="143" t="s">
        <v>1676</v>
      </c>
      <c r="H8805" s="144">
        <v>1397</v>
      </c>
      <c r="I8805" s="143"/>
    </row>
    <row r="8806" spans="2:9" x14ac:dyDescent="0.25">
      <c r="B8806" s="142">
        <v>57308</v>
      </c>
      <c r="C8806" s="143" t="s">
        <v>305</v>
      </c>
      <c r="D8806" s="142">
        <v>13766644</v>
      </c>
      <c r="E8806" s="143" t="s">
        <v>6863</v>
      </c>
      <c r="F8806" s="143" t="s">
        <v>737</v>
      </c>
      <c r="G8806" s="143" t="s">
        <v>738</v>
      </c>
      <c r="H8806" s="144">
        <v>360</v>
      </c>
      <c r="I8806" s="143"/>
    </row>
    <row r="8807" spans="2:9" x14ac:dyDescent="0.25">
      <c r="B8807" s="142">
        <v>57308</v>
      </c>
      <c r="C8807" s="143" t="s">
        <v>305</v>
      </c>
      <c r="D8807" s="142">
        <v>13766937</v>
      </c>
      <c r="E8807" s="143" t="s">
        <v>8872</v>
      </c>
      <c r="F8807" s="143" t="s">
        <v>700</v>
      </c>
      <c r="G8807" s="143" t="s">
        <v>701</v>
      </c>
      <c r="H8807" s="144">
        <v>30000</v>
      </c>
      <c r="I8807" s="143"/>
    </row>
    <row r="8808" spans="2:9" x14ac:dyDescent="0.25">
      <c r="B8808" s="142">
        <v>57308</v>
      </c>
      <c r="C8808" s="143" t="s">
        <v>305</v>
      </c>
      <c r="D8808" s="142">
        <v>13767216</v>
      </c>
      <c r="E8808" s="143" t="s">
        <v>6864</v>
      </c>
      <c r="F8808" s="143" t="s">
        <v>700</v>
      </c>
      <c r="G8808" s="143" t="s">
        <v>701</v>
      </c>
      <c r="H8808" s="144">
        <v>600</v>
      </c>
      <c r="I8808" s="143"/>
    </row>
    <row r="8809" spans="2:9" x14ac:dyDescent="0.25">
      <c r="B8809" s="142">
        <v>57308</v>
      </c>
      <c r="C8809" s="143" t="s">
        <v>305</v>
      </c>
      <c r="D8809" s="142">
        <v>13767216</v>
      </c>
      <c r="E8809" s="143" t="s">
        <v>6865</v>
      </c>
      <c r="F8809" s="143" t="s">
        <v>700</v>
      </c>
      <c r="G8809" s="143" t="s">
        <v>701</v>
      </c>
      <c r="H8809" s="144">
        <v>78000</v>
      </c>
      <c r="I8809" s="143"/>
    </row>
    <row r="8810" spans="2:9" x14ac:dyDescent="0.25">
      <c r="B8810" s="142">
        <v>57308</v>
      </c>
      <c r="C8810" s="143" t="s">
        <v>305</v>
      </c>
      <c r="D8810" s="142">
        <v>13768050</v>
      </c>
      <c r="E8810" s="143" t="s">
        <v>9365</v>
      </c>
      <c r="F8810" s="143" t="s">
        <v>697</v>
      </c>
      <c r="G8810" s="143" t="s">
        <v>698</v>
      </c>
      <c r="H8810" s="144">
        <v>50000</v>
      </c>
      <c r="I8810" s="143"/>
    </row>
    <row r="8811" spans="2:9" x14ac:dyDescent="0.25">
      <c r="B8811" s="142">
        <v>57308</v>
      </c>
      <c r="C8811" s="143" t="s">
        <v>305</v>
      </c>
      <c r="D8811" s="142">
        <v>13768185</v>
      </c>
      <c r="E8811" s="143" t="s">
        <v>6866</v>
      </c>
      <c r="F8811" s="143" t="s">
        <v>700</v>
      </c>
      <c r="G8811" s="143" t="s">
        <v>701</v>
      </c>
      <c r="H8811" s="144">
        <v>-158596.04</v>
      </c>
      <c r="I8811" s="143"/>
    </row>
    <row r="8812" spans="2:9" x14ac:dyDescent="0.25">
      <c r="B8812" s="142">
        <v>57308</v>
      </c>
      <c r="C8812" s="143" t="s">
        <v>305</v>
      </c>
      <c r="D8812" s="142">
        <v>13769046</v>
      </c>
      <c r="E8812" s="143" t="s">
        <v>6867</v>
      </c>
      <c r="F8812" s="143" t="s">
        <v>700</v>
      </c>
      <c r="G8812" s="143" t="s">
        <v>701</v>
      </c>
      <c r="H8812" s="144">
        <v>-28258.06</v>
      </c>
      <c r="I8812" s="143"/>
    </row>
    <row r="8813" spans="2:9" x14ac:dyDescent="0.25">
      <c r="B8813" s="142">
        <v>57308</v>
      </c>
      <c r="C8813" s="143" t="s">
        <v>305</v>
      </c>
      <c r="D8813" s="142">
        <v>13769046</v>
      </c>
      <c r="E8813" s="143" t="s">
        <v>6868</v>
      </c>
      <c r="F8813" s="143" t="s">
        <v>713</v>
      </c>
      <c r="G8813" s="143" t="s">
        <v>714</v>
      </c>
      <c r="H8813" s="144">
        <v>104800</v>
      </c>
      <c r="I8813" s="143"/>
    </row>
    <row r="8814" spans="2:9" x14ac:dyDescent="0.25">
      <c r="B8814" s="142">
        <v>57308</v>
      </c>
      <c r="C8814" s="143" t="s">
        <v>305</v>
      </c>
      <c r="D8814" s="142">
        <v>13769046</v>
      </c>
      <c r="E8814" s="143" t="s">
        <v>6869</v>
      </c>
      <c r="F8814" s="143" t="s">
        <v>700</v>
      </c>
      <c r="G8814" s="143" t="s">
        <v>701</v>
      </c>
      <c r="H8814" s="144">
        <v>-23640.16</v>
      </c>
      <c r="I8814" s="143"/>
    </row>
    <row r="8815" spans="2:9" x14ac:dyDescent="0.25">
      <c r="B8815" s="142">
        <v>57308</v>
      </c>
      <c r="C8815" s="143" t="s">
        <v>305</v>
      </c>
      <c r="D8815" s="142">
        <v>13769046</v>
      </c>
      <c r="E8815" s="143" t="s">
        <v>6870</v>
      </c>
      <c r="F8815" s="143" t="s">
        <v>700</v>
      </c>
      <c r="G8815" s="143" t="s">
        <v>701</v>
      </c>
      <c r="H8815" s="144">
        <v>5000</v>
      </c>
      <c r="I8815" s="143"/>
    </row>
    <row r="8816" spans="2:9" x14ac:dyDescent="0.25">
      <c r="B8816" s="142">
        <v>57308</v>
      </c>
      <c r="C8816" s="143" t="s">
        <v>305</v>
      </c>
      <c r="D8816" s="142">
        <v>13769255</v>
      </c>
      <c r="E8816" s="143" t="s">
        <v>9968</v>
      </c>
      <c r="F8816" s="143" t="s">
        <v>1675</v>
      </c>
      <c r="G8816" s="143" t="s">
        <v>1676</v>
      </c>
      <c r="H8816" s="144">
        <v>935</v>
      </c>
      <c r="I8816" s="143"/>
    </row>
    <row r="8817" spans="2:9" x14ac:dyDescent="0.25">
      <c r="B8817" s="142">
        <v>57308</v>
      </c>
      <c r="C8817" s="143" t="s">
        <v>305</v>
      </c>
      <c r="D8817" s="142">
        <v>13769899</v>
      </c>
      <c r="E8817" s="143" t="s">
        <v>6871</v>
      </c>
      <c r="F8817" s="143" t="s">
        <v>792</v>
      </c>
      <c r="G8817" s="143" t="s">
        <v>793</v>
      </c>
      <c r="H8817" s="144">
        <v>342.12</v>
      </c>
      <c r="I8817" s="143"/>
    </row>
    <row r="8818" spans="2:9" x14ac:dyDescent="0.25">
      <c r="B8818" s="142">
        <v>57308</v>
      </c>
      <c r="C8818" s="143" t="s">
        <v>305</v>
      </c>
      <c r="D8818" s="142">
        <v>13769976</v>
      </c>
      <c r="E8818" s="143" t="s">
        <v>6872</v>
      </c>
      <c r="F8818" s="143" t="s">
        <v>700</v>
      </c>
      <c r="G8818" s="143" t="s">
        <v>701</v>
      </c>
      <c r="H8818" s="144">
        <v>1200</v>
      </c>
      <c r="I8818" s="143"/>
    </row>
    <row r="8819" spans="2:9" x14ac:dyDescent="0.25">
      <c r="B8819" s="142">
        <v>57308</v>
      </c>
      <c r="C8819" s="143" t="s">
        <v>305</v>
      </c>
      <c r="D8819" s="142">
        <v>13770274</v>
      </c>
      <c r="E8819" s="143" t="s">
        <v>6873</v>
      </c>
      <c r="F8819" s="143" t="s">
        <v>697</v>
      </c>
      <c r="G8819" s="143" t="s">
        <v>698</v>
      </c>
      <c r="H8819" s="144">
        <v>25000</v>
      </c>
      <c r="I8819" s="143"/>
    </row>
    <row r="8820" spans="2:9" x14ac:dyDescent="0.25">
      <c r="B8820" s="142">
        <v>57308</v>
      </c>
      <c r="C8820" s="143" t="s">
        <v>305</v>
      </c>
      <c r="D8820" s="142">
        <v>13772170</v>
      </c>
      <c r="E8820" s="143" t="s">
        <v>6874</v>
      </c>
      <c r="F8820" s="143" t="s">
        <v>700</v>
      </c>
      <c r="G8820" s="143" t="s">
        <v>701</v>
      </c>
      <c r="H8820" s="144">
        <v>360</v>
      </c>
      <c r="I8820" s="143"/>
    </row>
    <row r="8821" spans="2:9" x14ac:dyDescent="0.25">
      <c r="B8821" s="142">
        <v>57308</v>
      </c>
      <c r="C8821" s="143" t="s">
        <v>305</v>
      </c>
      <c r="D8821" s="142">
        <v>13772293</v>
      </c>
      <c r="E8821" s="143" t="s">
        <v>6875</v>
      </c>
      <c r="F8821" s="143" t="s">
        <v>737</v>
      </c>
      <c r="G8821" s="143" t="s">
        <v>738</v>
      </c>
      <c r="H8821" s="144">
        <v>360</v>
      </c>
      <c r="I8821" s="143"/>
    </row>
    <row r="8822" spans="2:9" x14ac:dyDescent="0.25">
      <c r="B8822" s="142">
        <v>57308</v>
      </c>
      <c r="C8822" s="143" t="s">
        <v>305</v>
      </c>
      <c r="D8822" s="142">
        <v>13772293</v>
      </c>
      <c r="E8822" s="143" t="s">
        <v>6876</v>
      </c>
      <c r="F8822" s="143" t="s">
        <v>729</v>
      </c>
      <c r="G8822" s="143" t="s">
        <v>730</v>
      </c>
      <c r="H8822" s="144">
        <v>1168</v>
      </c>
      <c r="I8822" s="143"/>
    </row>
    <row r="8823" spans="2:9" x14ac:dyDescent="0.25">
      <c r="B8823" s="142">
        <v>57308</v>
      </c>
      <c r="C8823" s="143" t="s">
        <v>305</v>
      </c>
      <c r="D8823" s="142">
        <v>13772293</v>
      </c>
      <c r="E8823" s="143" t="s">
        <v>6877</v>
      </c>
      <c r="F8823" s="143" t="s">
        <v>729</v>
      </c>
      <c r="G8823" s="143" t="s">
        <v>730</v>
      </c>
      <c r="H8823" s="144">
        <v>1168</v>
      </c>
      <c r="I8823" s="143"/>
    </row>
    <row r="8824" spans="2:9" x14ac:dyDescent="0.25">
      <c r="B8824" s="142">
        <v>57308</v>
      </c>
      <c r="C8824" s="143" t="s">
        <v>305</v>
      </c>
      <c r="D8824" s="142">
        <v>13772293</v>
      </c>
      <c r="E8824" s="143" t="s">
        <v>6878</v>
      </c>
      <c r="F8824" s="143" t="s">
        <v>700</v>
      </c>
      <c r="G8824" s="143" t="s">
        <v>701</v>
      </c>
      <c r="H8824" s="144">
        <v>15000</v>
      </c>
      <c r="I8824" s="143"/>
    </row>
    <row r="8825" spans="2:9" x14ac:dyDescent="0.25">
      <c r="B8825" s="142">
        <v>57308</v>
      </c>
      <c r="C8825" s="143" t="s">
        <v>305</v>
      </c>
      <c r="D8825" s="142">
        <v>13773538</v>
      </c>
      <c r="E8825" s="143" t="s">
        <v>8873</v>
      </c>
      <c r="F8825" s="143" t="s">
        <v>713</v>
      </c>
      <c r="G8825" s="143" t="s">
        <v>714</v>
      </c>
      <c r="H8825" s="144">
        <v>120000</v>
      </c>
      <c r="I8825" s="143"/>
    </row>
    <row r="8826" spans="2:9" x14ac:dyDescent="0.25">
      <c r="B8826" s="142">
        <v>57308</v>
      </c>
      <c r="C8826" s="143" t="s">
        <v>305</v>
      </c>
      <c r="D8826" s="142">
        <v>13773538</v>
      </c>
      <c r="E8826" s="143" t="s">
        <v>9969</v>
      </c>
      <c r="F8826" s="143" t="s">
        <v>700</v>
      </c>
      <c r="G8826" s="143" t="s">
        <v>701</v>
      </c>
      <c r="H8826" s="144">
        <v>-12129.39</v>
      </c>
      <c r="I8826" s="143"/>
    </row>
    <row r="8827" spans="2:9" x14ac:dyDescent="0.25">
      <c r="B8827" s="142">
        <v>57308</v>
      </c>
      <c r="C8827" s="143" t="s">
        <v>305</v>
      </c>
      <c r="D8827" s="142">
        <v>13773539</v>
      </c>
      <c r="E8827" s="143" t="s">
        <v>6879</v>
      </c>
      <c r="F8827" s="143" t="s">
        <v>700</v>
      </c>
      <c r="G8827" s="143" t="s">
        <v>701</v>
      </c>
      <c r="H8827" s="144">
        <v>-2500.02</v>
      </c>
      <c r="I8827" s="143"/>
    </row>
    <row r="8828" spans="2:9" x14ac:dyDescent="0.25">
      <c r="B8828" s="142">
        <v>57308</v>
      </c>
      <c r="C8828" s="143" t="s">
        <v>305</v>
      </c>
      <c r="D8828" s="142">
        <v>13773539</v>
      </c>
      <c r="E8828" s="143" t="s">
        <v>6879</v>
      </c>
      <c r="F8828" s="143" t="s">
        <v>700</v>
      </c>
      <c r="G8828" s="143" t="s">
        <v>701</v>
      </c>
      <c r="H8828" s="144">
        <v>-8500.49</v>
      </c>
      <c r="I8828" s="143"/>
    </row>
    <row r="8829" spans="2:9" x14ac:dyDescent="0.25">
      <c r="B8829" s="142">
        <v>57308</v>
      </c>
      <c r="C8829" s="143" t="s">
        <v>305</v>
      </c>
      <c r="D8829" s="142">
        <v>13773685</v>
      </c>
      <c r="E8829" s="143" t="s">
        <v>6880</v>
      </c>
      <c r="F8829" s="143" t="s">
        <v>729</v>
      </c>
      <c r="G8829" s="143" t="s">
        <v>730</v>
      </c>
      <c r="H8829" s="144">
        <v>628.4</v>
      </c>
      <c r="I8829" s="143"/>
    </row>
    <row r="8830" spans="2:9" x14ac:dyDescent="0.25">
      <c r="B8830" s="142">
        <v>57308</v>
      </c>
      <c r="C8830" s="143" t="s">
        <v>305</v>
      </c>
      <c r="D8830" s="142">
        <v>13773685</v>
      </c>
      <c r="E8830" s="143" t="s">
        <v>6881</v>
      </c>
      <c r="F8830" s="143" t="s">
        <v>697</v>
      </c>
      <c r="G8830" s="143" t="s">
        <v>698</v>
      </c>
      <c r="H8830" s="144">
        <v>48000</v>
      </c>
      <c r="I8830" s="143"/>
    </row>
    <row r="8831" spans="2:9" x14ac:dyDescent="0.25">
      <c r="B8831" s="142">
        <v>57308</v>
      </c>
      <c r="C8831" s="143" t="s">
        <v>305</v>
      </c>
      <c r="D8831" s="142">
        <v>13773783</v>
      </c>
      <c r="E8831" s="143" t="s">
        <v>6882</v>
      </c>
      <c r="F8831" s="143" t="s">
        <v>899</v>
      </c>
      <c r="G8831" s="143" t="s">
        <v>900</v>
      </c>
      <c r="H8831" s="144">
        <v>762.25</v>
      </c>
      <c r="I8831" s="143"/>
    </row>
    <row r="8832" spans="2:9" x14ac:dyDescent="0.25">
      <c r="B8832" s="142">
        <v>57308</v>
      </c>
      <c r="C8832" s="143" t="s">
        <v>305</v>
      </c>
      <c r="D8832" s="142">
        <v>13775924</v>
      </c>
      <c r="E8832" s="143" t="s">
        <v>6883</v>
      </c>
      <c r="F8832" s="143" t="s">
        <v>713</v>
      </c>
      <c r="G8832" s="143" t="s">
        <v>714</v>
      </c>
      <c r="H8832" s="144">
        <v>55000</v>
      </c>
      <c r="I8832" s="143"/>
    </row>
    <row r="8833" spans="2:9" x14ac:dyDescent="0.25">
      <c r="B8833" s="142">
        <v>57308</v>
      </c>
      <c r="C8833" s="143" t="s">
        <v>305</v>
      </c>
      <c r="D8833" s="142">
        <v>13775924</v>
      </c>
      <c r="E8833" s="143" t="s">
        <v>6884</v>
      </c>
      <c r="F8833" s="143" t="s">
        <v>737</v>
      </c>
      <c r="G8833" s="143" t="s">
        <v>738</v>
      </c>
      <c r="H8833" s="144">
        <v>5000</v>
      </c>
      <c r="I8833" s="143"/>
    </row>
    <row r="8834" spans="2:9" x14ac:dyDescent="0.25">
      <c r="B8834" s="142">
        <v>57308</v>
      </c>
      <c r="C8834" s="143" t="s">
        <v>305</v>
      </c>
      <c r="D8834" s="142">
        <v>13775943</v>
      </c>
      <c r="E8834" s="143" t="s">
        <v>6885</v>
      </c>
      <c r="F8834" s="143" t="s">
        <v>713</v>
      </c>
      <c r="G8834" s="143" t="s">
        <v>714</v>
      </c>
      <c r="H8834" s="144">
        <v>110000</v>
      </c>
      <c r="I8834" s="143"/>
    </row>
    <row r="8835" spans="2:9" x14ac:dyDescent="0.25">
      <c r="B8835" s="142">
        <v>57308</v>
      </c>
      <c r="C8835" s="143" t="s">
        <v>305</v>
      </c>
      <c r="D8835" s="142">
        <v>13775943</v>
      </c>
      <c r="E8835" s="143" t="s">
        <v>6886</v>
      </c>
      <c r="F8835" s="143" t="s">
        <v>700</v>
      </c>
      <c r="G8835" s="143" t="s">
        <v>701</v>
      </c>
      <c r="H8835" s="144">
        <v>360</v>
      </c>
      <c r="I8835" s="143"/>
    </row>
    <row r="8836" spans="2:9" x14ac:dyDescent="0.25">
      <c r="B8836" s="142">
        <v>57308</v>
      </c>
      <c r="C8836" s="143" t="s">
        <v>305</v>
      </c>
      <c r="D8836" s="142">
        <v>13776075</v>
      </c>
      <c r="E8836" s="143" t="s">
        <v>6887</v>
      </c>
      <c r="F8836" s="143" t="s">
        <v>700</v>
      </c>
      <c r="G8836" s="143" t="s">
        <v>701</v>
      </c>
      <c r="H8836" s="144">
        <v>-4007.42</v>
      </c>
      <c r="I8836" s="143"/>
    </row>
    <row r="8837" spans="2:9" x14ac:dyDescent="0.25">
      <c r="B8837" s="142">
        <v>57308</v>
      </c>
      <c r="C8837" s="143" t="s">
        <v>305</v>
      </c>
      <c r="D8837" s="142">
        <v>13776075</v>
      </c>
      <c r="E8837" s="143" t="s">
        <v>6888</v>
      </c>
      <c r="F8837" s="143" t="s">
        <v>700</v>
      </c>
      <c r="G8837" s="143" t="s">
        <v>701</v>
      </c>
      <c r="H8837" s="144">
        <v>-23800</v>
      </c>
      <c r="I8837" s="143"/>
    </row>
    <row r="8838" spans="2:9" x14ac:dyDescent="0.25">
      <c r="B8838" s="142">
        <v>57308</v>
      </c>
      <c r="C8838" s="143" t="s">
        <v>305</v>
      </c>
      <c r="D8838" s="142">
        <v>13776084</v>
      </c>
      <c r="E8838" s="143" t="s">
        <v>6889</v>
      </c>
      <c r="F8838" s="143" t="s">
        <v>700</v>
      </c>
      <c r="G8838" s="143" t="s">
        <v>701</v>
      </c>
      <c r="H8838" s="144">
        <v>-14834.92</v>
      </c>
      <c r="I8838" s="143"/>
    </row>
    <row r="8839" spans="2:9" x14ac:dyDescent="0.25">
      <c r="B8839" s="142">
        <v>57308</v>
      </c>
      <c r="C8839" s="143" t="s">
        <v>305</v>
      </c>
      <c r="D8839" s="142">
        <v>13776084</v>
      </c>
      <c r="E8839" s="143" t="s">
        <v>6889</v>
      </c>
      <c r="F8839" s="143" t="s">
        <v>700</v>
      </c>
      <c r="G8839" s="143" t="s">
        <v>701</v>
      </c>
      <c r="H8839" s="144">
        <v>-33320.879999999997</v>
      </c>
      <c r="I8839" s="143"/>
    </row>
    <row r="8840" spans="2:9" x14ac:dyDescent="0.25">
      <c r="B8840" s="142">
        <v>57308</v>
      </c>
      <c r="C8840" s="143" t="s">
        <v>305</v>
      </c>
      <c r="D8840" s="142">
        <v>13776188</v>
      </c>
      <c r="E8840" s="143" t="s">
        <v>6890</v>
      </c>
      <c r="F8840" s="143" t="s">
        <v>713</v>
      </c>
      <c r="G8840" s="143" t="s">
        <v>714</v>
      </c>
      <c r="H8840" s="144">
        <v>100000</v>
      </c>
      <c r="I8840" s="143"/>
    </row>
    <row r="8841" spans="2:9" x14ac:dyDescent="0.25">
      <c r="B8841" s="142">
        <v>57308</v>
      </c>
      <c r="C8841" s="143" t="s">
        <v>305</v>
      </c>
      <c r="D8841" s="142">
        <v>13776188</v>
      </c>
      <c r="E8841" s="143" t="s">
        <v>6891</v>
      </c>
      <c r="F8841" s="143" t="s">
        <v>1226</v>
      </c>
      <c r="G8841" s="143" t="s">
        <v>1227</v>
      </c>
      <c r="H8841" s="144">
        <v>-90220.11</v>
      </c>
      <c r="I8841" s="143"/>
    </row>
    <row r="8842" spans="2:9" x14ac:dyDescent="0.25">
      <c r="B8842" s="142">
        <v>57308</v>
      </c>
      <c r="C8842" s="143" t="s">
        <v>305</v>
      </c>
      <c r="D8842" s="142">
        <v>13776188</v>
      </c>
      <c r="E8842" s="143" t="s">
        <v>6892</v>
      </c>
      <c r="F8842" s="143" t="s">
        <v>700</v>
      </c>
      <c r="G8842" s="143" t="s">
        <v>701</v>
      </c>
      <c r="H8842" s="144">
        <v>90220.11</v>
      </c>
      <c r="I8842" s="143"/>
    </row>
    <row r="8843" spans="2:9" x14ac:dyDescent="0.25">
      <c r="B8843" s="142">
        <v>57308</v>
      </c>
      <c r="C8843" s="143" t="s">
        <v>305</v>
      </c>
      <c r="D8843" s="142">
        <v>13776188</v>
      </c>
      <c r="E8843" s="143" t="s">
        <v>6893</v>
      </c>
      <c r="F8843" s="143" t="s">
        <v>700</v>
      </c>
      <c r="G8843" s="143" t="s">
        <v>701</v>
      </c>
      <c r="H8843" s="144">
        <v>600</v>
      </c>
      <c r="I8843" s="143"/>
    </row>
    <row r="8844" spans="2:9" x14ac:dyDescent="0.25">
      <c r="B8844" s="142">
        <v>57308</v>
      </c>
      <c r="C8844" s="143" t="s">
        <v>305</v>
      </c>
      <c r="D8844" s="142">
        <v>13776292</v>
      </c>
      <c r="E8844" s="143" t="s">
        <v>6894</v>
      </c>
      <c r="F8844" s="143" t="s">
        <v>700</v>
      </c>
      <c r="G8844" s="143" t="s">
        <v>701</v>
      </c>
      <c r="H8844" s="144">
        <v>1800</v>
      </c>
      <c r="I8844" s="143"/>
    </row>
    <row r="8845" spans="2:9" x14ac:dyDescent="0.25">
      <c r="B8845" s="142">
        <v>57308</v>
      </c>
      <c r="C8845" s="143" t="s">
        <v>305</v>
      </c>
      <c r="D8845" s="142">
        <v>13776292</v>
      </c>
      <c r="E8845" s="143" t="s">
        <v>6895</v>
      </c>
      <c r="F8845" s="143" t="s">
        <v>737</v>
      </c>
      <c r="G8845" s="143" t="s">
        <v>738</v>
      </c>
      <c r="H8845" s="144">
        <v>479</v>
      </c>
      <c r="I8845" s="143"/>
    </row>
    <row r="8846" spans="2:9" x14ac:dyDescent="0.25">
      <c r="B8846" s="142">
        <v>57308</v>
      </c>
      <c r="C8846" s="143" t="s">
        <v>305</v>
      </c>
      <c r="D8846" s="142">
        <v>13776652</v>
      </c>
      <c r="E8846" s="143" t="s">
        <v>6896</v>
      </c>
      <c r="F8846" s="143" t="s">
        <v>700</v>
      </c>
      <c r="G8846" s="143" t="s">
        <v>701</v>
      </c>
      <c r="H8846" s="144">
        <v>30000</v>
      </c>
      <c r="I8846" s="143"/>
    </row>
    <row r="8847" spans="2:9" x14ac:dyDescent="0.25">
      <c r="B8847" s="142">
        <v>57308</v>
      </c>
      <c r="C8847" s="143" t="s">
        <v>305</v>
      </c>
      <c r="D8847" s="142">
        <v>13777261</v>
      </c>
      <c r="E8847" s="143" t="s">
        <v>9366</v>
      </c>
      <c r="F8847" s="143" t="s">
        <v>706</v>
      </c>
      <c r="G8847" s="143" t="s">
        <v>707</v>
      </c>
      <c r="H8847" s="144">
        <v>-5334.42</v>
      </c>
      <c r="I8847" s="143"/>
    </row>
    <row r="8848" spans="2:9" x14ac:dyDescent="0.25">
      <c r="B8848" s="142">
        <v>57308</v>
      </c>
      <c r="C8848" s="143" t="s">
        <v>305</v>
      </c>
      <c r="D8848" s="142">
        <v>13777261</v>
      </c>
      <c r="E8848" s="143" t="s">
        <v>6897</v>
      </c>
      <c r="F8848" s="143" t="s">
        <v>697</v>
      </c>
      <c r="G8848" s="143" t="s">
        <v>698</v>
      </c>
      <c r="H8848" s="144">
        <v>5500</v>
      </c>
      <c r="I8848" s="143"/>
    </row>
    <row r="8849" spans="2:9" x14ac:dyDescent="0.25">
      <c r="B8849" s="142">
        <v>57308</v>
      </c>
      <c r="C8849" s="143" t="s">
        <v>305</v>
      </c>
      <c r="D8849" s="142">
        <v>13777338</v>
      </c>
      <c r="E8849" s="143" t="s">
        <v>6898</v>
      </c>
      <c r="F8849" s="143" t="s">
        <v>700</v>
      </c>
      <c r="G8849" s="143" t="s">
        <v>701</v>
      </c>
      <c r="H8849" s="144">
        <v>360</v>
      </c>
      <c r="I8849" s="143"/>
    </row>
    <row r="8850" spans="2:9" x14ac:dyDescent="0.25">
      <c r="B8850" s="142">
        <v>57308</v>
      </c>
      <c r="C8850" s="143" t="s">
        <v>305</v>
      </c>
      <c r="D8850" s="142">
        <v>13777339</v>
      </c>
      <c r="E8850" s="143" t="s">
        <v>6899</v>
      </c>
      <c r="F8850" s="143" t="s">
        <v>700</v>
      </c>
      <c r="G8850" s="143" t="s">
        <v>701</v>
      </c>
      <c r="H8850" s="144">
        <v>360</v>
      </c>
      <c r="I8850" s="143"/>
    </row>
    <row r="8851" spans="2:9" x14ac:dyDescent="0.25">
      <c r="B8851" s="142">
        <v>57308</v>
      </c>
      <c r="C8851" s="143" t="s">
        <v>305</v>
      </c>
      <c r="D8851" s="142">
        <v>13777456</v>
      </c>
      <c r="E8851" s="143" t="s">
        <v>6901</v>
      </c>
      <c r="F8851" s="143" t="s">
        <v>899</v>
      </c>
      <c r="G8851" s="143" t="s">
        <v>900</v>
      </c>
      <c r="H8851" s="144">
        <v>807.98</v>
      </c>
      <c r="I8851" s="143"/>
    </row>
    <row r="8852" spans="2:9" x14ac:dyDescent="0.25">
      <c r="B8852" s="142">
        <v>57308</v>
      </c>
      <c r="C8852" s="143" t="s">
        <v>305</v>
      </c>
      <c r="D8852" s="142">
        <v>13778788</v>
      </c>
      <c r="E8852" s="143" t="s">
        <v>6902</v>
      </c>
      <c r="F8852" s="143" t="s">
        <v>729</v>
      </c>
      <c r="G8852" s="143" t="s">
        <v>730</v>
      </c>
      <c r="H8852" s="144">
        <v>2000</v>
      </c>
      <c r="I8852" s="143"/>
    </row>
    <row r="8853" spans="2:9" x14ac:dyDescent="0.25">
      <c r="B8853" s="142">
        <v>57308</v>
      </c>
      <c r="C8853" s="143" t="s">
        <v>305</v>
      </c>
      <c r="D8853" s="142">
        <v>13778928</v>
      </c>
      <c r="E8853" s="143" t="s">
        <v>6903</v>
      </c>
      <c r="F8853" s="143" t="s">
        <v>713</v>
      </c>
      <c r="G8853" s="143" t="s">
        <v>714</v>
      </c>
      <c r="H8853" s="144">
        <v>120000</v>
      </c>
      <c r="I8853" s="143"/>
    </row>
    <row r="8854" spans="2:9" x14ac:dyDescent="0.25">
      <c r="B8854" s="142">
        <v>57308</v>
      </c>
      <c r="C8854" s="143" t="s">
        <v>305</v>
      </c>
      <c r="D8854" s="142">
        <v>13781435</v>
      </c>
      <c r="E8854" s="143" t="s">
        <v>6904</v>
      </c>
      <c r="F8854" s="143" t="s">
        <v>700</v>
      </c>
      <c r="G8854" s="143" t="s">
        <v>701</v>
      </c>
      <c r="H8854" s="144">
        <v>400</v>
      </c>
      <c r="I8854" s="143"/>
    </row>
    <row r="8855" spans="2:9" x14ac:dyDescent="0.25">
      <c r="B8855" s="142">
        <v>57308</v>
      </c>
      <c r="C8855" s="143" t="s">
        <v>305</v>
      </c>
      <c r="D8855" s="142">
        <v>13781435</v>
      </c>
      <c r="E8855" s="143" t="s">
        <v>6904</v>
      </c>
      <c r="F8855" s="143" t="s">
        <v>700</v>
      </c>
      <c r="G8855" s="143" t="s">
        <v>701</v>
      </c>
      <c r="H8855" s="144">
        <v>200</v>
      </c>
      <c r="I8855" s="143"/>
    </row>
    <row r="8856" spans="2:9" x14ac:dyDescent="0.25">
      <c r="B8856" s="142">
        <v>57308</v>
      </c>
      <c r="C8856" s="143" t="s">
        <v>305</v>
      </c>
      <c r="D8856" s="142">
        <v>13781435</v>
      </c>
      <c r="E8856" s="143" t="s">
        <v>6905</v>
      </c>
      <c r="F8856" s="143" t="s">
        <v>706</v>
      </c>
      <c r="G8856" s="143" t="s">
        <v>707</v>
      </c>
      <c r="H8856" s="144">
        <v>336.14</v>
      </c>
      <c r="I8856" s="143"/>
    </row>
    <row r="8857" spans="2:9" x14ac:dyDescent="0.25">
      <c r="B8857" s="142">
        <v>57308</v>
      </c>
      <c r="C8857" s="143" t="s">
        <v>305</v>
      </c>
      <c r="D8857" s="142">
        <v>13781435</v>
      </c>
      <c r="E8857" s="143" t="s">
        <v>6905</v>
      </c>
      <c r="F8857" s="143" t="s">
        <v>706</v>
      </c>
      <c r="G8857" s="143" t="s">
        <v>707</v>
      </c>
      <c r="H8857" s="144">
        <v>192.08</v>
      </c>
      <c r="I8857" s="143"/>
    </row>
    <row r="8858" spans="2:9" x14ac:dyDescent="0.25">
      <c r="B8858" s="142">
        <v>57308</v>
      </c>
      <c r="C8858" s="143" t="s">
        <v>305</v>
      </c>
      <c r="D8858" s="142">
        <v>13790026</v>
      </c>
      <c r="E8858" s="143" t="s">
        <v>9367</v>
      </c>
      <c r="F8858" s="143" t="s">
        <v>697</v>
      </c>
      <c r="G8858" s="143" t="s">
        <v>698</v>
      </c>
      <c r="H8858" s="144">
        <v>50000</v>
      </c>
      <c r="I8858" s="143"/>
    </row>
    <row r="8859" spans="2:9" x14ac:dyDescent="0.25">
      <c r="B8859" s="142">
        <v>57308</v>
      </c>
      <c r="C8859" s="143" t="s">
        <v>305</v>
      </c>
      <c r="D8859" s="142">
        <v>13790604</v>
      </c>
      <c r="E8859" s="143" t="s">
        <v>9970</v>
      </c>
      <c r="F8859" s="143" t="s">
        <v>700</v>
      </c>
      <c r="G8859" s="143" t="s">
        <v>701</v>
      </c>
      <c r="H8859" s="144">
        <v>-11740.29</v>
      </c>
      <c r="I8859" s="143"/>
    </row>
    <row r="8860" spans="2:9" x14ac:dyDescent="0.25">
      <c r="B8860" s="142">
        <v>57308</v>
      </c>
      <c r="C8860" s="143" t="s">
        <v>305</v>
      </c>
      <c r="D8860" s="142">
        <v>13840606</v>
      </c>
      <c r="E8860" s="143" t="s">
        <v>6900</v>
      </c>
      <c r="F8860" s="143" t="s">
        <v>697</v>
      </c>
      <c r="G8860" s="143" t="s">
        <v>698</v>
      </c>
      <c r="H8860" s="144">
        <v>40000</v>
      </c>
      <c r="I8860" s="143"/>
    </row>
    <row r="8861" spans="2:9" x14ac:dyDescent="0.25">
      <c r="B8861" s="142">
        <v>57308</v>
      </c>
      <c r="C8861" s="143" t="s">
        <v>305</v>
      </c>
      <c r="D8861" s="142">
        <v>13861363</v>
      </c>
      <c r="E8861" s="143" t="s">
        <v>9368</v>
      </c>
      <c r="F8861" s="143" t="s">
        <v>713</v>
      </c>
      <c r="G8861" s="143" t="s">
        <v>714</v>
      </c>
      <c r="H8861" s="144">
        <v>20000</v>
      </c>
      <c r="I8861" s="143"/>
    </row>
    <row r="8862" spans="2:9" x14ac:dyDescent="0.25">
      <c r="B8862" s="142">
        <v>57308</v>
      </c>
      <c r="C8862" s="143" t="s">
        <v>305</v>
      </c>
      <c r="D8862" s="142">
        <v>13861363</v>
      </c>
      <c r="E8862" s="143" t="s">
        <v>9369</v>
      </c>
      <c r="F8862" s="143" t="s">
        <v>700</v>
      </c>
      <c r="G8862" s="143" t="s">
        <v>701</v>
      </c>
      <c r="H8862" s="144">
        <v>-18314.11</v>
      </c>
      <c r="I8862" s="143"/>
    </row>
    <row r="8863" spans="2:9" x14ac:dyDescent="0.25">
      <c r="B8863" s="142">
        <v>57308</v>
      </c>
      <c r="C8863" s="143" t="s">
        <v>305</v>
      </c>
      <c r="D8863" s="142">
        <v>13918517</v>
      </c>
      <c r="E8863" s="143" t="s">
        <v>8874</v>
      </c>
      <c r="F8863" s="143" t="s">
        <v>1675</v>
      </c>
      <c r="G8863" s="143" t="s">
        <v>1676</v>
      </c>
      <c r="H8863" s="144">
        <v>30000</v>
      </c>
      <c r="I8863" s="143"/>
    </row>
    <row r="8864" spans="2:9" x14ac:dyDescent="0.25">
      <c r="B8864" s="142">
        <v>57308</v>
      </c>
      <c r="C8864" s="143" t="s">
        <v>305</v>
      </c>
      <c r="D8864" s="142">
        <v>13936279</v>
      </c>
      <c r="E8864" s="143" t="s">
        <v>6906</v>
      </c>
      <c r="F8864" s="143" t="s">
        <v>700</v>
      </c>
      <c r="G8864" s="143" t="s">
        <v>701</v>
      </c>
      <c r="H8864" s="144">
        <v>-3526.91</v>
      </c>
      <c r="I8864" s="143"/>
    </row>
    <row r="8865" spans="2:9" x14ac:dyDescent="0.25">
      <c r="B8865" s="142">
        <v>57308</v>
      </c>
      <c r="C8865" s="143" t="s">
        <v>305</v>
      </c>
      <c r="D8865" s="142">
        <v>13936279</v>
      </c>
      <c r="E8865" s="143" t="s">
        <v>6906</v>
      </c>
      <c r="F8865" s="143" t="s">
        <v>700</v>
      </c>
      <c r="G8865" s="143" t="s">
        <v>701</v>
      </c>
      <c r="H8865" s="144">
        <v>-4948.05</v>
      </c>
      <c r="I8865" s="143"/>
    </row>
    <row r="8866" spans="2:9" x14ac:dyDescent="0.25">
      <c r="B8866" s="142">
        <v>57308</v>
      </c>
      <c r="C8866" s="143" t="s">
        <v>305</v>
      </c>
      <c r="D8866" s="142">
        <v>13936681</v>
      </c>
      <c r="E8866" s="143" t="s">
        <v>6907</v>
      </c>
      <c r="F8866" s="143" t="s">
        <v>700</v>
      </c>
      <c r="G8866" s="143" t="s">
        <v>701</v>
      </c>
      <c r="H8866" s="144">
        <v>1080</v>
      </c>
      <c r="I8866" s="143"/>
    </row>
    <row r="8867" spans="2:9" x14ac:dyDescent="0.25">
      <c r="B8867" s="142">
        <v>57308</v>
      </c>
      <c r="C8867" s="143" t="s">
        <v>305</v>
      </c>
      <c r="D8867" s="142">
        <v>13936681</v>
      </c>
      <c r="E8867" s="143" t="s">
        <v>6908</v>
      </c>
      <c r="F8867" s="143" t="s">
        <v>700</v>
      </c>
      <c r="G8867" s="143" t="s">
        <v>701</v>
      </c>
      <c r="H8867" s="144">
        <v>10000</v>
      </c>
      <c r="I8867" s="143"/>
    </row>
    <row r="8868" spans="2:9" x14ac:dyDescent="0.25">
      <c r="B8868" s="142">
        <v>57308</v>
      </c>
      <c r="C8868" s="143" t="s">
        <v>305</v>
      </c>
      <c r="D8868" s="142">
        <v>13937974</v>
      </c>
      <c r="E8868" s="143" t="s">
        <v>6909</v>
      </c>
      <c r="F8868" s="143" t="s">
        <v>713</v>
      </c>
      <c r="G8868" s="143" t="s">
        <v>714</v>
      </c>
      <c r="H8868" s="144">
        <v>100000</v>
      </c>
      <c r="I8868" s="143"/>
    </row>
    <row r="8869" spans="2:9" x14ac:dyDescent="0.25">
      <c r="B8869" s="142">
        <v>57308</v>
      </c>
      <c r="C8869" s="143" t="s">
        <v>305</v>
      </c>
      <c r="D8869" s="142">
        <v>13938002</v>
      </c>
      <c r="E8869" s="143" t="s">
        <v>6910</v>
      </c>
      <c r="F8869" s="143" t="s">
        <v>700</v>
      </c>
      <c r="G8869" s="143" t="s">
        <v>701</v>
      </c>
      <c r="H8869" s="144">
        <v>-9313.0499999999993</v>
      </c>
      <c r="I8869" s="143"/>
    </row>
    <row r="8870" spans="2:9" x14ac:dyDescent="0.25">
      <c r="B8870" s="142">
        <v>57308</v>
      </c>
      <c r="C8870" s="143" t="s">
        <v>305</v>
      </c>
      <c r="D8870" s="142">
        <v>13938255</v>
      </c>
      <c r="E8870" s="143" t="s">
        <v>6911</v>
      </c>
      <c r="F8870" s="143" t="s">
        <v>713</v>
      </c>
      <c r="G8870" s="143" t="s">
        <v>714</v>
      </c>
      <c r="H8870" s="144">
        <v>200000</v>
      </c>
      <c r="I8870" s="143"/>
    </row>
    <row r="8871" spans="2:9" x14ac:dyDescent="0.25">
      <c r="B8871" s="142">
        <v>57308</v>
      </c>
      <c r="C8871" s="143" t="s">
        <v>305</v>
      </c>
      <c r="D8871" s="142">
        <v>13938897</v>
      </c>
      <c r="E8871" s="143" t="s">
        <v>6912</v>
      </c>
      <c r="F8871" s="143" t="s">
        <v>792</v>
      </c>
      <c r="G8871" s="143" t="s">
        <v>793</v>
      </c>
      <c r="H8871" s="144">
        <v>336</v>
      </c>
      <c r="I8871" s="143"/>
    </row>
    <row r="8872" spans="2:9" x14ac:dyDescent="0.25">
      <c r="B8872" s="142">
        <v>57308</v>
      </c>
      <c r="C8872" s="143" t="s">
        <v>305</v>
      </c>
      <c r="D8872" s="142">
        <v>13939114</v>
      </c>
      <c r="E8872" s="143" t="s">
        <v>6913</v>
      </c>
      <c r="F8872" s="143" t="s">
        <v>700</v>
      </c>
      <c r="G8872" s="143" t="s">
        <v>701</v>
      </c>
      <c r="H8872" s="144">
        <v>612</v>
      </c>
      <c r="I8872" s="143"/>
    </row>
    <row r="8873" spans="2:9" x14ac:dyDescent="0.25">
      <c r="B8873" s="142">
        <v>57308</v>
      </c>
      <c r="C8873" s="143" t="s">
        <v>305</v>
      </c>
      <c r="D8873" s="142">
        <v>13939201</v>
      </c>
      <c r="E8873" s="143" t="s">
        <v>6914</v>
      </c>
      <c r="F8873" s="143" t="s">
        <v>700</v>
      </c>
      <c r="G8873" s="143" t="s">
        <v>701</v>
      </c>
      <c r="H8873" s="144">
        <v>503.03</v>
      </c>
      <c r="I8873" s="143"/>
    </row>
    <row r="8874" spans="2:9" x14ac:dyDescent="0.25">
      <c r="B8874" s="142">
        <v>57308</v>
      </c>
      <c r="C8874" s="143" t="s">
        <v>305</v>
      </c>
      <c r="D8874" s="142">
        <v>13957623</v>
      </c>
      <c r="E8874" s="143" t="s">
        <v>6915</v>
      </c>
      <c r="F8874" s="143" t="s">
        <v>697</v>
      </c>
      <c r="G8874" s="143" t="s">
        <v>698</v>
      </c>
      <c r="H8874" s="144">
        <v>-45000</v>
      </c>
      <c r="I8874" s="143"/>
    </row>
    <row r="8875" spans="2:9" x14ac:dyDescent="0.25">
      <c r="B8875" s="142">
        <v>57308</v>
      </c>
      <c r="C8875" s="143" t="s">
        <v>305</v>
      </c>
      <c r="D8875" s="142">
        <v>13972688</v>
      </c>
      <c r="E8875" s="143" t="s">
        <v>6918</v>
      </c>
      <c r="F8875" s="143" t="s">
        <v>700</v>
      </c>
      <c r="G8875" s="143" t="s">
        <v>701</v>
      </c>
      <c r="H8875" s="144">
        <v>124600</v>
      </c>
      <c r="I8875" s="143"/>
    </row>
    <row r="8876" spans="2:9" x14ac:dyDescent="0.25">
      <c r="B8876" s="142">
        <v>57308</v>
      </c>
      <c r="C8876" s="143" t="s">
        <v>305</v>
      </c>
      <c r="D8876" s="142">
        <v>13972912</v>
      </c>
      <c r="E8876" s="143" t="s">
        <v>6916</v>
      </c>
      <c r="F8876" s="143" t="s">
        <v>706</v>
      </c>
      <c r="G8876" s="143" t="s">
        <v>707</v>
      </c>
      <c r="H8876" s="144">
        <v>800.36</v>
      </c>
      <c r="I8876" s="143"/>
    </row>
    <row r="8877" spans="2:9" x14ac:dyDescent="0.25">
      <c r="B8877" s="142">
        <v>57308</v>
      </c>
      <c r="C8877" s="143" t="s">
        <v>305</v>
      </c>
      <c r="D8877" s="142">
        <v>13973748</v>
      </c>
      <c r="E8877" s="143" t="s">
        <v>6917</v>
      </c>
      <c r="F8877" s="143" t="s">
        <v>700</v>
      </c>
      <c r="G8877" s="143" t="s">
        <v>701</v>
      </c>
      <c r="H8877" s="144">
        <v>2400</v>
      </c>
      <c r="I8877" s="143"/>
    </row>
    <row r="8878" spans="2:9" x14ac:dyDescent="0.25">
      <c r="B8878" s="142">
        <v>57308</v>
      </c>
      <c r="C8878" s="143" t="s">
        <v>305</v>
      </c>
      <c r="D8878" s="142">
        <v>13978369</v>
      </c>
      <c r="E8878" s="143" t="s">
        <v>6919</v>
      </c>
      <c r="F8878" s="143" t="s">
        <v>697</v>
      </c>
      <c r="G8878" s="143" t="s">
        <v>698</v>
      </c>
      <c r="H8878" s="144">
        <v>52000</v>
      </c>
      <c r="I8878" s="143"/>
    </row>
    <row r="8879" spans="2:9" x14ac:dyDescent="0.25">
      <c r="B8879" s="142">
        <v>57308</v>
      </c>
      <c r="C8879" s="143" t="s">
        <v>305</v>
      </c>
      <c r="D8879" s="142">
        <v>65059900</v>
      </c>
      <c r="E8879" s="143" t="s">
        <v>6920</v>
      </c>
      <c r="F8879" s="143" t="s">
        <v>700</v>
      </c>
      <c r="G8879" s="143" t="s">
        <v>701</v>
      </c>
      <c r="H8879" s="144">
        <v>600</v>
      </c>
      <c r="I8879" s="143"/>
    </row>
    <row r="8880" spans="2:9" x14ac:dyDescent="0.25">
      <c r="B8880" s="142">
        <v>57308</v>
      </c>
      <c r="C8880" s="143" t="s">
        <v>305</v>
      </c>
      <c r="D8880" s="142">
        <v>65059900</v>
      </c>
      <c r="E8880" s="143" t="s">
        <v>6921</v>
      </c>
      <c r="F8880" s="143" t="s">
        <v>737</v>
      </c>
      <c r="G8880" s="143" t="s">
        <v>738</v>
      </c>
      <c r="H8880" s="144">
        <v>360</v>
      </c>
      <c r="I8880" s="143"/>
    </row>
    <row r="8881" spans="2:9" x14ac:dyDescent="0.25">
      <c r="B8881" s="142">
        <v>57308</v>
      </c>
      <c r="C8881" s="143" t="s">
        <v>305</v>
      </c>
      <c r="D8881" s="142">
        <v>74368732</v>
      </c>
      <c r="E8881" s="143" t="s">
        <v>6922</v>
      </c>
      <c r="F8881" s="143" t="s">
        <v>787</v>
      </c>
      <c r="G8881" s="143" t="s">
        <v>788</v>
      </c>
      <c r="H8881" s="144">
        <v>0</v>
      </c>
      <c r="I8881" s="143"/>
    </row>
    <row r="8882" spans="2:9" x14ac:dyDescent="0.25">
      <c r="B8882" s="142">
        <v>57308</v>
      </c>
      <c r="C8882" s="143" t="s">
        <v>305</v>
      </c>
      <c r="D8882" s="142">
        <v>89978384</v>
      </c>
      <c r="E8882" s="143" t="s">
        <v>6923</v>
      </c>
      <c r="F8882" s="143" t="s">
        <v>700</v>
      </c>
      <c r="G8882" s="143" t="s">
        <v>701</v>
      </c>
      <c r="H8882" s="144">
        <v>94000</v>
      </c>
      <c r="I8882" s="143"/>
    </row>
    <row r="8883" spans="2:9" x14ac:dyDescent="0.25">
      <c r="B8883" s="142">
        <v>57308</v>
      </c>
      <c r="C8883" s="143" t="s">
        <v>305</v>
      </c>
      <c r="D8883" s="142">
        <v>100050230</v>
      </c>
      <c r="E8883" s="143" t="s">
        <v>6924</v>
      </c>
      <c r="F8883" s="143" t="s">
        <v>713</v>
      </c>
      <c r="G8883" s="143" t="s">
        <v>714</v>
      </c>
      <c r="H8883" s="144">
        <v>100000</v>
      </c>
      <c r="I8883" s="143"/>
    </row>
    <row r="8884" spans="2:9" x14ac:dyDescent="0.25">
      <c r="B8884" s="142">
        <v>57308</v>
      </c>
      <c r="C8884" s="143" t="s">
        <v>305</v>
      </c>
      <c r="D8884" s="142">
        <v>100050230</v>
      </c>
      <c r="E8884" s="143" t="s">
        <v>6925</v>
      </c>
      <c r="F8884" s="143" t="s">
        <v>700</v>
      </c>
      <c r="G8884" s="143" t="s">
        <v>701</v>
      </c>
      <c r="H8884" s="144">
        <v>-20000</v>
      </c>
      <c r="I8884" s="143"/>
    </row>
    <row r="8885" spans="2:9" x14ac:dyDescent="0.25">
      <c r="B8885" s="142">
        <v>57345</v>
      </c>
      <c r="C8885" s="143" t="s">
        <v>306</v>
      </c>
      <c r="D8885" s="142">
        <v>13767031</v>
      </c>
      <c r="E8885" s="143" t="s">
        <v>6926</v>
      </c>
      <c r="F8885" s="143" t="s">
        <v>729</v>
      </c>
      <c r="G8885" s="143" t="s">
        <v>730</v>
      </c>
      <c r="H8885" s="144">
        <v>486.32</v>
      </c>
      <c r="I8885" s="143"/>
    </row>
    <row r="8886" spans="2:9" x14ac:dyDescent="0.25">
      <c r="B8886" s="142">
        <v>57345</v>
      </c>
      <c r="C8886" s="143" t="s">
        <v>306</v>
      </c>
      <c r="D8886" s="142">
        <v>13924633</v>
      </c>
      <c r="E8886" s="143" t="s">
        <v>9370</v>
      </c>
      <c r="F8886" s="143" t="s">
        <v>700</v>
      </c>
      <c r="G8886" s="143" t="s">
        <v>701</v>
      </c>
      <c r="H8886" s="144">
        <v>-76085.5</v>
      </c>
      <c r="I8886" s="143"/>
    </row>
    <row r="8887" spans="2:9" x14ac:dyDescent="0.25">
      <c r="B8887" s="142">
        <v>57345</v>
      </c>
      <c r="C8887" s="143" t="s">
        <v>306</v>
      </c>
      <c r="D8887" s="142">
        <v>13939265</v>
      </c>
      <c r="E8887" s="143" t="s">
        <v>9971</v>
      </c>
      <c r="F8887" s="143" t="s">
        <v>700</v>
      </c>
      <c r="G8887" s="143" t="s">
        <v>701</v>
      </c>
      <c r="H8887" s="144">
        <v>12500</v>
      </c>
      <c r="I8887" s="143"/>
    </row>
    <row r="8888" spans="2:9" x14ac:dyDescent="0.25">
      <c r="B8888" s="142">
        <v>57345</v>
      </c>
      <c r="C8888" s="143" t="s">
        <v>306</v>
      </c>
      <c r="D8888" s="142">
        <v>13939303</v>
      </c>
      <c r="E8888" s="143" t="s">
        <v>6928</v>
      </c>
      <c r="F8888" s="143" t="s">
        <v>700</v>
      </c>
      <c r="G8888" s="143" t="s">
        <v>701</v>
      </c>
      <c r="H8888" s="144">
        <v>15000</v>
      </c>
      <c r="I8888" s="143"/>
    </row>
    <row r="8889" spans="2:9" x14ac:dyDescent="0.25">
      <c r="B8889" s="142">
        <v>57345</v>
      </c>
      <c r="C8889" s="143" t="s">
        <v>306</v>
      </c>
      <c r="D8889" s="142">
        <v>13939562</v>
      </c>
      <c r="E8889" s="143" t="s">
        <v>6929</v>
      </c>
      <c r="F8889" s="143" t="s">
        <v>723</v>
      </c>
      <c r="G8889" s="143" t="s">
        <v>724</v>
      </c>
      <c r="H8889" s="144">
        <v>-2791.31</v>
      </c>
      <c r="I8889" s="143"/>
    </row>
    <row r="8890" spans="2:9" x14ac:dyDescent="0.25">
      <c r="B8890" s="142">
        <v>57345</v>
      </c>
      <c r="C8890" s="143" t="s">
        <v>306</v>
      </c>
      <c r="D8890" s="142">
        <v>13939562</v>
      </c>
      <c r="E8890" s="143" t="s">
        <v>6930</v>
      </c>
      <c r="F8890" s="143" t="s">
        <v>697</v>
      </c>
      <c r="G8890" s="143" t="s">
        <v>698</v>
      </c>
      <c r="H8890" s="144">
        <v>71180</v>
      </c>
      <c r="I8890" s="143"/>
    </row>
    <row r="8891" spans="2:9" x14ac:dyDescent="0.25">
      <c r="B8891" s="142">
        <v>57345</v>
      </c>
      <c r="C8891" s="143" t="s">
        <v>306</v>
      </c>
      <c r="D8891" s="142">
        <v>13939562</v>
      </c>
      <c r="E8891" s="143" t="s">
        <v>6931</v>
      </c>
      <c r="F8891" s="143" t="s">
        <v>700</v>
      </c>
      <c r="G8891" s="143" t="s">
        <v>701</v>
      </c>
      <c r="H8891" s="144">
        <v>805</v>
      </c>
      <c r="I8891" s="143"/>
    </row>
    <row r="8892" spans="2:9" x14ac:dyDescent="0.25">
      <c r="B8892" s="142">
        <v>57345</v>
      </c>
      <c r="C8892" s="143" t="s">
        <v>306</v>
      </c>
      <c r="D8892" s="142">
        <v>13939659</v>
      </c>
      <c r="E8892" s="143" t="s">
        <v>6932</v>
      </c>
      <c r="F8892" s="143" t="s">
        <v>713</v>
      </c>
      <c r="G8892" s="143" t="s">
        <v>714</v>
      </c>
      <c r="H8892" s="144">
        <v>120000</v>
      </c>
      <c r="I8892" s="143"/>
    </row>
    <row r="8893" spans="2:9" x14ac:dyDescent="0.25">
      <c r="B8893" s="142">
        <v>57345</v>
      </c>
      <c r="C8893" s="143" t="s">
        <v>306</v>
      </c>
      <c r="D8893" s="142">
        <v>13939659</v>
      </c>
      <c r="E8893" s="143" t="s">
        <v>6933</v>
      </c>
      <c r="F8893" s="143" t="s">
        <v>713</v>
      </c>
      <c r="G8893" s="143" t="s">
        <v>714</v>
      </c>
      <c r="H8893" s="144">
        <v>120000</v>
      </c>
      <c r="I8893" s="143"/>
    </row>
    <row r="8894" spans="2:9" x14ac:dyDescent="0.25">
      <c r="B8894" s="142">
        <v>57345</v>
      </c>
      <c r="C8894" s="143" t="s">
        <v>306</v>
      </c>
      <c r="D8894" s="142">
        <v>13939908</v>
      </c>
      <c r="E8894" s="143" t="s">
        <v>6934</v>
      </c>
      <c r="F8894" s="143" t="s">
        <v>737</v>
      </c>
      <c r="G8894" s="143" t="s">
        <v>738</v>
      </c>
      <c r="H8894" s="144">
        <v>3780</v>
      </c>
      <c r="I8894" s="143"/>
    </row>
    <row r="8895" spans="2:9" x14ac:dyDescent="0.25">
      <c r="B8895" s="142">
        <v>57345</v>
      </c>
      <c r="C8895" s="143" t="s">
        <v>306</v>
      </c>
      <c r="D8895" s="142">
        <v>13939908</v>
      </c>
      <c r="E8895" s="143" t="s">
        <v>9972</v>
      </c>
      <c r="F8895" s="143" t="s">
        <v>1675</v>
      </c>
      <c r="G8895" s="143" t="s">
        <v>1676</v>
      </c>
      <c r="H8895" s="144">
        <v>935</v>
      </c>
      <c r="I8895" s="143"/>
    </row>
    <row r="8896" spans="2:9" x14ac:dyDescent="0.25">
      <c r="B8896" s="142">
        <v>57345</v>
      </c>
      <c r="C8896" s="143" t="s">
        <v>306</v>
      </c>
      <c r="D8896" s="142">
        <v>13939943</v>
      </c>
      <c r="E8896" s="143" t="s">
        <v>9973</v>
      </c>
      <c r="F8896" s="143" t="s">
        <v>1675</v>
      </c>
      <c r="G8896" s="143" t="s">
        <v>1676</v>
      </c>
      <c r="H8896" s="144">
        <v>1031</v>
      </c>
      <c r="I8896" s="143"/>
    </row>
    <row r="8897" spans="2:9" x14ac:dyDescent="0.25">
      <c r="B8897" s="142">
        <v>57345</v>
      </c>
      <c r="C8897" s="143" t="s">
        <v>306</v>
      </c>
      <c r="D8897" s="142">
        <v>13939943</v>
      </c>
      <c r="E8897" s="143" t="s">
        <v>6935</v>
      </c>
      <c r="F8897" s="143" t="s">
        <v>700</v>
      </c>
      <c r="G8897" s="143" t="s">
        <v>701</v>
      </c>
      <c r="H8897" s="144">
        <v>15000</v>
      </c>
      <c r="I8897" s="143"/>
    </row>
    <row r="8898" spans="2:9" x14ac:dyDescent="0.25">
      <c r="B8898" s="142">
        <v>57345</v>
      </c>
      <c r="C8898" s="143" t="s">
        <v>306</v>
      </c>
      <c r="D8898" s="142">
        <v>14261263</v>
      </c>
      <c r="E8898" s="143" t="s">
        <v>9974</v>
      </c>
      <c r="F8898" s="143" t="s">
        <v>700</v>
      </c>
      <c r="G8898" s="143" t="s">
        <v>701</v>
      </c>
      <c r="H8898" s="144">
        <v>12500</v>
      </c>
      <c r="I8898" s="143"/>
    </row>
    <row r="8899" spans="2:9" x14ac:dyDescent="0.25">
      <c r="B8899" s="142">
        <v>57345</v>
      </c>
      <c r="C8899" s="143" t="s">
        <v>306</v>
      </c>
      <c r="D8899" s="142">
        <v>14261428</v>
      </c>
      <c r="E8899" s="143" t="s">
        <v>6936</v>
      </c>
      <c r="F8899" s="143" t="s">
        <v>700</v>
      </c>
      <c r="G8899" s="143" t="s">
        <v>701</v>
      </c>
      <c r="H8899" s="144">
        <v>7800</v>
      </c>
      <c r="I8899" s="143"/>
    </row>
    <row r="8900" spans="2:9" x14ac:dyDescent="0.25">
      <c r="B8900" s="142">
        <v>57345</v>
      </c>
      <c r="C8900" s="143" t="s">
        <v>306</v>
      </c>
      <c r="D8900" s="142">
        <v>65174254</v>
      </c>
      <c r="E8900" s="143" t="s">
        <v>6927</v>
      </c>
      <c r="F8900" s="143" t="s">
        <v>713</v>
      </c>
      <c r="G8900" s="143" t="s">
        <v>714</v>
      </c>
      <c r="H8900" s="144">
        <v>150000</v>
      </c>
      <c r="I8900" s="143"/>
    </row>
    <row r="8901" spans="2:9" x14ac:dyDescent="0.25">
      <c r="B8901" s="142">
        <v>57347</v>
      </c>
      <c r="C8901" s="143" t="s">
        <v>326</v>
      </c>
      <c r="D8901" s="142">
        <v>13803856</v>
      </c>
      <c r="E8901" s="143" t="s">
        <v>8875</v>
      </c>
      <c r="F8901" s="143" t="s">
        <v>713</v>
      </c>
      <c r="G8901" s="143" t="s">
        <v>714</v>
      </c>
      <c r="H8901" s="144">
        <v>120000</v>
      </c>
      <c r="I8901" s="143"/>
    </row>
    <row r="8902" spans="2:9" x14ac:dyDescent="0.25">
      <c r="B8902" s="142">
        <v>57347</v>
      </c>
      <c r="C8902" s="143" t="s">
        <v>326</v>
      </c>
      <c r="D8902" s="142">
        <v>13864482</v>
      </c>
      <c r="E8902" s="143" t="s">
        <v>6937</v>
      </c>
      <c r="F8902" s="143" t="s">
        <v>700</v>
      </c>
      <c r="G8902" s="143" t="s">
        <v>701</v>
      </c>
      <c r="H8902" s="144">
        <v>2400</v>
      </c>
      <c r="I8902" s="143"/>
    </row>
    <row r="8903" spans="2:9" x14ac:dyDescent="0.25">
      <c r="B8903" s="142">
        <v>57347</v>
      </c>
      <c r="C8903" s="143" t="s">
        <v>326</v>
      </c>
      <c r="D8903" s="142">
        <v>13864489</v>
      </c>
      <c r="E8903" s="143" t="s">
        <v>6938</v>
      </c>
      <c r="F8903" s="143" t="s">
        <v>700</v>
      </c>
      <c r="G8903" s="143" t="s">
        <v>701</v>
      </c>
      <c r="H8903" s="144">
        <v>2400</v>
      </c>
      <c r="I8903" s="143"/>
    </row>
    <row r="8904" spans="2:9" x14ac:dyDescent="0.25">
      <c r="B8904" s="142">
        <v>57347</v>
      </c>
      <c r="C8904" s="143" t="s">
        <v>326</v>
      </c>
      <c r="D8904" s="142">
        <v>13888027</v>
      </c>
      <c r="E8904" s="143" t="s">
        <v>6939</v>
      </c>
      <c r="F8904" s="143" t="s">
        <v>700</v>
      </c>
      <c r="G8904" s="143" t="s">
        <v>701</v>
      </c>
      <c r="H8904" s="144">
        <v>2400</v>
      </c>
      <c r="I8904" s="143"/>
    </row>
    <row r="8905" spans="2:9" x14ac:dyDescent="0.25">
      <c r="B8905" s="142">
        <v>57347</v>
      </c>
      <c r="C8905" s="143" t="s">
        <v>326</v>
      </c>
      <c r="D8905" s="142">
        <v>13889328</v>
      </c>
      <c r="E8905" s="143" t="s">
        <v>6940</v>
      </c>
      <c r="F8905" s="143" t="s">
        <v>787</v>
      </c>
      <c r="G8905" s="143" t="s">
        <v>788</v>
      </c>
      <c r="H8905" s="144">
        <v>550</v>
      </c>
      <c r="I8905" s="143"/>
    </row>
    <row r="8906" spans="2:9" x14ac:dyDescent="0.25">
      <c r="B8906" s="142">
        <v>57347</v>
      </c>
      <c r="C8906" s="143" t="s">
        <v>326</v>
      </c>
      <c r="D8906" s="142">
        <v>13989877</v>
      </c>
      <c r="E8906" s="143" t="s">
        <v>6941</v>
      </c>
      <c r="F8906" s="143" t="s">
        <v>700</v>
      </c>
      <c r="G8906" s="143" t="s">
        <v>701</v>
      </c>
      <c r="H8906" s="144">
        <v>33600</v>
      </c>
      <c r="I8906" s="143"/>
    </row>
    <row r="8907" spans="2:9" x14ac:dyDescent="0.25">
      <c r="B8907" s="142">
        <v>57347</v>
      </c>
      <c r="C8907" s="143" t="s">
        <v>326</v>
      </c>
      <c r="D8907" s="142">
        <v>13991493</v>
      </c>
      <c r="E8907" s="143" t="s">
        <v>6942</v>
      </c>
      <c r="F8907" s="143" t="s">
        <v>700</v>
      </c>
      <c r="G8907" s="143" t="s">
        <v>701</v>
      </c>
      <c r="H8907" s="144">
        <v>600</v>
      </c>
      <c r="I8907" s="143"/>
    </row>
    <row r="8908" spans="2:9" x14ac:dyDescent="0.25">
      <c r="B8908" s="142">
        <v>57347</v>
      </c>
      <c r="C8908" s="143" t="s">
        <v>326</v>
      </c>
      <c r="D8908" s="142">
        <v>13991493</v>
      </c>
      <c r="E8908" s="143" t="s">
        <v>8876</v>
      </c>
      <c r="F8908" s="143" t="s">
        <v>723</v>
      </c>
      <c r="G8908" s="143" t="s">
        <v>724</v>
      </c>
      <c r="H8908" s="144">
        <v>-4347.1400000000003</v>
      </c>
      <c r="I8908" s="143"/>
    </row>
    <row r="8909" spans="2:9" x14ac:dyDescent="0.25">
      <c r="B8909" s="142">
        <v>57347</v>
      </c>
      <c r="C8909" s="143" t="s">
        <v>326</v>
      </c>
      <c r="D8909" s="142">
        <v>13991493</v>
      </c>
      <c r="E8909" s="143" t="s">
        <v>8877</v>
      </c>
      <c r="F8909" s="143" t="s">
        <v>713</v>
      </c>
      <c r="G8909" s="143" t="s">
        <v>714</v>
      </c>
      <c r="H8909" s="144">
        <v>110000</v>
      </c>
      <c r="I8909" s="143"/>
    </row>
    <row r="8910" spans="2:9" x14ac:dyDescent="0.25">
      <c r="B8910" s="142">
        <v>57347</v>
      </c>
      <c r="C8910" s="143" t="s">
        <v>326</v>
      </c>
      <c r="D8910" s="142">
        <v>13994932</v>
      </c>
      <c r="E8910" s="143" t="s">
        <v>6943</v>
      </c>
      <c r="F8910" s="143" t="s">
        <v>700</v>
      </c>
      <c r="G8910" s="143" t="s">
        <v>701</v>
      </c>
      <c r="H8910" s="144">
        <v>70000</v>
      </c>
      <c r="I8910" s="143"/>
    </row>
    <row r="8911" spans="2:9" x14ac:dyDescent="0.25">
      <c r="B8911" s="142">
        <v>57347</v>
      </c>
      <c r="C8911" s="143" t="s">
        <v>326</v>
      </c>
      <c r="D8911" s="142">
        <v>14000109</v>
      </c>
      <c r="E8911" s="143" t="s">
        <v>6944</v>
      </c>
      <c r="F8911" s="143" t="s">
        <v>700</v>
      </c>
      <c r="G8911" s="143" t="s">
        <v>701</v>
      </c>
      <c r="H8911" s="144">
        <v>1800</v>
      </c>
      <c r="I8911" s="143"/>
    </row>
    <row r="8912" spans="2:9" x14ac:dyDescent="0.25">
      <c r="B8912" s="142">
        <v>57347</v>
      </c>
      <c r="C8912" s="143" t="s">
        <v>326</v>
      </c>
      <c r="D8912" s="142">
        <v>14003276</v>
      </c>
      <c r="E8912" s="143" t="s">
        <v>6945</v>
      </c>
      <c r="F8912" s="143" t="s">
        <v>700</v>
      </c>
      <c r="G8912" s="143" t="s">
        <v>701</v>
      </c>
      <c r="H8912" s="144">
        <v>26000</v>
      </c>
      <c r="I8912" s="143"/>
    </row>
    <row r="8913" spans="2:9" x14ac:dyDescent="0.25">
      <c r="B8913" s="142">
        <v>57347</v>
      </c>
      <c r="C8913" s="143" t="s">
        <v>326</v>
      </c>
      <c r="D8913" s="142">
        <v>14003276</v>
      </c>
      <c r="E8913" s="143" t="s">
        <v>6946</v>
      </c>
      <c r="F8913" s="143" t="s">
        <v>737</v>
      </c>
      <c r="G8913" s="143" t="s">
        <v>738</v>
      </c>
      <c r="H8913" s="144">
        <v>360</v>
      </c>
      <c r="I8913" s="143"/>
    </row>
    <row r="8914" spans="2:9" x14ac:dyDescent="0.25">
      <c r="B8914" s="142">
        <v>57347</v>
      </c>
      <c r="C8914" s="143" t="s">
        <v>326</v>
      </c>
      <c r="D8914" s="142">
        <v>14003280</v>
      </c>
      <c r="E8914" s="143" t="s">
        <v>6947</v>
      </c>
      <c r="F8914" s="143" t="s">
        <v>700</v>
      </c>
      <c r="G8914" s="143" t="s">
        <v>701</v>
      </c>
      <c r="H8914" s="144">
        <v>503.03</v>
      </c>
      <c r="I8914" s="143"/>
    </row>
    <row r="8915" spans="2:9" x14ac:dyDescent="0.25">
      <c r="B8915" s="142">
        <v>57347</v>
      </c>
      <c r="C8915" s="143" t="s">
        <v>326</v>
      </c>
      <c r="D8915" s="142">
        <v>14003280</v>
      </c>
      <c r="E8915" s="143" t="s">
        <v>6948</v>
      </c>
      <c r="F8915" s="143" t="s">
        <v>700</v>
      </c>
      <c r="G8915" s="143" t="s">
        <v>701</v>
      </c>
      <c r="H8915" s="144">
        <v>600</v>
      </c>
      <c r="I8915" s="143"/>
    </row>
    <row r="8916" spans="2:9" x14ac:dyDescent="0.25">
      <c r="B8916" s="142">
        <v>57347</v>
      </c>
      <c r="C8916" s="143" t="s">
        <v>326</v>
      </c>
      <c r="D8916" s="142">
        <v>14003280</v>
      </c>
      <c r="E8916" s="143" t="s">
        <v>6949</v>
      </c>
      <c r="F8916" s="143" t="s">
        <v>700</v>
      </c>
      <c r="G8916" s="143" t="s">
        <v>701</v>
      </c>
      <c r="H8916" s="144">
        <v>600</v>
      </c>
      <c r="I8916" s="143"/>
    </row>
    <row r="8917" spans="2:9" x14ac:dyDescent="0.25">
      <c r="B8917" s="142">
        <v>57347</v>
      </c>
      <c r="C8917" s="143" t="s">
        <v>326</v>
      </c>
      <c r="D8917" s="142">
        <v>14003280</v>
      </c>
      <c r="E8917" s="143" t="s">
        <v>6950</v>
      </c>
      <c r="F8917" s="143" t="s">
        <v>729</v>
      </c>
      <c r="G8917" s="143" t="s">
        <v>730</v>
      </c>
      <c r="H8917" s="144">
        <v>2300</v>
      </c>
      <c r="I8917" s="143"/>
    </row>
    <row r="8918" spans="2:9" x14ac:dyDescent="0.25">
      <c r="B8918" s="142">
        <v>57347</v>
      </c>
      <c r="C8918" s="143" t="s">
        <v>326</v>
      </c>
      <c r="D8918" s="142">
        <v>14003280</v>
      </c>
      <c r="E8918" s="143" t="s">
        <v>6951</v>
      </c>
      <c r="F8918" s="143" t="s">
        <v>778</v>
      </c>
      <c r="G8918" s="143" t="s">
        <v>779</v>
      </c>
      <c r="H8918" s="144">
        <v>226.8</v>
      </c>
      <c r="I8918" s="143"/>
    </row>
    <row r="8919" spans="2:9" x14ac:dyDescent="0.25">
      <c r="B8919" s="142">
        <v>57347</v>
      </c>
      <c r="C8919" s="143" t="s">
        <v>326</v>
      </c>
      <c r="D8919" s="142">
        <v>14003280</v>
      </c>
      <c r="E8919" s="143" t="s">
        <v>6952</v>
      </c>
      <c r="F8919" s="143" t="s">
        <v>700</v>
      </c>
      <c r="G8919" s="143" t="s">
        <v>701</v>
      </c>
      <c r="H8919" s="144">
        <v>70500</v>
      </c>
      <c r="I8919" s="143"/>
    </row>
    <row r="8920" spans="2:9" x14ac:dyDescent="0.25">
      <c r="B8920" s="142">
        <v>57347</v>
      </c>
      <c r="C8920" s="143" t="s">
        <v>326</v>
      </c>
      <c r="D8920" s="142">
        <v>14003280</v>
      </c>
      <c r="E8920" s="143" t="s">
        <v>6953</v>
      </c>
      <c r="F8920" s="143" t="s">
        <v>737</v>
      </c>
      <c r="G8920" s="143" t="s">
        <v>738</v>
      </c>
      <c r="H8920" s="144">
        <v>600</v>
      </c>
      <c r="I8920" s="143"/>
    </row>
    <row r="8921" spans="2:9" x14ac:dyDescent="0.25">
      <c r="B8921" s="142">
        <v>57347</v>
      </c>
      <c r="C8921" s="143" t="s">
        <v>326</v>
      </c>
      <c r="D8921" s="142">
        <v>14003280</v>
      </c>
      <c r="E8921" s="143" t="s">
        <v>6954</v>
      </c>
      <c r="F8921" s="143" t="s">
        <v>4145</v>
      </c>
      <c r="G8921" s="143" t="s">
        <v>4146</v>
      </c>
      <c r="H8921" s="144">
        <v>503.03</v>
      </c>
      <c r="I8921" s="143"/>
    </row>
    <row r="8922" spans="2:9" x14ac:dyDescent="0.25">
      <c r="B8922" s="142">
        <v>57347</v>
      </c>
      <c r="C8922" s="143" t="s">
        <v>326</v>
      </c>
      <c r="D8922" s="142">
        <v>14004391</v>
      </c>
      <c r="E8922" s="143" t="s">
        <v>6955</v>
      </c>
      <c r="F8922" s="143" t="s">
        <v>792</v>
      </c>
      <c r="G8922" s="143" t="s">
        <v>793</v>
      </c>
      <c r="H8922" s="144">
        <v>0</v>
      </c>
      <c r="I8922" s="143"/>
    </row>
    <row r="8923" spans="2:9" x14ac:dyDescent="0.25">
      <c r="B8923" s="142">
        <v>57347</v>
      </c>
      <c r="C8923" s="143" t="s">
        <v>326</v>
      </c>
      <c r="D8923" s="142">
        <v>14004391</v>
      </c>
      <c r="E8923" s="143" t="s">
        <v>6956</v>
      </c>
      <c r="F8923" s="143" t="s">
        <v>713</v>
      </c>
      <c r="G8923" s="143" t="s">
        <v>714</v>
      </c>
      <c r="H8923" s="144">
        <v>100000</v>
      </c>
      <c r="I8923" s="143"/>
    </row>
    <row r="8924" spans="2:9" x14ac:dyDescent="0.25">
      <c r="B8924" s="142">
        <v>57347</v>
      </c>
      <c r="C8924" s="143" t="s">
        <v>326</v>
      </c>
      <c r="D8924" s="142">
        <v>14009670</v>
      </c>
      <c r="E8924" s="143" t="s">
        <v>6957</v>
      </c>
      <c r="F8924" s="143" t="s">
        <v>697</v>
      </c>
      <c r="G8924" s="143" t="s">
        <v>698</v>
      </c>
      <c r="H8924" s="144">
        <v>70500</v>
      </c>
      <c r="I8924" s="143"/>
    </row>
    <row r="8925" spans="2:9" x14ac:dyDescent="0.25">
      <c r="B8925" s="142">
        <v>57347</v>
      </c>
      <c r="C8925" s="143" t="s">
        <v>326</v>
      </c>
      <c r="D8925" s="142">
        <v>14010159</v>
      </c>
      <c r="E8925" s="143" t="s">
        <v>6958</v>
      </c>
      <c r="F8925" s="143" t="s">
        <v>713</v>
      </c>
      <c r="G8925" s="143" t="s">
        <v>714</v>
      </c>
      <c r="H8925" s="144">
        <v>70000</v>
      </c>
      <c r="I8925" s="143"/>
    </row>
    <row r="8926" spans="2:9" x14ac:dyDescent="0.25">
      <c r="B8926" s="142">
        <v>57347</v>
      </c>
      <c r="C8926" s="143" t="s">
        <v>326</v>
      </c>
      <c r="D8926" s="142">
        <v>14013435</v>
      </c>
      <c r="E8926" s="143" t="s">
        <v>6959</v>
      </c>
      <c r="F8926" s="143" t="s">
        <v>700</v>
      </c>
      <c r="G8926" s="143" t="s">
        <v>701</v>
      </c>
      <c r="H8926" s="144">
        <v>9740</v>
      </c>
      <c r="I8926" s="143"/>
    </row>
    <row r="8927" spans="2:9" x14ac:dyDescent="0.25">
      <c r="B8927" s="142">
        <v>57347</v>
      </c>
      <c r="C8927" s="143" t="s">
        <v>326</v>
      </c>
      <c r="D8927" s="142">
        <v>14013435</v>
      </c>
      <c r="E8927" s="143" t="s">
        <v>9371</v>
      </c>
      <c r="F8927" s="143" t="s">
        <v>697</v>
      </c>
      <c r="G8927" s="143" t="s">
        <v>698</v>
      </c>
      <c r="H8927" s="144">
        <v>30000</v>
      </c>
      <c r="I8927" s="143"/>
    </row>
    <row r="8928" spans="2:9" x14ac:dyDescent="0.25">
      <c r="B8928" s="142">
        <v>57347</v>
      </c>
      <c r="C8928" s="143" t="s">
        <v>326</v>
      </c>
      <c r="D8928" s="142">
        <v>14028771</v>
      </c>
      <c r="E8928" s="143" t="s">
        <v>6960</v>
      </c>
      <c r="F8928" s="143" t="s">
        <v>700</v>
      </c>
      <c r="G8928" s="143" t="s">
        <v>701</v>
      </c>
      <c r="H8928" s="144">
        <v>-11075.36</v>
      </c>
      <c r="I8928" s="143"/>
    </row>
    <row r="8929" spans="2:9" x14ac:dyDescent="0.25">
      <c r="B8929" s="142">
        <v>57347</v>
      </c>
      <c r="C8929" s="143" t="s">
        <v>326</v>
      </c>
      <c r="D8929" s="142">
        <v>14037233</v>
      </c>
      <c r="E8929" s="143" t="s">
        <v>6961</v>
      </c>
      <c r="F8929" s="143" t="s">
        <v>697</v>
      </c>
      <c r="G8929" s="143" t="s">
        <v>698</v>
      </c>
      <c r="H8929" s="144">
        <v>65000</v>
      </c>
      <c r="I8929" s="143"/>
    </row>
    <row r="8930" spans="2:9" x14ac:dyDescent="0.25">
      <c r="B8930" s="142">
        <v>57347</v>
      </c>
      <c r="C8930" s="143" t="s">
        <v>326</v>
      </c>
      <c r="D8930" s="142">
        <v>14039513</v>
      </c>
      <c r="E8930" s="143" t="s">
        <v>6962</v>
      </c>
      <c r="F8930" s="143" t="s">
        <v>737</v>
      </c>
      <c r="G8930" s="143" t="s">
        <v>738</v>
      </c>
      <c r="H8930" s="144">
        <v>360</v>
      </c>
      <c r="I8930" s="143"/>
    </row>
    <row r="8931" spans="2:9" x14ac:dyDescent="0.25">
      <c r="B8931" s="142">
        <v>57347</v>
      </c>
      <c r="C8931" s="143" t="s">
        <v>326</v>
      </c>
      <c r="D8931" s="142">
        <v>14049968</v>
      </c>
      <c r="E8931" s="143" t="s">
        <v>6964</v>
      </c>
      <c r="F8931" s="143" t="s">
        <v>700</v>
      </c>
      <c r="G8931" s="143" t="s">
        <v>701</v>
      </c>
      <c r="H8931" s="144">
        <v>6000</v>
      </c>
      <c r="I8931" s="143"/>
    </row>
    <row r="8932" spans="2:9" x14ac:dyDescent="0.25">
      <c r="B8932" s="142">
        <v>57347</v>
      </c>
      <c r="C8932" s="143" t="s">
        <v>326</v>
      </c>
      <c r="D8932" s="142">
        <v>14192681</v>
      </c>
      <c r="E8932" s="143" t="s">
        <v>6965</v>
      </c>
      <c r="F8932" s="143" t="s">
        <v>737</v>
      </c>
      <c r="G8932" s="143" t="s">
        <v>738</v>
      </c>
      <c r="H8932" s="144">
        <v>1740</v>
      </c>
      <c r="I8932" s="143"/>
    </row>
    <row r="8933" spans="2:9" x14ac:dyDescent="0.25">
      <c r="B8933" s="142">
        <v>57347</v>
      </c>
      <c r="C8933" s="143" t="s">
        <v>326</v>
      </c>
      <c r="D8933" s="142">
        <v>14192681</v>
      </c>
      <c r="E8933" s="143" t="s">
        <v>6966</v>
      </c>
      <c r="F8933" s="143" t="s">
        <v>697</v>
      </c>
      <c r="G8933" s="143" t="s">
        <v>698</v>
      </c>
      <c r="H8933" s="144">
        <v>0</v>
      </c>
      <c r="I8933" s="143"/>
    </row>
    <row r="8934" spans="2:9" x14ac:dyDescent="0.25">
      <c r="B8934" s="142">
        <v>57347</v>
      </c>
      <c r="C8934" s="143" t="s">
        <v>326</v>
      </c>
      <c r="D8934" s="142">
        <v>64974193</v>
      </c>
      <c r="E8934" s="143" t="s">
        <v>6967</v>
      </c>
      <c r="F8934" s="143" t="s">
        <v>899</v>
      </c>
      <c r="G8934" s="143" t="s">
        <v>900</v>
      </c>
      <c r="H8934" s="144">
        <v>4400</v>
      </c>
      <c r="I8934" s="143"/>
    </row>
    <row r="8935" spans="2:9" x14ac:dyDescent="0.25">
      <c r="B8935" s="142">
        <v>57347</v>
      </c>
      <c r="C8935" s="143" t="s">
        <v>326</v>
      </c>
      <c r="D8935" s="142">
        <v>65062918</v>
      </c>
      <c r="E8935" s="143" t="s">
        <v>6968</v>
      </c>
      <c r="F8935" s="143" t="s">
        <v>697</v>
      </c>
      <c r="G8935" s="143" t="s">
        <v>698</v>
      </c>
      <c r="H8935" s="144">
        <v>65000</v>
      </c>
      <c r="I8935" s="143"/>
    </row>
    <row r="8936" spans="2:9" x14ac:dyDescent="0.25">
      <c r="B8936" s="142">
        <v>57347</v>
      </c>
      <c r="C8936" s="143" t="s">
        <v>326</v>
      </c>
      <c r="D8936" s="142">
        <v>65075421</v>
      </c>
      <c r="E8936" s="143" t="s">
        <v>6969</v>
      </c>
      <c r="F8936" s="143" t="s">
        <v>792</v>
      </c>
      <c r="G8936" s="143" t="s">
        <v>793</v>
      </c>
      <c r="H8936" s="144">
        <v>0</v>
      </c>
      <c r="I8936" s="143"/>
    </row>
    <row r="8937" spans="2:9" x14ac:dyDescent="0.25">
      <c r="B8937" s="142">
        <v>57347</v>
      </c>
      <c r="C8937" s="143" t="s">
        <v>326</v>
      </c>
      <c r="D8937" s="142">
        <v>65075421</v>
      </c>
      <c r="E8937" s="143" t="s">
        <v>6970</v>
      </c>
      <c r="F8937" s="143" t="s">
        <v>713</v>
      </c>
      <c r="G8937" s="143" t="s">
        <v>714</v>
      </c>
      <c r="H8937" s="144">
        <v>100000</v>
      </c>
      <c r="I8937" s="143"/>
    </row>
    <row r="8938" spans="2:9" x14ac:dyDescent="0.25">
      <c r="B8938" s="142">
        <v>57347</v>
      </c>
      <c r="C8938" s="143" t="s">
        <v>326</v>
      </c>
      <c r="D8938" s="142">
        <v>65084541</v>
      </c>
      <c r="E8938" s="143" t="s">
        <v>6971</v>
      </c>
      <c r="F8938" s="143" t="s">
        <v>697</v>
      </c>
      <c r="G8938" s="143" t="s">
        <v>698</v>
      </c>
      <c r="H8938" s="144">
        <v>50000</v>
      </c>
      <c r="I8938" s="143"/>
    </row>
    <row r="8939" spans="2:9" x14ac:dyDescent="0.25">
      <c r="B8939" s="142">
        <v>57347</v>
      </c>
      <c r="C8939" s="143" t="s">
        <v>326</v>
      </c>
      <c r="D8939" s="142">
        <v>65095748</v>
      </c>
      <c r="E8939" s="143" t="s">
        <v>6972</v>
      </c>
      <c r="F8939" s="143" t="s">
        <v>700</v>
      </c>
      <c r="G8939" s="143" t="s">
        <v>701</v>
      </c>
      <c r="H8939" s="144">
        <v>-15447.52</v>
      </c>
      <c r="I8939" s="143"/>
    </row>
    <row r="8940" spans="2:9" x14ac:dyDescent="0.25">
      <c r="B8940" s="142">
        <v>57347</v>
      </c>
      <c r="C8940" s="143" t="s">
        <v>326</v>
      </c>
      <c r="D8940" s="142">
        <v>65147007</v>
      </c>
      <c r="E8940" s="143" t="s">
        <v>6973</v>
      </c>
      <c r="F8940" s="143" t="s">
        <v>700</v>
      </c>
      <c r="G8940" s="143" t="s">
        <v>701</v>
      </c>
      <c r="H8940" s="144">
        <v>600</v>
      </c>
      <c r="I8940" s="143"/>
    </row>
    <row r="8941" spans="2:9" x14ac:dyDescent="0.25">
      <c r="B8941" s="142">
        <v>57347</v>
      </c>
      <c r="C8941" s="143" t="s">
        <v>326</v>
      </c>
      <c r="D8941" s="142">
        <v>99461292</v>
      </c>
      <c r="E8941" s="143" t="s">
        <v>6963</v>
      </c>
      <c r="F8941" s="143" t="s">
        <v>713</v>
      </c>
      <c r="G8941" s="143" t="s">
        <v>714</v>
      </c>
      <c r="H8941" s="144">
        <v>260000</v>
      </c>
      <c r="I8941" s="143"/>
    </row>
    <row r="8942" spans="2:9" x14ac:dyDescent="0.25">
      <c r="B8942" s="142">
        <v>57348</v>
      </c>
      <c r="C8942" s="143" t="s">
        <v>327</v>
      </c>
      <c r="D8942" s="142">
        <v>13636549</v>
      </c>
      <c r="E8942" s="143" t="s">
        <v>6974</v>
      </c>
      <c r="F8942" s="143" t="s">
        <v>700</v>
      </c>
      <c r="G8942" s="143" t="s">
        <v>701</v>
      </c>
      <c r="H8942" s="144">
        <v>90</v>
      </c>
      <c r="I8942" s="143"/>
    </row>
    <row r="8943" spans="2:9" x14ac:dyDescent="0.25">
      <c r="B8943" s="142">
        <v>57348</v>
      </c>
      <c r="C8943" s="143" t="s">
        <v>327</v>
      </c>
      <c r="D8943" s="142">
        <v>13636549</v>
      </c>
      <c r="E8943" s="143" t="s">
        <v>6974</v>
      </c>
      <c r="F8943" s="143" t="s">
        <v>700</v>
      </c>
      <c r="G8943" s="143" t="s">
        <v>701</v>
      </c>
      <c r="H8943" s="144">
        <v>90</v>
      </c>
      <c r="I8943" s="143"/>
    </row>
    <row r="8944" spans="2:9" x14ac:dyDescent="0.25">
      <c r="B8944" s="142">
        <v>57348</v>
      </c>
      <c r="C8944" s="143" t="s">
        <v>327</v>
      </c>
      <c r="D8944" s="142">
        <v>13636549</v>
      </c>
      <c r="E8944" s="143" t="s">
        <v>6974</v>
      </c>
      <c r="F8944" s="143" t="s">
        <v>700</v>
      </c>
      <c r="G8944" s="143" t="s">
        <v>701</v>
      </c>
      <c r="H8944" s="144">
        <v>30</v>
      </c>
      <c r="I8944" s="143"/>
    </row>
    <row r="8945" spans="2:9" x14ac:dyDescent="0.25">
      <c r="B8945" s="142">
        <v>57348</v>
      </c>
      <c r="C8945" s="143" t="s">
        <v>327</v>
      </c>
      <c r="D8945" s="142">
        <v>13636549</v>
      </c>
      <c r="E8945" s="143" t="s">
        <v>6974</v>
      </c>
      <c r="F8945" s="143" t="s">
        <v>700</v>
      </c>
      <c r="G8945" s="143" t="s">
        <v>701</v>
      </c>
      <c r="H8945" s="144">
        <v>150</v>
      </c>
      <c r="I8945" s="143"/>
    </row>
    <row r="8946" spans="2:9" x14ac:dyDescent="0.25">
      <c r="B8946" s="142">
        <v>57348</v>
      </c>
      <c r="C8946" s="143" t="s">
        <v>327</v>
      </c>
      <c r="D8946" s="142">
        <v>13803907</v>
      </c>
      <c r="E8946" s="143" t="s">
        <v>6975</v>
      </c>
      <c r="F8946" s="143" t="s">
        <v>700</v>
      </c>
      <c r="G8946" s="143" t="s">
        <v>701</v>
      </c>
      <c r="H8946" s="144">
        <v>46400</v>
      </c>
      <c r="I8946" s="143"/>
    </row>
    <row r="8947" spans="2:9" x14ac:dyDescent="0.25">
      <c r="B8947" s="142">
        <v>57348</v>
      </c>
      <c r="C8947" s="143" t="s">
        <v>327</v>
      </c>
      <c r="D8947" s="142">
        <v>13805724</v>
      </c>
      <c r="E8947" s="143" t="s">
        <v>6976</v>
      </c>
      <c r="F8947" s="143" t="s">
        <v>778</v>
      </c>
      <c r="G8947" s="143" t="s">
        <v>779</v>
      </c>
      <c r="H8947" s="144">
        <v>343</v>
      </c>
      <c r="I8947" s="143"/>
    </row>
    <row r="8948" spans="2:9" x14ac:dyDescent="0.25">
      <c r="B8948" s="142">
        <v>57348</v>
      </c>
      <c r="C8948" s="143" t="s">
        <v>327</v>
      </c>
      <c r="D8948" s="142">
        <v>13805724</v>
      </c>
      <c r="E8948" s="143" t="s">
        <v>6976</v>
      </c>
      <c r="F8948" s="143" t="s">
        <v>778</v>
      </c>
      <c r="G8948" s="143" t="s">
        <v>779</v>
      </c>
      <c r="H8948" s="144">
        <v>68.599999999999994</v>
      </c>
      <c r="I8948" s="143"/>
    </row>
    <row r="8949" spans="2:9" x14ac:dyDescent="0.25">
      <c r="B8949" s="142">
        <v>57348</v>
      </c>
      <c r="C8949" s="143" t="s">
        <v>327</v>
      </c>
      <c r="D8949" s="142">
        <v>13805724</v>
      </c>
      <c r="E8949" s="143" t="s">
        <v>6977</v>
      </c>
      <c r="F8949" s="143" t="s">
        <v>697</v>
      </c>
      <c r="G8949" s="143" t="s">
        <v>698</v>
      </c>
      <c r="H8949" s="144">
        <v>55000</v>
      </c>
      <c r="I8949" s="143"/>
    </row>
    <row r="8950" spans="2:9" x14ac:dyDescent="0.25">
      <c r="B8950" s="142">
        <v>57348</v>
      </c>
      <c r="C8950" s="143" t="s">
        <v>327</v>
      </c>
      <c r="D8950" s="142">
        <v>13826580</v>
      </c>
      <c r="E8950" s="143" t="s">
        <v>8878</v>
      </c>
      <c r="F8950" s="143" t="s">
        <v>697</v>
      </c>
      <c r="G8950" s="143" t="s">
        <v>698</v>
      </c>
      <c r="H8950" s="144">
        <v>35000</v>
      </c>
      <c r="I8950" s="143"/>
    </row>
    <row r="8951" spans="2:9" x14ac:dyDescent="0.25">
      <c r="B8951" s="142">
        <v>57348</v>
      </c>
      <c r="C8951" s="143" t="s">
        <v>327</v>
      </c>
      <c r="D8951" s="142">
        <v>13836616</v>
      </c>
      <c r="E8951" s="143" t="s">
        <v>6978</v>
      </c>
      <c r="F8951" s="143" t="s">
        <v>700</v>
      </c>
      <c r="G8951" s="143" t="s">
        <v>701</v>
      </c>
      <c r="H8951" s="144">
        <v>1800</v>
      </c>
      <c r="I8951" s="143"/>
    </row>
    <row r="8952" spans="2:9" x14ac:dyDescent="0.25">
      <c r="B8952" s="142">
        <v>57348</v>
      </c>
      <c r="C8952" s="143" t="s">
        <v>327</v>
      </c>
      <c r="D8952" s="142">
        <v>13896576</v>
      </c>
      <c r="E8952" s="143" t="s">
        <v>6979</v>
      </c>
      <c r="F8952" s="143" t="s">
        <v>700</v>
      </c>
      <c r="G8952" s="143" t="s">
        <v>701</v>
      </c>
      <c r="H8952" s="144">
        <v>-1207.6099999999999</v>
      </c>
      <c r="I8952" s="143"/>
    </row>
    <row r="8953" spans="2:9" x14ac:dyDescent="0.25">
      <c r="B8953" s="142">
        <v>57348</v>
      </c>
      <c r="C8953" s="143" t="s">
        <v>327</v>
      </c>
      <c r="D8953" s="142">
        <v>13896576</v>
      </c>
      <c r="E8953" s="143" t="s">
        <v>6979</v>
      </c>
      <c r="F8953" s="143" t="s">
        <v>700</v>
      </c>
      <c r="G8953" s="143" t="s">
        <v>701</v>
      </c>
      <c r="H8953" s="144">
        <v>-3605.18</v>
      </c>
      <c r="I8953" s="143"/>
    </row>
    <row r="8954" spans="2:9" x14ac:dyDescent="0.25">
      <c r="B8954" s="142">
        <v>57348</v>
      </c>
      <c r="C8954" s="143" t="s">
        <v>327</v>
      </c>
      <c r="D8954" s="142">
        <v>13896576</v>
      </c>
      <c r="E8954" s="143" t="s">
        <v>6979</v>
      </c>
      <c r="F8954" s="143" t="s">
        <v>700</v>
      </c>
      <c r="G8954" s="143" t="s">
        <v>701</v>
      </c>
      <c r="H8954" s="144">
        <v>-3615.64</v>
      </c>
      <c r="I8954" s="143"/>
    </row>
    <row r="8955" spans="2:9" x14ac:dyDescent="0.25">
      <c r="B8955" s="142">
        <v>57348</v>
      </c>
      <c r="C8955" s="143" t="s">
        <v>327</v>
      </c>
      <c r="D8955" s="142">
        <v>13896576</v>
      </c>
      <c r="E8955" s="143" t="s">
        <v>6979</v>
      </c>
      <c r="F8955" s="143" t="s">
        <v>700</v>
      </c>
      <c r="G8955" s="143" t="s">
        <v>701</v>
      </c>
      <c r="H8955" s="144">
        <v>-6026.72</v>
      </c>
      <c r="I8955" s="143"/>
    </row>
    <row r="8956" spans="2:9" x14ac:dyDescent="0.25">
      <c r="B8956" s="142">
        <v>57348</v>
      </c>
      <c r="C8956" s="143" t="s">
        <v>327</v>
      </c>
      <c r="D8956" s="142">
        <v>13999249</v>
      </c>
      <c r="E8956" s="143" t="s">
        <v>6980</v>
      </c>
      <c r="F8956" s="143" t="s">
        <v>787</v>
      </c>
      <c r="G8956" s="143" t="s">
        <v>788</v>
      </c>
      <c r="H8956" s="144">
        <v>90</v>
      </c>
      <c r="I8956" s="143"/>
    </row>
    <row r="8957" spans="2:9" x14ac:dyDescent="0.25">
      <c r="B8957" s="142">
        <v>57348</v>
      </c>
      <c r="C8957" s="143" t="s">
        <v>327</v>
      </c>
      <c r="D8957" s="142">
        <v>13999249</v>
      </c>
      <c r="E8957" s="143" t="s">
        <v>6980</v>
      </c>
      <c r="F8957" s="143" t="s">
        <v>787</v>
      </c>
      <c r="G8957" s="143" t="s">
        <v>788</v>
      </c>
      <c r="H8957" s="144">
        <v>60</v>
      </c>
      <c r="I8957" s="143"/>
    </row>
    <row r="8958" spans="2:9" x14ac:dyDescent="0.25">
      <c r="B8958" s="142">
        <v>57348</v>
      </c>
      <c r="C8958" s="143" t="s">
        <v>327</v>
      </c>
      <c r="D8958" s="142">
        <v>13999249</v>
      </c>
      <c r="E8958" s="143" t="s">
        <v>6980</v>
      </c>
      <c r="F8958" s="143" t="s">
        <v>787</v>
      </c>
      <c r="G8958" s="143" t="s">
        <v>788</v>
      </c>
      <c r="H8958" s="144">
        <v>30</v>
      </c>
      <c r="I8958" s="143"/>
    </row>
    <row r="8959" spans="2:9" x14ac:dyDescent="0.25">
      <c r="B8959" s="142">
        <v>57348</v>
      </c>
      <c r="C8959" s="143" t="s">
        <v>327</v>
      </c>
      <c r="D8959" s="142">
        <v>13999249</v>
      </c>
      <c r="E8959" s="143" t="s">
        <v>6980</v>
      </c>
      <c r="F8959" s="143" t="s">
        <v>787</v>
      </c>
      <c r="G8959" s="143" t="s">
        <v>788</v>
      </c>
      <c r="H8959" s="144">
        <v>150</v>
      </c>
      <c r="I8959" s="143"/>
    </row>
    <row r="8960" spans="2:9" x14ac:dyDescent="0.25">
      <c r="B8960" s="142">
        <v>57348</v>
      </c>
      <c r="C8960" s="143" t="s">
        <v>327</v>
      </c>
      <c r="D8960" s="142">
        <v>14046930</v>
      </c>
      <c r="E8960" s="143" t="s">
        <v>8879</v>
      </c>
      <c r="F8960" s="143" t="s">
        <v>713</v>
      </c>
      <c r="G8960" s="143" t="s">
        <v>714</v>
      </c>
      <c r="H8960" s="144">
        <v>0</v>
      </c>
      <c r="I8960" s="143"/>
    </row>
    <row r="8961" spans="2:9" x14ac:dyDescent="0.25">
      <c r="B8961" s="142">
        <v>57348</v>
      </c>
      <c r="C8961" s="143" t="s">
        <v>327</v>
      </c>
      <c r="D8961" s="142">
        <v>14060606</v>
      </c>
      <c r="E8961" s="143" t="s">
        <v>6981</v>
      </c>
      <c r="F8961" s="143" t="s">
        <v>706</v>
      </c>
      <c r="G8961" s="143" t="s">
        <v>707</v>
      </c>
      <c r="H8961" s="144">
        <v>192.08</v>
      </c>
      <c r="I8961" s="143"/>
    </row>
    <row r="8962" spans="2:9" x14ac:dyDescent="0.25">
      <c r="B8962" s="142">
        <v>57348</v>
      </c>
      <c r="C8962" s="143" t="s">
        <v>327</v>
      </c>
      <c r="D8962" s="142">
        <v>14060606</v>
      </c>
      <c r="E8962" s="143" t="s">
        <v>6981</v>
      </c>
      <c r="F8962" s="143" t="s">
        <v>706</v>
      </c>
      <c r="G8962" s="143" t="s">
        <v>707</v>
      </c>
      <c r="H8962" s="144">
        <v>864.36</v>
      </c>
      <c r="I8962" s="143"/>
    </row>
    <row r="8963" spans="2:9" x14ac:dyDescent="0.25">
      <c r="B8963" s="142">
        <v>57348</v>
      </c>
      <c r="C8963" s="143" t="s">
        <v>327</v>
      </c>
      <c r="D8963" s="142">
        <v>14060606</v>
      </c>
      <c r="E8963" s="143" t="s">
        <v>6982</v>
      </c>
      <c r="F8963" s="143" t="s">
        <v>700</v>
      </c>
      <c r="G8963" s="143" t="s">
        <v>701</v>
      </c>
      <c r="H8963" s="144">
        <v>-24375.69</v>
      </c>
      <c r="I8963" s="143"/>
    </row>
    <row r="8964" spans="2:9" x14ac:dyDescent="0.25">
      <c r="B8964" s="142">
        <v>57348</v>
      </c>
      <c r="C8964" s="143" t="s">
        <v>327</v>
      </c>
      <c r="D8964" s="142">
        <v>14060606</v>
      </c>
      <c r="E8964" s="143" t="s">
        <v>6983</v>
      </c>
      <c r="F8964" s="143" t="s">
        <v>697</v>
      </c>
      <c r="G8964" s="143" t="s">
        <v>698</v>
      </c>
      <c r="H8964" s="144">
        <v>24000</v>
      </c>
      <c r="I8964" s="143"/>
    </row>
    <row r="8965" spans="2:9" x14ac:dyDescent="0.25">
      <c r="B8965" s="142">
        <v>57348</v>
      </c>
      <c r="C8965" s="143" t="s">
        <v>327</v>
      </c>
      <c r="D8965" s="142">
        <v>14061816</v>
      </c>
      <c r="E8965" s="143" t="s">
        <v>6984</v>
      </c>
      <c r="F8965" s="143" t="s">
        <v>713</v>
      </c>
      <c r="G8965" s="143" t="s">
        <v>714</v>
      </c>
      <c r="H8965" s="144">
        <v>40000</v>
      </c>
      <c r="I8965" s="143"/>
    </row>
    <row r="8966" spans="2:9" x14ac:dyDescent="0.25">
      <c r="B8966" s="142">
        <v>57348</v>
      </c>
      <c r="C8966" s="143" t="s">
        <v>327</v>
      </c>
      <c r="D8966" s="142">
        <v>14063199</v>
      </c>
      <c r="E8966" s="143" t="s">
        <v>6985</v>
      </c>
      <c r="F8966" s="143" t="s">
        <v>700</v>
      </c>
      <c r="G8966" s="143" t="s">
        <v>701</v>
      </c>
      <c r="H8966" s="144">
        <v>1800</v>
      </c>
      <c r="I8966" s="143"/>
    </row>
    <row r="8967" spans="2:9" x14ac:dyDescent="0.25">
      <c r="B8967" s="142">
        <v>57348</v>
      </c>
      <c r="C8967" s="143" t="s">
        <v>327</v>
      </c>
      <c r="D8967" s="142">
        <v>14065894</v>
      </c>
      <c r="E8967" s="143" t="s">
        <v>6986</v>
      </c>
      <c r="F8967" s="143" t="s">
        <v>700</v>
      </c>
      <c r="G8967" s="143" t="s">
        <v>701</v>
      </c>
      <c r="H8967" s="144">
        <v>360</v>
      </c>
      <c r="I8967" s="143"/>
    </row>
    <row r="8968" spans="2:9" x14ac:dyDescent="0.25">
      <c r="B8968" s="142">
        <v>57348</v>
      </c>
      <c r="C8968" s="143" t="s">
        <v>327</v>
      </c>
      <c r="D8968" s="142">
        <v>14084562</v>
      </c>
      <c r="E8968" s="143" t="s">
        <v>9372</v>
      </c>
      <c r="F8968" s="143" t="s">
        <v>713</v>
      </c>
      <c r="G8968" s="143" t="s">
        <v>714</v>
      </c>
      <c r="H8968" s="144">
        <v>270000</v>
      </c>
      <c r="I8968" s="143"/>
    </row>
    <row r="8969" spans="2:9" x14ac:dyDescent="0.25">
      <c r="B8969" s="142">
        <v>57348</v>
      </c>
      <c r="C8969" s="143" t="s">
        <v>327</v>
      </c>
      <c r="D8969" s="142">
        <v>14120832</v>
      </c>
      <c r="E8969" s="143" t="s">
        <v>9373</v>
      </c>
      <c r="F8969" s="143" t="s">
        <v>700</v>
      </c>
      <c r="G8969" s="143" t="s">
        <v>701</v>
      </c>
      <c r="H8969" s="144">
        <v>14850</v>
      </c>
      <c r="I8969" s="143"/>
    </row>
    <row r="8970" spans="2:9" x14ac:dyDescent="0.25">
      <c r="B8970" s="142">
        <v>57348</v>
      </c>
      <c r="C8970" s="143" t="s">
        <v>327</v>
      </c>
      <c r="D8970" s="142">
        <v>14120832</v>
      </c>
      <c r="E8970" s="143" t="s">
        <v>9374</v>
      </c>
      <c r="F8970" s="143" t="s">
        <v>697</v>
      </c>
      <c r="G8970" s="143" t="s">
        <v>698</v>
      </c>
      <c r="H8970" s="144">
        <v>40000</v>
      </c>
      <c r="I8970" s="143"/>
    </row>
    <row r="8971" spans="2:9" x14ac:dyDescent="0.25">
      <c r="B8971" s="142">
        <v>57348</v>
      </c>
      <c r="C8971" s="143" t="s">
        <v>327</v>
      </c>
      <c r="D8971" s="142">
        <v>14132151</v>
      </c>
      <c r="E8971" s="143" t="s">
        <v>6987</v>
      </c>
      <c r="F8971" s="143" t="s">
        <v>700</v>
      </c>
      <c r="G8971" s="143" t="s">
        <v>701</v>
      </c>
      <c r="H8971" s="144">
        <v>3216</v>
      </c>
      <c r="I8971" s="143"/>
    </row>
    <row r="8972" spans="2:9" x14ac:dyDescent="0.25">
      <c r="B8972" s="142">
        <v>57348</v>
      </c>
      <c r="C8972" s="143" t="s">
        <v>327</v>
      </c>
      <c r="D8972" s="142">
        <v>14140998</v>
      </c>
      <c r="E8972" s="143" t="s">
        <v>6988</v>
      </c>
      <c r="F8972" s="143" t="s">
        <v>713</v>
      </c>
      <c r="G8972" s="143" t="s">
        <v>714</v>
      </c>
      <c r="H8972" s="144">
        <v>27500</v>
      </c>
      <c r="I8972" s="143"/>
    </row>
    <row r="8973" spans="2:9" x14ac:dyDescent="0.25">
      <c r="B8973" s="142">
        <v>57348</v>
      </c>
      <c r="C8973" s="143" t="s">
        <v>327</v>
      </c>
      <c r="D8973" s="142">
        <v>14141244</v>
      </c>
      <c r="E8973" s="143" t="s">
        <v>6989</v>
      </c>
      <c r="F8973" s="143" t="s">
        <v>792</v>
      </c>
      <c r="G8973" s="143" t="s">
        <v>793</v>
      </c>
      <c r="H8973" s="144">
        <v>315.11</v>
      </c>
      <c r="I8973" s="143"/>
    </row>
    <row r="8974" spans="2:9" x14ac:dyDescent="0.25">
      <c r="B8974" s="142">
        <v>57348</v>
      </c>
      <c r="C8974" s="143" t="s">
        <v>327</v>
      </c>
      <c r="D8974" s="142">
        <v>14141244</v>
      </c>
      <c r="E8974" s="143" t="s">
        <v>9975</v>
      </c>
      <c r="F8974" s="143" t="s">
        <v>700</v>
      </c>
      <c r="G8974" s="143" t="s">
        <v>701</v>
      </c>
      <c r="H8974" s="144">
        <v>-13135.53</v>
      </c>
      <c r="I8974" s="143"/>
    </row>
    <row r="8975" spans="2:9" x14ac:dyDescent="0.25">
      <c r="B8975" s="142">
        <v>57348</v>
      </c>
      <c r="C8975" s="143" t="s">
        <v>327</v>
      </c>
      <c r="D8975" s="142">
        <v>14141244</v>
      </c>
      <c r="E8975" s="143" t="s">
        <v>6990</v>
      </c>
      <c r="F8975" s="143" t="s">
        <v>713</v>
      </c>
      <c r="G8975" s="143" t="s">
        <v>714</v>
      </c>
      <c r="H8975" s="144">
        <v>42700</v>
      </c>
      <c r="I8975" s="143"/>
    </row>
    <row r="8976" spans="2:9" x14ac:dyDescent="0.25">
      <c r="B8976" s="142">
        <v>57348</v>
      </c>
      <c r="C8976" s="143" t="s">
        <v>327</v>
      </c>
      <c r="D8976" s="142">
        <v>14141533</v>
      </c>
      <c r="E8976" s="143" t="s">
        <v>9375</v>
      </c>
      <c r="F8976" s="143" t="s">
        <v>713</v>
      </c>
      <c r="G8976" s="143" t="s">
        <v>714</v>
      </c>
      <c r="H8976" s="144">
        <v>170000</v>
      </c>
      <c r="I8976" s="143"/>
    </row>
    <row r="8977" spans="2:9" x14ac:dyDescent="0.25">
      <c r="B8977" s="142">
        <v>57348</v>
      </c>
      <c r="C8977" s="143" t="s">
        <v>327</v>
      </c>
      <c r="D8977" s="142">
        <v>14141983</v>
      </c>
      <c r="E8977" s="143" t="s">
        <v>6991</v>
      </c>
      <c r="F8977" s="143" t="s">
        <v>700</v>
      </c>
      <c r="G8977" s="143" t="s">
        <v>701</v>
      </c>
      <c r="H8977" s="144">
        <v>1080</v>
      </c>
      <c r="I8977" s="143"/>
    </row>
    <row r="8978" spans="2:9" x14ac:dyDescent="0.25">
      <c r="B8978" s="142">
        <v>57348</v>
      </c>
      <c r="C8978" s="143" t="s">
        <v>327</v>
      </c>
      <c r="D8978" s="142">
        <v>14145386</v>
      </c>
      <c r="E8978" s="143" t="s">
        <v>6992</v>
      </c>
      <c r="F8978" s="143" t="s">
        <v>700</v>
      </c>
      <c r="G8978" s="143" t="s">
        <v>701</v>
      </c>
      <c r="H8978" s="144">
        <v>1800</v>
      </c>
      <c r="I8978" s="143"/>
    </row>
    <row r="8979" spans="2:9" x14ac:dyDescent="0.25">
      <c r="B8979" s="142">
        <v>57348</v>
      </c>
      <c r="C8979" s="143" t="s">
        <v>327</v>
      </c>
      <c r="D8979" s="142">
        <v>14152336</v>
      </c>
      <c r="E8979" s="143" t="s">
        <v>6993</v>
      </c>
      <c r="F8979" s="143" t="s">
        <v>700</v>
      </c>
      <c r="G8979" s="143" t="s">
        <v>701</v>
      </c>
      <c r="H8979" s="144">
        <v>1200</v>
      </c>
      <c r="I8979" s="143"/>
    </row>
    <row r="8980" spans="2:9" x14ac:dyDescent="0.25">
      <c r="B8980" s="142">
        <v>57348</v>
      </c>
      <c r="C8980" s="143" t="s">
        <v>327</v>
      </c>
      <c r="D8980" s="142">
        <v>14152407</v>
      </c>
      <c r="E8980" s="143" t="s">
        <v>6994</v>
      </c>
      <c r="F8980" s="143" t="s">
        <v>697</v>
      </c>
      <c r="G8980" s="143" t="s">
        <v>698</v>
      </c>
      <c r="H8980" s="144">
        <v>75000</v>
      </c>
      <c r="I8980" s="143"/>
    </row>
    <row r="8981" spans="2:9" x14ac:dyDescent="0.25">
      <c r="B8981" s="142">
        <v>57348</v>
      </c>
      <c r="C8981" s="143" t="s">
        <v>327</v>
      </c>
      <c r="D8981" s="142">
        <v>14152407</v>
      </c>
      <c r="E8981" s="143" t="s">
        <v>6995</v>
      </c>
      <c r="F8981" s="143" t="s">
        <v>697</v>
      </c>
      <c r="G8981" s="143" t="s">
        <v>698</v>
      </c>
      <c r="H8981" s="144">
        <v>75000</v>
      </c>
      <c r="I8981" s="143"/>
    </row>
    <row r="8982" spans="2:9" x14ac:dyDescent="0.25">
      <c r="B8982" s="142">
        <v>57348</v>
      </c>
      <c r="C8982" s="143" t="s">
        <v>327</v>
      </c>
      <c r="D8982" s="142">
        <v>14162769</v>
      </c>
      <c r="E8982" s="143" t="s">
        <v>6996</v>
      </c>
      <c r="F8982" s="143" t="s">
        <v>713</v>
      </c>
      <c r="G8982" s="143" t="s">
        <v>714</v>
      </c>
      <c r="H8982" s="144">
        <v>100000</v>
      </c>
      <c r="I8982" s="143"/>
    </row>
    <row r="8983" spans="2:9" x14ac:dyDescent="0.25">
      <c r="B8983" s="142">
        <v>57348</v>
      </c>
      <c r="C8983" s="143" t="s">
        <v>327</v>
      </c>
      <c r="D8983" s="142">
        <v>14162769</v>
      </c>
      <c r="E8983" s="143" t="s">
        <v>6997</v>
      </c>
      <c r="F8983" s="143" t="s">
        <v>700</v>
      </c>
      <c r="G8983" s="143" t="s">
        <v>701</v>
      </c>
      <c r="H8983" s="144">
        <v>600</v>
      </c>
      <c r="I8983" s="143"/>
    </row>
    <row r="8984" spans="2:9" x14ac:dyDescent="0.25">
      <c r="B8984" s="142">
        <v>57348</v>
      </c>
      <c r="C8984" s="143" t="s">
        <v>327</v>
      </c>
      <c r="D8984" s="142">
        <v>14168028</v>
      </c>
      <c r="E8984" s="143" t="s">
        <v>6998</v>
      </c>
      <c r="F8984" s="143" t="s">
        <v>700</v>
      </c>
      <c r="G8984" s="143" t="s">
        <v>701</v>
      </c>
      <c r="H8984" s="144">
        <v>900</v>
      </c>
      <c r="I8984" s="143"/>
    </row>
    <row r="8985" spans="2:9" x14ac:dyDescent="0.25">
      <c r="B8985" s="142">
        <v>57348</v>
      </c>
      <c r="C8985" s="143" t="s">
        <v>327</v>
      </c>
      <c r="D8985" s="142">
        <v>14190466</v>
      </c>
      <c r="E8985" s="143" t="s">
        <v>6999</v>
      </c>
      <c r="F8985" s="143" t="s">
        <v>697</v>
      </c>
      <c r="G8985" s="143" t="s">
        <v>698</v>
      </c>
      <c r="H8985" s="144">
        <v>15000</v>
      </c>
      <c r="I8985" s="143"/>
    </row>
    <row r="8986" spans="2:9" x14ac:dyDescent="0.25">
      <c r="B8986" s="142">
        <v>57348</v>
      </c>
      <c r="C8986" s="143" t="s">
        <v>327</v>
      </c>
      <c r="D8986" s="142">
        <v>14237667</v>
      </c>
      <c r="E8986" s="143" t="s">
        <v>9976</v>
      </c>
      <c r="F8986" s="143" t="s">
        <v>737</v>
      </c>
      <c r="G8986" s="143" t="s">
        <v>738</v>
      </c>
      <c r="H8986" s="144">
        <v>-16995.080000000002</v>
      </c>
      <c r="I8986" s="143"/>
    </row>
    <row r="8987" spans="2:9" x14ac:dyDescent="0.25">
      <c r="B8987" s="142">
        <v>57348</v>
      </c>
      <c r="C8987" s="143" t="s">
        <v>327</v>
      </c>
      <c r="D8987" s="142">
        <v>14237667</v>
      </c>
      <c r="E8987" s="143" t="s">
        <v>8880</v>
      </c>
      <c r="F8987" s="143" t="s">
        <v>700</v>
      </c>
      <c r="G8987" s="143" t="s">
        <v>701</v>
      </c>
      <c r="H8987" s="144">
        <v>-248307.82</v>
      </c>
      <c r="I8987" s="143"/>
    </row>
    <row r="8988" spans="2:9" x14ac:dyDescent="0.25">
      <c r="B8988" s="142">
        <v>57348</v>
      </c>
      <c r="C8988" s="143" t="s">
        <v>327</v>
      </c>
      <c r="D8988" s="142">
        <v>14269926</v>
      </c>
      <c r="E8988" s="143" t="s">
        <v>7000</v>
      </c>
      <c r="F8988" s="143" t="s">
        <v>700</v>
      </c>
      <c r="G8988" s="143" t="s">
        <v>701</v>
      </c>
      <c r="H8988" s="144">
        <v>190.56</v>
      </c>
      <c r="I8988" s="143"/>
    </row>
    <row r="8989" spans="2:9" x14ac:dyDescent="0.25">
      <c r="B8989" s="142">
        <v>57348</v>
      </c>
      <c r="C8989" s="143" t="s">
        <v>327</v>
      </c>
      <c r="D8989" s="142">
        <v>14269926</v>
      </c>
      <c r="E8989" s="143" t="s">
        <v>7000</v>
      </c>
      <c r="F8989" s="143" t="s">
        <v>700</v>
      </c>
      <c r="G8989" s="143" t="s">
        <v>701</v>
      </c>
      <c r="H8989" s="144">
        <v>190.56</v>
      </c>
      <c r="I8989" s="143"/>
    </row>
    <row r="8990" spans="2:9" x14ac:dyDescent="0.25">
      <c r="B8990" s="142">
        <v>57348</v>
      </c>
      <c r="C8990" s="143" t="s">
        <v>327</v>
      </c>
      <c r="D8990" s="142">
        <v>14269926</v>
      </c>
      <c r="E8990" s="143" t="s">
        <v>7001</v>
      </c>
      <c r="F8990" s="143" t="s">
        <v>700</v>
      </c>
      <c r="G8990" s="143" t="s">
        <v>701</v>
      </c>
      <c r="H8990" s="144">
        <v>200</v>
      </c>
      <c r="I8990" s="143"/>
    </row>
    <row r="8991" spans="2:9" x14ac:dyDescent="0.25">
      <c r="B8991" s="142">
        <v>57348</v>
      </c>
      <c r="C8991" s="143" t="s">
        <v>327</v>
      </c>
      <c r="D8991" s="142">
        <v>14269926</v>
      </c>
      <c r="E8991" s="143" t="s">
        <v>7001</v>
      </c>
      <c r="F8991" s="143" t="s">
        <v>700</v>
      </c>
      <c r="G8991" s="143" t="s">
        <v>701</v>
      </c>
      <c r="H8991" s="144">
        <v>100</v>
      </c>
      <c r="I8991" s="143"/>
    </row>
    <row r="8992" spans="2:9" x14ac:dyDescent="0.25">
      <c r="B8992" s="142">
        <v>57348</v>
      </c>
      <c r="C8992" s="143" t="s">
        <v>327</v>
      </c>
      <c r="D8992" s="142">
        <v>64977616</v>
      </c>
      <c r="E8992" s="143" t="s">
        <v>7002</v>
      </c>
      <c r="F8992" s="143" t="s">
        <v>706</v>
      </c>
      <c r="G8992" s="143" t="s">
        <v>707</v>
      </c>
      <c r="H8992" s="144">
        <v>762.24</v>
      </c>
      <c r="I8992" s="143"/>
    </row>
    <row r="8993" spans="2:9" x14ac:dyDescent="0.25">
      <c r="B8993" s="142">
        <v>57348</v>
      </c>
      <c r="C8993" s="143" t="s">
        <v>327</v>
      </c>
      <c r="D8993" s="142">
        <v>64977724</v>
      </c>
      <c r="E8993" s="143" t="s">
        <v>7003</v>
      </c>
      <c r="F8993" s="143" t="s">
        <v>713</v>
      </c>
      <c r="G8993" s="143" t="s">
        <v>714</v>
      </c>
      <c r="H8993" s="144">
        <v>140000</v>
      </c>
      <c r="I8993" s="143"/>
    </row>
    <row r="8994" spans="2:9" x14ac:dyDescent="0.25">
      <c r="B8994" s="142">
        <v>57348</v>
      </c>
      <c r="C8994" s="143" t="s">
        <v>327</v>
      </c>
      <c r="D8994" s="142">
        <v>64977736</v>
      </c>
      <c r="E8994" s="143" t="s">
        <v>7004</v>
      </c>
      <c r="F8994" s="143" t="s">
        <v>697</v>
      </c>
      <c r="G8994" s="143" t="s">
        <v>698</v>
      </c>
      <c r="H8994" s="144">
        <v>50000</v>
      </c>
      <c r="I8994" s="143"/>
    </row>
    <row r="8995" spans="2:9" x14ac:dyDescent="0.25">
      <c r="B8995" s="142">
        <v>57348</v>
      </c>
      <c r="C8995" s="143" t="s">
        <v>327</v>
      </c>
      <c r="D8995" s="142">
        <v>64978993</v>
      </c>
      <c r="E8995" s="143" t="s">
        <v>8881</v>
      </c>
      <c r="F8995" s="143" t="s">
        <v>713</v>
      </c>
      <c r="G8995" s="143" t="s">
        <v>714</v>
      </c>
      <c r="H8995" s="144">
        <v>120000</v>
      </c>
      <c r="I8995" s="143"/>
    </row>
    <row r="8996" spans="2:9" x14ac:dyDescent="0.25">
      <c r="B8996" s="142">
        <v>57348</v>
      </c>
      <c r="C8996" s="143" t="s">
        <v>327</v>
      </c>
      <c r="D8996" s="142">
        <v>64978993</v>
      </c>
      <c r="E8996" s="143" t="s">
        <v>7005</v>
      </c>
      <c r="F8996" s="143" t="s">
        <v>700</v>
      </c>
      <c r="G8996" s="143" t="s">
        <v>701</v>
      </c>
      <c r="H8996" s="144">
        <v>500</v>
      </c>
      <c r="I8996" s="143"/>
    </row>
    <row r="8997" spans="2:9" x14ac:dyDescent="0.25">
      <c r="B8997" s="142">
        <v>57348</v>
      </c>
      <c r="C8997" s="143" t="s">
        <v>327</v>
      </c>
      <c r="D8997" s="142">
        <v>64978993</v>
      </c>
      <c r="E8997" s="143" t="s">
        <v>7005</v>
      </c>
      <c r="F8997" s="143" t="s">
        <v>700</v>
      </c>
      <c r="G8997" s="143" t="s">
        <v>701</v>
      </c>
      <c r="H8997" s="144">
        <v>100</v>
      </c>
      <c r="I8997" s="143"/>
    </row>
    <row r="8998" spans="2:9" x14ac:dyDescent="0.25">
      <c r="B8998" s="142">
        <v>57348</v>
      </c>
      <c r="C8998" s="143" t="s">
        <v>327</v>
      </c>
      <c r="D8998" s="142">
        <v>64986363</v>
      </c>
      <c r="E8998" s="143" t="s">
        <v>7006</v>
      </c>
      <c r="F8998" s="143" t="s">
        <v>792</v>
      </c>
      <c r="G8998" s="143" t="s">
        <v>793</v>
      </c>
      <c r="H8998" s="144">
        <v>0</v>
      </c>
      <c r="I8998" s="143"/>
    </row>
    <row r="8999" spans="2:9" x14ac:dyDescent="0.25">
      <c r="B8999" s="142">
        <v>57348</v>
      </c>
      <c r="C8999" s="143" t="s">
        <v>327</v>
      </c>
      <c r="D8999" s="142">
        <v>64986363</v>
      </c>
      <c r="E8999" s="143" t="s">
        <v>7007</v>
      </c>
      <c r="F8999" s="143" t="s">
        <v>700</v>
      </c>
      <c r="G8999" s="143" t="s">
        <v>701</v>
      </c>
      <c r="H8999" s="144">
        <v>50</v>
      </c>
      <c r="I8999" s="143"/>
    </row>
    <row r="9000" spans="2:9" x14ac:dyDescent="0.25">
      <c r="B9000" s="142">
        <v>57348</v>
      </c>
      <c r="C9000" s="143" t="s">
        <v>327</v>
      </c>
      <c r="D9000" s="142">
        <v>64986363</v>
      </c>
      <c r="E9000" s="143" t="s">
        <v>7008</v>
      </c>
      <c r="F9000" s="143" t="s">
        <v>697</v>
      </c>
      <c r="G9000" s="143" t="s">
        <v>698</v>
      </c>
      <c r="H9000" s="144">
        <v>51050</v>
      </c>
      <c r="I9000" s="143"/>
    </row>
    <row r="9001" spans="2:9" x14ac:dyDescent="0.25">
      <c r="B9001" s="142">
        <v>57348</v>
      </c>
      <c r="C9001" s="143" t="s">
        <v>327</v>
      </c>
      <c r="D9001" s="142">
        <v>64987774</v>
      </c>
      <c r="E9001" s="143" t="s">
        <v>6836</v>
      </c>
      <c r="F9001" s="143" t="s">
        <v>899</v>
      </c>
      <c r="G9001" s="143" t="s">
        <v>900</v>
      </c>
      <c r="H9001" s="144">
        <v>609.76</v>
      </c>
      <c r="I9001" s="143"/>
    </row>
    <row r="9002" spans="2:9" x14ac:dyDescent="0.25">
      <c r="B9002" s="142">
        <v>57348</v>
      </c>
      <c r="C9002" s="143" t="s">
        <v>327</v>
      </c>
      <c r="D9002" s="142">
        <v>64987774</v>
      </c>
      <c r="E9002" s="143" t="s">
        <v>6837</v>
      </c>
      <c r="F9002" s="143" t="s">
        <v>700</v>
      </c>
      <c r="G9002" s="143" t="s">
        <v>701</v>
      </c>
      <c r="H9002" s="144">
        <v>365.84</v>
      </c>
      <c r="I9002" s="143"/>
    </row>
    <row r="9003" spans="2:9" x14ac:dyDescent="0.25">
      <c r="B9003" s="142">
        <v>57348</v>
      </c>
      <c r="C9003" s="143" t="s">
        <v>327</v>
      </c>
      <c r="D9003" s="142">
        <v>64987774</v>
      </c>
      <c r="E9003" s="143" t="s">
        <v>6838</v>
      </c>
      <c r="F9003" s="143" t="s">
        <v>737</v>
      </c>
      <c r="G9003" s="143" t="s">
        <v>738</v>
      </c>
      <c r="H9003" s="144">
        <v>240</v>
      </c>
      <c r="I9003" s="143"/>
    </row>
    <row r="9004" spans="2:9" x14ac:dyDescent="0.25">
      <c r="B9004" s="142">
        <v>57348</v>
      </c>
      <c r="C9004" s="143" t="s">
        <v>327</v>
      </c>
      <c r="D9004" s="142">
        <v>64987774</v>
      </c>
      <c r="E9004" s="143" t="s">
        <v>6839</v>
      </c>
      <c r="F9004" s="143" t="s">
        <v>700</v>
      </c>
      <c r="G9004" s="143" t="s">
        <v>701</v>
      </c>
      <c r="H9004" s="144">
        <v>400</v>
      </c>
      <c r="I9004" s="143"/>
    </row>
    <row r="9005" spans="2:9" x14ac:dyDescent="0.25">
      <c r="B9005" s="142">
        <v>57348</v>
      </c>
      <c r="C9005" s="143" t="s">
        <v>327</v>
      </c>
      <c r="D9005" s="142">
        <v>65000453</v>
      </c>
      <c r="E9005" s="143" t="s">
        <v>8882</v>
      </c>
      <c r="F9005" s="143" t="s">
        <v>700</v>
      </c>
      <c r="G9005" s="143" t="s">
        <v>701</v>
      </c>
      <c r="H9005" s="144">
        <v>120000</v>
      </c>
      <c r="I9005" s="143"/>
    </row>
    <row r="9006" spans="2:9" x14ac:dyDescent="0.25">
      <c r="B9006" s="142">
        <v>57348</v>
      </c>
      <c r="C9006" s="143" t="s">
        <v>327</v>
      </c>
      <c r="D9006" s="142">
        <v>65001912</v>
      </c>
      <c r="E9006" s="143" t="s">
        <v>7009</v>
      </c>
      <c r="F9006" s="143" t="s">
        <v>700</v>
      </c>
      <c r="G9006" s="143" t="s">
        <v>701</v>
      </c>
      <c r="H9006" s="144">
        <v>-28000</v>
      </c>
      <c r="I9006" s="143"/>
    </row>
    <row r="9007" spans="2:9" x14ac:dyDescent="0.25">
      <c r="B9007" s="142">
        <v>57348</v>
      </c>
      <c r="C9007" s="143" t="s">
        <v>327</v>
      </c>
      <c r="D9007" s="142">
        <v>65001912</v>
      </c>
      <c r="E9007" s="143" t="s">
        <v>7010</v>
      </c>
      <c r="F9007" s="143" t="s">
        <v>697</v>
      </c>
      <c r="G9007" s="143" t="s">
        <v>698</v>
      </c>
      <c r="H9007" s="144">
        <v>28000</v>
      </c>
      <c r="I9007" s="143"/>
    </row>
    <row r="9008" spans="2:9" x14ac:dyDescent="0.25">
      <c r="B9008" s="142">
        <v>57348</v>
      </c>
      <c r="C9008" s="143" t="s">
        <v>327</v>
      </c>
      <c r="D9008" s="142">
        <v>65023812</v>
      </c>
      <c r="E9008" s="143" t="s">
        <v>7011</v>
      </c>
      <c r="F9008" s="143" t="s">
        <v>706</v>
      </c>
      <c r="G9008" s="143" t="s">
        <v>707</v>
      </c>
      <c r="H9008" s="144">
        <v>640.29</v>
      </c>
      <c r="I9008" s="143"/>
    </row>
    <row r="9009" spans="2:9" x14ac:dyDescent="0.25">
      <c r="B9009" s="142">
        <v>57348</v>
      </c>
      <c r="C9009" s="143" t="s">
        <v>327</v>
      </c>
      <c r="D9009" s="142">
        <v>65029180</v>
      </c>
      <c r="E9009" s="143" t="s">
        <v>7012</v>
      </c>
      <c r="F9009" s="143" t="s">
        <v>723</v>
      </c>
      <c r="G9009" s="143" t="s">
        <v>724</v>
      </c>
      <c r="H9009" s="144">
        <v>-56814.59</v>
      </c>
      <c r="I9009" s="143"/>
    </row>
    <row r="9010" spans="2:9" x14ac:dyDescent="0.25">
      <c r="B9010" s="142">
        <v>57348</v>
      </c>
      <c r="C9010" s="143" t="s">
        <v>327</v>
      </c>
      <c r="D9010" s="142">
        <v>65029180</v>
      </c>
      <c r="E9010" s="143" t="s">
        <v>7013</v>
      </c>
      <c r="F9010" s="143" t="s">
        <v>700</v>
      </c>
      <c r="G9010" s="143" t="s">
        <v>701</v>
      </c>
      <c r="H9010" s="144">
        <v>106414.59</v>
      </c>
      <c r="I9010" s="143"/>
    </row>
    <row r="9011" spans="2:9" x14ac:dyDescent="0.25">
      <c r="B9011" s="142">
        <v>57348</v>
      </c>
      <c r="C9011" s="143" t="s">
        <v>327</v>
      </c>
      <c r="D9011" s="142">
        <v>65030229</v>
      </c>
      <c r="E9011" s="143" t="s">
        <v>7014</v>
      </c>
      <c r="F9011" s="143" t="s">
        <v>700</v>
      </c>
      <c r="G9011" s="143" t="s">
        <v>701</v>
      </c>
      <c r="H9011" s="144">
        <v>30000</v>
      </c>
      <c r="I9011" s="143"/>
    </row>
    <row r="9012" spans="2:9" x14ac:dyDescent="0.25">
      <c r="B9012" s="142">
        <v>57348</v>
      </c>
      <c r="C9012" s="143" t="s">
        <v>327</v>
      </c>
      <c r="D9012" s="142">
        <v>65030229</v>
      </c>
      <c r="E9012" s="143" t="s">
        <v>7015</v>
      </c>
      <c r="F9012" s="143" t="s">
        <v>700</v>
      </c>
      <c r="G9012" s="143" t="s">
        <v>701</v>
      </c>
      <c r="H9012" s="144">
        <v>150</v>
      </c>
      <c r="I9012" s="143"/>
    </row>
    <row r="9013" spans="2:9" x14ac:dyDescent="0.25">
      <c r="B9013" s="142">
        <v>57348</v>
      </c>
      <c r="C9013" s="143" t="s">
        <v>327</v>
      </c>
      <c r="D9013" s="142">
        <v>65030229</v>
      </c>
      <c r="E9013" s="143" t="s">
        <v>7015</v>
      </c>
      <c r="F9013" s="143" t="s">
        <v>700</v>
      </c>
      <c r="G9013" s="143" t="s">
        <v>701</v>
      </c>
      <c r="H9013" s="144">
        <v>150</v>
      </c>
      <c r="I9013" s="143"/>
    </row>
    <row r="9014" spans="2:9" x14ac:dyDescent="0.25">
      <c r="B9014" s="142">
        <v>57348</v>
      </c>
      <c r="C9014" s="143" t="s">
        <v>327</v>
      </c>
      <c r="D9014" s="142">
        <v>65030229</v>
      </c>
      <c r="E9014" s="143" t="s">
        <v>7015</v>
      </c>
      <c r="F9014" s="143" t="s">
        <v>700</v>
      </c>
      <c r="G9014" s="143" t="s">
        <v>701</v>
      </c>
      <c r="H9014" s="144">
        <v>50</v>
      </c>
      <c r="I9014" s="143"/>
    </row>
    <row r="9015" spans="2:9" x14ac:dyDescent="0.25">
      <c r="B9015" s="142">
        <v>57348</v>
      </c>
      <c r="C9015" s="143" t="s">
        <v>327</v>
      </c>
      <c r="D9015" s="142">
        <v>65030229</v>
      </c>
      <c r="E9015" s="143" t="s">
        <v>7015</v>
      </c>
      <c r="F9015" s="143" t="s">
        <v>700</v>
      </c>
      <c r="G9015" s="143" t="s">
        <v>701</v>
      </c>
      <c r="H9015" s="144">
        <v>250</v>
      </c>
      <c r="I9015" s="143"/>
    </row>
    <row r="9016" spans="2:9" x14ac:dyDescent="0.25">
      <c r="B9016" s="142">
        <v>57348</v>
      </c>
      <c r="C9016" s="143" t="s">
        <v>327</v>
      </c>
      <c r="D9016" s="142">
        <v>65098725</v>
      </c>
      <c r="E9016" s="143" t="s">
        <v>7016</v>
      </c>
      <c r="F9016" s="143" t="s">
        <v>700</v>
      </c>
      <c r="G9016" s="143" t="s">
        <v>701</v>
      </c>
      <c r="H9016" s="144">
        <v>90</v>
      </c>
      <c r="I9016" s="143"/>
    </row>
    <row r="9017" spans="2:9" x14ac:dyDescent="0.25">
      <c r="B9017" s="142">
        <v>57348</v>
      </c>
      <c r="C9017" s="143" t="s">
        <v>327</v>
      </c>
      <c r="D9017" s="142">
        <v>65098725</v>
      </c>
      <c r="E9017" s="143" t="s">
        <v>7016</v>
      </c>
      <c r="F9017" s="143" t="s">
        <v>700</v>
      </c>
      <c r="G9017" s="143" t="s">
        <v>701</v>
      </c>
      <c r="H9017" s="144">
        <v>90</v>
      </c>
      <c r="I9017" s="143"/>
    </row>
    <row r="9018" spans="2:9" x14ac:dyDescent="0.25">
      <c r="B9018" s="142">
        <v>57348</v>
      </c>
      <c r="C9018" s="143" t="s">
        <v>327</v>
      </c>
      <c r="D9018" s="142">
        <v>65098725</v>
      </c>
      <c r="E9018" s="143" t="s">
        <v>7016</v>
      </c>
      <c r="F9018" s="143" t="s">
        <v>700</v>
      </c>
      <c r="G9018" s="143" t="s">
        <v>701</v>
      </c>
      <c r="H9018" s="144">
        <v>30</v>
      </c>
      <c r="I9018" s="143"/>
    </row>
    <row r="9019" spans="2:9" x14ac:dyDescent="0.25">
      <c r="B9019" s="142">
        <v>57348</v>
      </c>
      <c r="C9019" s="143" t="s">
        <v>327</v>
      </c>
      <c r="D9019" s="142">
        <v>65098725</v>
      </c>
      <c r="E9019" s="143" t="s">
        <v>7016</v>
      </c>
      <c r="F9019" s="143" t="s">
        <v>700</v>
      </c>
      <c r="G9019" s="143" t="s">
        <v>701</v>
      </c>
      <c r="H9019" s="144">
        <v>150</v>
      </c>
      <c r="I9019" s="143"/>
    </row>
    <row r="9020" spans="2:9" x14ac:dyDescent="0.25">
      <c r="B9020" s="142">
        <v>57348</v>
      </c>
      <c r="C9020" s="143" t="s">
        <v>327</v>
      </c>
      <c r="D9020" s="142">
        <v>65126319</v>
      </c>
      <c r="E9020" s="143" t="s">
        <v>7017</v>
      </c>
      <c r="F9020" s="143" t="s">
        <v>700</v>
      </c>
      <c r="G9020" s="143" t="s">
        <v>701</v>
      </c>
      <c r="H9020" s="144">
        <v>1800</v>
      </c>
      <c r="I9020" s="143"/>
    </row>
    <row r="9021" spans="2:9" x14ac:dyDescent="0.25">
      <c r="B9021" s="142">
        <v>57348</v>
      </c>
      <c r="C9021" s="143" t="s">
        <v>327</v>
      </c>
      <c r="D9021" s="142">
        <v>65135228</v>
      </c>
      <c r="E9021" s="143" t="s">
        <v>7018</v>
      </c>
      <c r="F9021" s="143" t="s">
        <v>713</v>
      </c>
      <c r="G9021" s="143" t="s">
        <v>714</v>
      </c>
      <c r="H9021" s="144">
        <v>170000</v>
      </c>
      <c r="I9021" s="143"/>
    </row>
    <row r="9022" spans="2:9" x14ac:dyDescent="0.25">
      <c r="B9022" s="142">
        <v>57348</v>
      </c>
      <c r="C9022" s="143" t="s">
        <v>327</v>
      </c>
      <c r="D9022" s="142">
        <v>99956268</v>
      </c>
      <c r="E9022" s="143" t="s">
        <v>7019</v>
      </c>
      <c r="F9022" s="143" t="s">
        <v>700</v>
      </c>
      <c r="G9022" s="143" t="s">
        <v>701</v>
      </c>
      <c r="H9022" s="144">
        <v>-156618.16</v>
      </c>
      <c r="I9022" s="143"/>
    </row>
    <row r="9023" spans="2:9" x14ac:dyDescent="0.25">
      <c r="B9023" s="142">
        <v>57348</v>
      </c>
      <c r="C9023" s="143" t="s">
        <v>327</v>
      </c>
      <c r="D9023" s="142">
        <v>100135955</v>
      </c>
      <c r="E9023" s="143" t="s">
        <v>7020</v>
      </c>
      <c r="F9023" s="143" t="s">
        <v>713</v>
      </c>
      <c r="G9023" s="143" t="s">
        <v>714</v>
      </c>
      <c r="H9023" s="144">
        <v>180000</v>
      </c>
      <c r="I9023" s="143"/>
    </row>
    <row r="9024" spans="2:9" x14ac:dyDescent="0.25">
      <c r="B9024" s="142">
        <v>57348</v>
      </c>
      <c r="C9024" s="143" t="s">
        <v>327</v>
      </c>
      <c r="D9024" s="142">
        <v>100142754</v>
      </c>
      <c r="E9024" s="143" t="s">
        <v>9977</v>
      </c>
      <c r="F9024" s="143" t="s">
        <v>700</v>
      </c>
      <c r="G9024" s="143" t="s">
        <v>701</v>
      </c>
      <c r="H9024" s="144">
        <v>-4030.49</v>
      </c>
      <c r="I9024" s="143"/>
    </row>
    <row r="9025" spans="2:9" x14ac:dyDescent="0.25">
      <c r="B9025" s="142">
        <v>57350</v>
      </c>
      <c r="C9025" s="143" t="s">
        <v>328</v>
      </c>
      <c r="D9025" s="142">
        <v>13796588</v>
      </c>
      <c r="E9025" s="143" t="s">
        <v>7021</v>
      </c>
      <c r="F9025" s="143" t="s">
        <v>723</v>
      </c>
      <c r="G9025" s="143" t="s">
        <v>724</v>
      </c>
      <c r="H9025" s="144">
        <v>-30000</v>
      </c>
      <c r="I9025" s="143"/>
    </row>
    <row r="9026" spans="2:9" x14ac:dyDescent="0.25">
      <c r="B9026" s="142">
        <v>57350</v>
      </c>
      <c r="C9026" s="143" t="s">
        <v>328</v>
      </c>
      <c r="D9026" s="142">
        <v>13796951</v>
      </c>
      <c r="E9026" s="143" t="s">
        <v>5665</v>
      </c>
      <c r="F9026" s="143" t="s">
        <v>700</v>
      </c>
      <c r="G9026" s="143" t="s">
        <v>701</v>
      </c>
      <c r="H9026" s="144">
        <v>30</v>
      </c>
      <c r="I9026" s="143"/>
    </row>
    <row r="9027" spans="2:9" x14ac:dyDescent="0.25">
      <c r="B9027" s="142">
        <v>57350</v>
      </c>
      <c r="C9027" s="143" t="s">
        <v>328</v>
      </c>
      <c r="D9027" s="142">
        <v>13796951</v>
      </c>
      <c r="E9027" s="143" t="s">
        <v>5665</v>
      </c>
      <c r="F9027" s="143" t="s">
        <v>700</v>
      </c>
      <c r="G9027" s="143" t="s">
        <v>701</v>
      </c>
      <c r="H9027" s="144">
        <v>60</v>
      </c>
      <c r="I9027" s="143"/>
    </row>
    <row r="9028" spans="2:9" x14ac:dyDescent="0.25">
      <c r="B9028" s="142">
        <v>57350</v>
      </c>
      <c r="C9028" s="143" t="s">
        <v>328</v>
      </c>
      <c r="D9028" s="142">
        <v>13797006</v>
      </c>
      <c r="E9028" s="143" t="s">
        <v>7022</v>
      </c>
      <c r="F9028" s="143" t="s">
        <v>697</v>
      </c>
      <c r="G9028" s="143" t="s">
        <v>698</v>
      </c>
      <c r="H9028" s="144">
        <v>40000</v>
      </c>
      <c r="I9028" s="143"/>
    </row>
    <row r="9029" spans="2:9" x14ac:dyDescent="0.25">
      <c r="B9029" s="142">
        <v>57350</v>
      </c>
      <c r="C9029" s="143" t="s">
        <v>328</v>
      </c>
      <c r="D9029" s="142">
        <v>13797129</v>
      </c>
      <c r="E9029" s="143" t="s">
        <v>7023</v>
      </c>
      <c r="F9029" s="143" t="s">
        <v>700</v>
      </c>
      <c r="G9029" s="143" t="s">
        <v>701</v>
      </c>
      <c r="H9029" s="144">
        <v>90</v>
      </c>
      <c r="I9029" s="143"/>
    </row>
    <row r="9030" spans="2:9" x14ac:dyDescent="0.25">
      <c r="B9030" s="142">
        <v>57350</v>
      </c>
      <c r="C9030" s="143" t="s">
        <v>328</v>
      </c>
      <c r="D9030" s="142">
        <v>13797129</v>
      </c>
      <c r="E9030" s="143" t="s">
        <v>7023</v>
      </c>
      <c r="F9030" s="143" t="s">
        <v>700</v>
      </c>
      <c r="G9030" s="143" t="s">
        <v>701</v>
      </c>
      <c r="H9030" s="144">
        <v>210</v>
      </c>
      <c r="I9030" s="143"/>
    </row>
    <row r="9031" spans="2:9" x14ac:dyDescent="0.25">
      <c r="B9031" s="142">
        <v>57350</v>
      </c>
      <c r="C9031" s="143" t="s">
        <v>328</v>
      </c>
      <c r="D9031" s="142">
        <v>13797129</v>
      </c>
      <c r="E9031" s="143" t="s">
        <v>7023</v>
      </c>
      <c r="F9031" s="143" t="s">
        <v>700</v>
      </c>
      <c r="G9031" s="143" t="s">
        <v>701</v>
      </c>
      <c r="H9031" s="144">
        <v>60</v>
      </c>
      <c r="I9031" s="143"/>
    </row>
    <row r="9032" spans="2:9" x14ac:dyDescent="0.25">
      <c r="B9032" s="142">
        <v>57350</v>
      </c>
      <c r="C9032" s="143" t="s">
        <v>328</v>
      </c>
      <c r="D9032" s="142">
        <v>13797129</v>
      </c>
      <c r="E9032" s="143" t="s">
        <v>7024</v>
      </c>
      <c r="F9032" s="143" t="s">
        <v>700</v>
      </c>
      <c r="G9032" s="143" t="s">
        <v>701</v>
      </c>
      <c r="H9032" s="144">
        <v>2500</v>
      </c>
      <c r="I9032" s="143"/>
    </row>
    <row r="9033" spans="2:9" x14ac:dyDescent="0.25">
      <c r="B9033" s="142">
        <v>57350</v>
      </c>
      <c r="C9033" s="143" t="s">
        <v>328</v>
      </c>
      <c r="D9033" s="142">
        <v>13797129</v>
      </c>
      <c r="E9033" s="143" t="s">
        <v>7025</v>
      </c>
      <c r="F9033" s="143" t="s">
        <v>700</v>
      </c>
      <c r="G9033" s="143" t="s">
        <v>701</v>
      </c>
      <c r="H9033" s="144">
        <v>137.19</v>
      </c>
      <c r="I9033" s="143"/>
    </row>
    <row r="9034" spans="2:9" x14ac:dyDescent="0.25">
      <c r="B9034" s="142">
        <v>57350</v>
      </c>
      <c r="C9034" s="143" t="s">
        <v>328</v>
      </c>
      <c r="D9034" s="142">
        <v>13797129</v>
      </c>
      <c r="E9034" s="143" t="s">
        <v>7025</v>
      </c>
      <c r="F9034" s="143" t="s">
        <v>700</v>
      </c>
      <c r="G9034" s="143" t="s">
        <v>701</v>
      </c>
      <c r="H9034" s="144">
        <v>320.11</v>
      </c>
      <c r="I9034" s="143"/>
    </row>
    <row r="9035" spans="2:9" x14ac:dyDescent="0.25">
      <c r="B9035" s="142">
        <v>57350</v>
      </c>
      <c r="C9035" s="143" t="s">
        <v>328</v>
      </c>
      <c r="D9035" s="142">
        <v>13797129</v>
      </c>
      <c r="E9035" s="143" t="s">
        <v>7025</v>
      </c>
      <c r="F9035" s="143" t="s">
        <v>700</v>
      </c>
      <c r="G9035" s="143" t="s">
        <v>701</v>
      </c>
      <c r="H9035" s="144">
        <v>45.73</v>
      </c>
      <c r="I9035" s="143"/>
    </row>
    <row r="9036" spans="2:9" x14ac:dyDescent="0.25">
      <c r="B9036" s="142">
        <v>57350</v>
      </c>
      <c r="C9036" s="143" t="s">
        <v>328</v>
      </c>
      <c r="D9036" s="142">
        <v>13797129</v>
      </c>
      <c r="E9036" s="143" t="s">
        <v>7026</v>
      </c>
      <c r="F9036" s="143" t="s">
        <v>700</v>
      </c>
      <c r="G9036" s="143" t="s">
        <v>701</v>
      </c>
      <c r="H9036" s="144">
        <v>90</v>
      </c>
      <c r="I9036" s="143"/>
    </row>
    <row r="9037" spans="2:9" x14ac:dyDescent="0.25">
      <c r="B9037" s="142">
        <v>57350</v>
      </c>
      <c r="C9037" s="143" t="s">
        <v>328</v>
      </c>
      <c r="D9037" s="142">
        <v>13797129</v>
      </c>
      <c r="E9037" s="143" t="s">
        <v>7026</v>
      </c>
      <c r="F9037" s="143" t="s">
        <v>700</v>
      </c>
      <c r="G9037" s="143" t="s">
        <v>701</v>
      </c>
      <c r="H9037" s="144">
        <v>210</v>
      </c>
      <c r="I9037" s="143"/>
    </row>
    <row r="9038" spans="2:9" x14ac:dyDescent="0.25">
      <c r="B9038" s="142">
        <v>57350</v>
      </c>
      <c r="C9038" s="143" t="s">
        <v>328</v>
      </c>
      <c r="D9038" s="142">
        <v>13797129</v>
      </c>
      <c r="E9038" s="143" t="s">
        <v>7026</v>
      </c>
      <c r="F9038" s="143" t="s">
        <v>700</v>
      </c>
      <c r="G9038" s="143" t="s">
        <v>701</v>
      </c>
      <c r="H9038" s="144">
        <v>60</v>
      </c>
      <c r="I9038" s="143"/>
    </row>
    <row r="9039" spans="2:9" x14ac:dyDescent="0.25">
      <c r="B9039" s="142">
        <v>57350</v>
      </c>
      <c r="C9039" s="143" t="s">
        <v>328</v>
      </c>
      <c r="D9039" s="142">
        <v>13797129</v>
      </c>
      <c r="E9039" s="143" t="s">
        <v>7027</v>
      </c>
      <c r="F9039" s="143" t="s">
        <v>706</v>
      </c>
      <c r="G9039" s="143" t="s">
        <v>707</v>
      </c>
      <c r="H9039" s="144">
        <v>96.04</v>
      </c>
      <c r="I9039" s="143"/>
    </row>
    <row r="9040" spans="2:9" x14ac:dyDescent="0.25">
      <c r="B9040" s="142">
        <v>57350</v>
      </c>
      <c r="C9040" s="143" t="s">
        <v>328</v>
      </c>
      <c r="D9040" s="142">
        <v>13797129</v>
      </c>
      <c r="E9040" s="143" t="s">
        <v>7027</v>
      </c>
      <c r="F9040" s="143" t="s">
        <v>706</v>
      </c>
      <c r="G9040" s="143" t="s">
        <v>707</v>
      </c>
      <c r="H9040" s="144">
        <v>336.14</v>
      </c>
      <c r="I9040" s="143"/>
    </row>
    <row r="9041" spans="2:9" x14ac:dyDescent="0.25">
      <c r="B9041" s="142">
        <v>57350</v>
      </c>
      <c r="C9041" s="143" t="s">
        <v>328</v>
      </c>
      <c r="D9041" s="142">
        <v>13797129</v>
      </c>
      <c r="E9041" s="143" t="s">
        <v>7027</v>
      </c>
      <c r="F9041" s="143" t="s">
        <v>706</v>
      </c>
      <c r="G9041" s="143" t="s">
        <v>707</v>
      </c>
      <c r="H9041" s="144">
        <v>96.04</v>
      </c>
      <c r="I9041" s="143"/>
    </row>
    <row r="9042" spans="2:9" x14ac:dyDescent="0.25">
      <c r="B9042" s="142">
        <v>57350</v>
      </c>
      <c r="C9042" s="143" t="s">
        <v>328</v>
      </c>
      <c r="D9042" s="142">
        <v>13798508</v>
      </c>
      <c r="E9042" s="143" t="s">
        <v>7028</v>
      </c>
      <c r="F9042" s="143" t="s">
        <v>700</v>
      </c>
      <c r="G9042" s="143" t="s">
        <v>701</v>
      </c>
      <c r="H9042" s="144">
        <v>10000</v>
      </c>
      <c r="I9042" s="143"/>
    </row>
    <row r="9043" spans="2:9" x14ac:dyDescent="0.25">
      <c r="B9043" s="142">
        <v>57350</v>
      </c>
      <c r="C9043" s="143" t="s">
        <v>328</v>
      </c>
      <c r="D9043" s="142">
        <v>13798570</v>
      </c>
      <c r="E9043" s="143" t="s">
        <v>5666</v>
      </c>
      <c r="F9043" s="143" t="s">
        <v>700</v>
      </c>
      <c r="G9043" s="143" t="s">
        <v>701</v>
      </c>
      <c r="H9043" s="144">
        <v>30</v>
      </c>
      <c r="I9043" s="143"/>
    </row>
    <row r="9044" spans="2:9" x14ac:dyDescent="0.25">
      <c r="B9044" s="142">
        <v>57350</v>
      </c>
      <c r="C9044" s="143" t="s">
        <v>328</v>
      </c>
      <c r="D9044" s="142">
        <v>13798570</v>
      </c>
      <c r="E9044" s="143" t="s">
        <v>5666</v>
      </c>
      <c r="F9044" s="143" t="s">
        <v>700</v>
      </c>
      <c r="G9044" s="143" t="s">
        <v>701</v>
      </c>
      <c r="H9044" s="144">
        <v>120</v>
      </c>
      <c r="I9044" s="143"/>
    </row>
    <row r="9045" spans="2:9" x14ac:dyDescent="0.25">
      <c r="B9045" s="142">
        <v>57350</v>
      </c>
      <c r="C9045" s="143" t="s">
        <v>328</v>
      </c>
      <c r="D9045" s="142">
        <v>13798570</v>
      </c>
      <c r="E9045" s="143" t="s">
        <v>5666</v>
      </c>
      <c r="F9045" s="143" t="s">
        <v>700</v>
      </c>
      <c r="G9045" s="143" t="s">
        <v>701</v>
      </c>
      <c r="H9045" s="144">
        <v>60</v>
      </c>
      <c r="I9045" s="143"/>
    </row>
    <row r="9046" spans="2:9" x14ac:dyDescent="0.25">
      <c r="B9046" s="142">
        <v>57350</v>
      </c>
      <c r="C9046" s="143" t="s">
        <v>328</v>
      </c>
      <c r="D9046" s="142">
        <v>13798570</v>
      </c>
      <c r="E9046" s="143" t="s">
        <v>5667</v>
      </c>
      <c r="F9046" s="143" t="s">
        <v>899</v>
      </c>
      <c r="G9046" s="143" t="s">
        <v>900</v>
      </c>
      <c r="H9046" s="144">
        <v>76.22</v>
      </c>
      <c r="I9046" s="143"/>
    </row>
    <row r="9047" spans="2:9" x14ac:dyDescent="0.25">
      <c r="B9047" s="142">
        <v>57350</v>
      </c>
      <c r="C9047" s="143" t="s">
        <v>328</v>
      </c>
      <c r="D9047" s="142">
        <v>13798570</v>
      </c>
      <c r="E9047" s="143" t="s">
        <v>5667</v>
      </c>
      <c r="F9047" s="143" t="s">
        <v>899</v>
      </c>
      <c r="G9047" s="143" t="s">
        <v>900</v>
      </c>
      <c r="H9047" s="144">
        <v>304.88</v>
      </c>
      <c r="I9047" s="143"/>
    </row>
    <row r="9048" spans="2:9" x14ac:dyDescent="0.25">
      <c r="B9048" s="142">
        <v>57350</v>
      </c>
      <c r="C9048" s="143" t="s">
        <v>328</v>
      </c>
      <c r="D9048" s="142">
        <v>13798570</v>
      </c>
      <c r="E9048" s="143" t="s">
        <v>5667</v>
      </c>
      <c r="F9048" s="143" t="s">
        <v>899</v>
      </c>
      <c r="G9048" s="143" t="s">
        <v>900</v>
      </c>
      <c r="H9048" s="144">
        <v>152.44</v>
      </c>
      <c r="I9048" s="143"/>
    </row>
    <row r="9049" spans="2:9" x14ac:dyDescent="0.25">
      <c r="B9049" s="142">
        <v>57350</v>
      </c>
      <c r="C9049" s="143" t="s">
        <v>328</v>
      </c>
      <c r="D9049" s="142">
        <v>13799918</v>
      </c>
      <c r="E9049" s="143" t="s">
        <v>9376</v>
      </c>
      <c r="F9049" s="143" t="s">
        <v>899</v>
      </c>
      <c r="G9049" s="143" t="s">
        <v>900</v>
      </c>
      <c r="H9049" s="144">
        <v>762.25</v>
      </c>
      <c r="I9049" s="143"/>
    </row>
    <row r="9050" spans="2:9" x14ac:dyDescent="0.25">
      <c r="B9050" s="142">
        <v>57350</v>
      </c>
      <c r="C9050" s="143" t="s">
        <v>328</v>
      </c>
      <c r="D9050" s="142">
        <v>13801191</v>
      </c>
      <c r="E9050" s="143" t="s">
        <v>7029</v>
      </c>
      <c r="F9050" s="143" t="s">
        <v>700</v>
      </c>
      <c r="G9050" s="143" t="s">
        <v>701</v>
      </c>
      <c r="H9050" s="144">
        <v>23210</v>
      </c>
      <c r="I9050" s="143"/>
    </row>
    <row r="9051" spans="2:9" x14ac:dyDescent="0.25">
      <c r="B9051" s="142">
        <v>57350</v>
      </c>
      <c r="C9051" s="143" t="s">
        <v>328</v>
      </c>
      <c r="D9051" s="142">
        <v>13801191</v>
      </c>
      <c r="E9051" s="143" t="s">
        <v>7029</v>
      </c>
      <c r="F9051" s="143" t="s">
        <v>700</v>
      </c>
      <c r="G9051" s="143" t="s">
        <v>701</v>
      </c>
      <c r="H9051" s="144">
        <v>10090</v>
      </c>
      <c r="I9051" s="143"/>
    </row>
    <row r="9052" spans="2:9" x14ac:dyDescent="0.25">
      <c r="B9052" s="142">
        <v>57350</v>
      </c>
      <c r="C9052" s="143" t="s">
        <v>328</v>
      </c>
      <c r="D9052" s="142">
        <v>13801191</v>
      </c>
      <c r="E9052" s="143" t="s">
        <v>7029</v>
      </c>
      <c r="F9052" s="143" t="s">
        <v>700</v>
      </c>
      <c r="G9052" s="143" t="s">
        <v>701</v>
      </c>
      <c r="H9052" s="144">
        <v>60</v>
      </c>
      <c r="I9052" s="143"/>
    </row>
    <row r="9053" spans="2:9" x14ac:dyDescent="0.25">
      <c r="B9053" s="142">
        <v>57350</v>
      </c>
      <c r="C9053" s="143" t="s">
        <v>328</v>
      </c>
      <c r="D9053" s="142">
        <v>13801481</v>
      </c>
      <c r="E9053" s="143" t="s">
        <v>7030</v>
      </c>
      <c r="F9053" s="143" t="s">
        <v>697</v>
      </c>
      <c r="G9053" s="143" t="s">
        <v>698</v>
      </c>
      <c r="H9053" s="144">
        <v>30500</v>
      </c>
      <c r="I9053" s="143"/>
    </row>
    <row r="9054" spans="2:9" x14ac:dyDescent="0.25">
      <c r="B9054" s="142">
        <v>57350</v>
      </c>
      <c r="C9054" s="143" t="s">
        <v>328</v>
      </c>
      <c r="D9054" s="142">
        <v>13801563</v>
      </c>
      <c r="E9054" s="143" t="s">
        <v>7031</v>
      </c>
      <c r="F9054" s="143" t="s">
        <v>700</v>
      </c>
      <c r="G9054" s="143" t="s">
        <v>701</v>
      </c>
      <c r="H9054" s="144">
        <v>-1219.8800000000001</v>
      </c>
      <c r="I9054" s="143"/>
    </row>
    <row r="9055" spans="2:9" x14ac:dyDescent="0.25">
      <c r="B9055" s="142">
        <v>57350</v>
      </c>
      <c r="C9055" s="143" t="s">
        <v>328</v>
      </c>
      <c r="D9055" s="142">
        <v>13801702</v>
      </c>
      <c r="E9055" s="143" t="s">
        <v>7032</v>
      </c>
      <c r="F9055" s="143" t="s">
        <v>700</v>
      </c>
      <c r="G9055" s="143" t="s">
        <v>701</v>
      </c>
      <c r="H9055" s="144">
        <v>-20027.22</v>
      </c>
      <c r="I9055" s="143"/>
    </row>
    <row r="9056" spans="2:9" x14ac:dyDescent="0.25">
      <c r="B9056" s="142">
        <v>57350</v>
      </c>
      <c r="C9056" s="143" t="s">
        <v>328</v>
      </c>
      <c r="D9056" s="142">
        <v>13802985</v>
      </c>
      <c r="E9056" s="143" t="s">
        <v>7033</v>
      </c>
      <c r="F9056" s="143" t="s">
        <v>700</v>
      </c>
      <c r="G9056" s="143" t="s">
        <v>701</v>
      </c>
      <c r="H9056" s="144">
        <v>31500</v>
      </c>
      <c r="I9056" s="143"/>
    </row>
    <row r="9057" spans="2:9" x14ac:dyDescent="0.25">
      <c r="B9057" s="142">
        <v>57350</v>
      </c>
      <c r="C9057" s="143" t="s">
        <v>328</v>
      </c>
      <c r="D9057" s="142">
        <v>13803059</v>
      </c>
      <c r="E9057" s="143" t="s">
        <v>8883</v>
      </c>
      <c r="F9057" s="143" t="s">
        <v>700</v>
      </c>
      <c r="G9057" s="143" t="s">
        <v>701</v>
      </c>
      <c r="H9057" s="144">
        <v>11868.9</v>
      </c>
      <c r="I9057" s="143"/>
    </row>
    <row r="9058" spans="2:9" x14ac:dyDescent="0.25">
      <c r="B9058" s="142">
        <v>57350</v>
      </c>
      <c r="C9058" s="143" t="s">
        <v>328</v>
      </c>
      <c r="D9058" s="142">
        <v>13803059</v>
      </c>
      <c r="E9058" s="143" t="s">
        <v>8884</v>
      </c>
      <c r="F9058" s="143" t="s">
        <v>769</v>
      </c>
      <c r="G9058" s="143" t="s">
        <v>770</v>
      </c>
      <c r="H9058" s="144">
        <v>-11868.9</v>
      </c>
      <c r="I9058" s="143"/>
    </row>
    <row r="9059" spans="2:9" x14ac:dyDescent="0.25">
      <c r="B9059" s="142">
        <v>57350</v>
      </c>
      <c r="C9059" s="143" t="s">
        <v>328</v>
      </c>
      <c r="D9059" s="142">
        <v>13804353</v>
      </c>
      <c r="E9059" s="143" t="s">
        <v>7034</v>
      </c>
      <c r="F9059" s="143" t="s">
        <v>697</v>
      </c>
      <c r="G9059" s="143" t="s">
        <v>698</v>
      </c>
      <c r="H9059" s="144">
        <v>40000</v>
      </c>
      <c r="I9059" s="143"/>
    </row>
    <row r="9060" spans="2:9" x14ac:dyDescent="0.25">
      <c r="B9060" s="142">
        <v>57350</v>
      </c>
      <c r="C9060" s="143" t="s">
        <v>328</v>
      </c>
      <c r="D9060" s="142">
        <v>13804382</v>
      </c>
      <c r="E9060" s="143" t="s">
        <v>7035</v>
      </c>
      <c r="F9060" s="143" t="s">
        <v>700</v>
      </c>
      <c r="G9060" s="143" t="s">
        <v>701</v>
      </c>
      <c r="H9060" s="144">
        <v>-41208.129999999997</v>
      </c>
      <c r="I9060" s="143"/>
    </row>
    <row r="9061" spans="2:9" x14ac:dyDescent="0.25">
      <c r="B9061" s="142">
        <v>57350</v>
      </c>
      <c r="C9061" s="143" t="s">
        <v>328</v>
      </c>
      <c r="D9061" s="142">
        <v>13804405</v>
      </c>
      <c r="E9061" s="143" t="s">
        <v>7036</v>
      </c>
      <c r="F9061" s="143" t="s">
        <v>697</v>
      </c>
      <c r="G9061" s="143" t="s">
        <v>698</v>
      </c>
      <c r="H9061" s="144">
        <v>20000</v>
      </c>
      <c r="I9061" s="143"/>
    </row>
    <row r="9062" spans="2:9" x14ac:dyDescent="0.25">
      <c r="B9062" s="142">
        <v>57350</v>
      </c>
      <c r="C9062" s="143" t="s">
        <v>328</v>
      </c>
      <c r="D9062" s="142">
        <v>13804563</v>
      </c>
      <c r="E9062" s="143" t="s">
        <v>7037</v>
      </c>
      <c r="F9062" s="143" t="s">
        <v>787</v>
      </c>
      <c r="G9062" s="143" t="s">
        <v>788</v>
      </c>
      <c r="H9062" s="144">
        <v>50</v>
      </c>
      <c r="I9062" s="143"/>
    </row>
    <row r="9063" spans="2:9" x14ac:dyDescent="0.25">
      <c r="B9063" s="142">
        <v>57350</v>
      </c>
      <c r="C9063" s="143" t="s">
        <v>328</v>
      </c>
      <c r="D9063" s="142">
        <v>13805086</v>
      </c>
      <c r="E9063" s="143" t="s">
        <v>9377</v>
      </c>
      <c r="F9063" s="143" t="s">
        <v>697</v>
      </c>
      <c r="G9063" s="143" t="s">
        <v>698</v>
      </c>
      <c r="H9063" s="144">
        <v>15000</v>
      </c>
      <c r="I9063" s="143"/>
    </row>
    <row r="9064" spans="2:9" x14ac:dyDescent="0.25">
      <c r="B9064" s="142">
        <v>57350</v>
      </c>
      <c r="C9064" s="143" t="s">
        <v>328</v>
      </c>
      <c r="D9064" s="142">
        <v>13805399</v>
      </c>
      <c r="E9064" s="143" t="s">
        <v>7038</v>
      </c>
      <c r="F9064" s="143" t="s">
        <v>700</v>
      </c>
      <c r="G9064" s="143" t="s">
        <v>701</v>
      </c>
      <c r="H9064" s="144">
        <v>-3600.06</v>
      </c>
      <c r="I9064" s="143"/>
    </row>
    <row r="9065" spans="2:9" x14ac:dyDescent="0.25">
      <c r="B9065" s="142">
        <v>57350</v>
      </c>
      <c r="C9065" s="143" t="s">
        <v>328</v>
      </c>
      <c r="D9065" s="142">
        <v>13806491</v>
      </c>
      <c r="E9065" s="143" t="s">
        <v>7039</v>
      </c>
      <c r="F9065" s="143" t="s">
        <v>899</v>
      </c>
      <c r="G9065" s="143" t="s">
        <v>900</v>
      </c>
      <c r="H9065" s="144">
        <v>698.72</v>
      </c>
      <c r="I9065" s="143"/>
    </row>
    <row r="9066" spans="2:9" x14ac:dyDescent="0.25">
      <c r="B9066" s="142">
        <v>57350</v>
      </c>
      <c r="C9066" s="143" t="s">
        <v>328</v>
      </c>
      <c r="D9066" s="142">
        <v>13806491</v>
      </c>
      <c r="E9066" s="143" t="s">
        <v>7040</v>
      </c>
      <c r="F9066" s="143" t="s">
        <v>723</v>
      </c>
      <c r="G9066" s="143" t="s">
        <v>724</v>
      </c>
      <c r="H9066" s="144">
        <v>-12000</v>
      </c>
      <c r="I9066" s="143"/>
    </row>
    <row r="9067" spans="2:9" x14ac:dyDescent="0.25">
      <c r="B9067" s="142">
        <v>57350</v>
      </c>
      <c r="C9067" s="143" t="s">
        <v>328</v>
      </c>
      <c r="D9067" s="142">
        <v>13806491</v>
      </c>
      <c r="E9067" s="143" t="s">
        <v>7041</v>
      </c>
      <c r="F9067" s="143" t="s">
        <v>723</v>
      </c>
      <c r="G9067" s="143" t="s">
        <v>724</v>
      </c>
      <c r="H9067" s="144">
        <v>-5488</v>
      </c>
      <c r="I9067" s="143"/>
    </row>
    <row r="9068" spans="2:9" x14ac:dyDescent="0.25">
      <c r="B9068" s="142">
        <v>57350</v>
      </c>
      <c r="C9068" s="143" t="s">
        <v>328</v>
      </c>
      <c r="D9068" s="142">
        <v>13808691</v>
      </c>
      <c r="E9068" s="143" t="s">
        <v>9378</v>
      </c>
      <c r="F9068" s="143" t="s">
        <v>899</v>
      </c>
      <c r="G9068" s="143" t="s">
        <v>900</v>
      </c>
      <c r="H9068" s="144">
        <v>762.25</v>
      </c>
      <c r="I9068" s="143"/>
    </row>
    <row r="9069" spans="2:9" x14ac:dyDescent="0.25">
      <c r="B9069" s="142">
        <v>57350</v>
      </c>
      <c r="C9069" s="143" t="s">
        <v>328</v>
      </c>
      <c r="D9069" s="142">
        <v>13809093</v>
      </c>
      <c r="E9069" s="143" t="s">
        <v>9379</v>
      </c>
      <c r="F9069" s="143" t="s">
        <v>713</v>
      </c>
      <c r="G9069" s="143" t="s">
        <v>714</v>
      </c>
      <c r="H9069" s="144">
        <v>100000</v>
      </c>
      <c r="I9069" s="143"/>
    </row>
    <row r="9070" spans="2:9" x14ac:dyDescent="0.25">
      <c r="B9070" s="142">
        <v>57350</v>
      </c>
      <c r="C9070" s="143" t="s">
        <v>328</v>
      </c>
      <c r="D9070" s="142">
        <v>13810220</v>
      </c>
      <c r="E9070" s="143" t="s">
        <v>7042</v>
      </c>
      <c r="F9070" s="143" t="s">
        <v>700</v>
      </c>
      <c r="G9070" s="143" t="s">
        <v>701</v>
      </c>
      <c r="H9070" s="144">
        <v>-6000</v>
      </c>
      <c r="I9070" s="143"/>
    </row>
    <row r="9071" spans="2:9" x14ac:dyDescent="0.25">
      <c r="B9071" s="142">
        <v>57350</v>
      </c>
      <c r="C9071" s="143" t="s">
        <v>328</v>
      </c>
      <c r="D9071" s="142">
        <v>13810220</v>
      </c>
      <c r="E9071" s="143" t="s">
        <v>7042</v>
      </c>
      <c r="F9071" s="143" t="s">
        <v>700</v>
      </c>
      <c r="G9071" s="143" t="s">
        <v>701</v>
      </c>
      <c r="H9071" s="144">
        <v>-4000</v>
      </c>
      <c r="I9071" s="143"/>
    </row>
    <row r="9072" spans="2:9" x14ac:dyDescent="0.25">
      <c r="B9072" s="142">
        <v>57350</v>
      </c>
      <c r="C9072" s="143" t="s">
        <v>328</v>
      </c>
      <c r="D9072" s="142">
        <v>13810220</v>
      </c>
      <c r="E9072" s="143" t="s">
        <v>7042</v>
      </c>
      <c r="F9072" s="143" t="s">
        <v>700</v>
      </c>
      <c r="G9072" s="143" t="s">
        <v>701</v>
      </c>
      <c r="H9072" s="144">
        <v>-2000</v>
      </c>
      <c r="I9072" s="143"/>
    </row>
    <row r="9073" spans="2:9" x14ac:dyDescent="0.25">
      <c r="B9073" s="142">
        <v>57350</v>
      </c>
      <c r="C9073" s="143" t="s">
        <v>328</v>
      </c>
      <c r="D9073" s="142">
        <v>13810859</v>
      </c>
      <c r="E9073" s="143" t="s">
        <v>9978</v>
      </c>
      <c r="F9073" s="143" t="s">
        <v>700</v>
      </c>
      <c r="G9073" s="143" t="s">
        <v>701</v>
      </c>
      <c r="H9073" s="144">
        <v>-42969.81</v>
      </c>
      <c r="I9073" s="143"/>
    </row>
    <row r="9074" spans="2:9" x14ac:dyDescent="0.25">
      <c r="B9074" s="142">
        <v>57350</v>
      </c>
      <c r="C9074" s="143" t="s">
        <v>328</v>
      </c>
      <c r="D9074" s="142">
        <v>13811152</v>
      </c>
      <c r="E9074" s="143" t="s">
        <v>7043</v>
      </c>
      <c r="F9074" s="143" t="s">
        <v>700</v>
      </c>
      <c r="G9074" s="143" t="s">
        <v>701</v>
      </c>
      <c r="H9074" s="144">
        <v>320.11</v>
      </c>
      <c r="I9074" s="143"/>
    </row>
    <row r="9075" spans="2:9" x14ac:dyDescent="0.25">
      <c r="B9075" s="142">
        <v>57350</v>
      </c>
      <c r="C9075" s="143" t="s">
        <v>328</v>
      </c>
      <c r="D9075" s="142">
        <v>13811152</v>
      </c>
      <c r="E9075" s="143" t="s">
        <v>7043</v>
      </c>
      <c r="F9075" s="143" t="s">
        <v>700</v>
      </c>
      <c r="G9075" s="143" t="s">
        <v>701</v>
      </c>
      <c r="H9075" s="144">
        <v>137.19</v>
      </c>
      <c r="I9075" s="143"/>
    </row>
    <row r="9076" spans="2:9" x14ac:dyDescent="0.25">
      <c r="B9076" s="142">
        <v>57350</v>
      </c>
      <c r="C9076" s="143" t="s">
        <v>328</v>
      </c>
      <c r="D9076" s="142">
        <v>13811152</v>
      </c>
      <c r="E9076" s="143" t="s">
        <v>7043</v>
      </c>
      <c r="F9076" s="143" t="s">
        <v>700</v>
      </c>
      <c r="G9076" s="143" t="s">
        <v>701</v>
      </c>
      <c r="H9076" s="144">
        <v>45.73</v>
      </c>
      <c r="I9076" s="143"/>
    </row>
    <row r="9077" spans="2:9" x14ac:dyDescent="0.25">
      <c r="B9077" s="142">
        <v>57350</v>
      </c>
      <c r="C9077" s="143" t="s">
        <v>328</v>
      </c>
      <c r="D9077" s="142">
        <v>13811373</v>
      </c>
      <c r="E9077" s="143" t="s">
        <v>7044</v>
      </c>
      <c r="F9077" s="143" t="s">
        <v>700</v>
      </c>
      <c r="G9077" s="143" t="s">
        <v>701</v>
      </c>
      <c r="H9077" s="144">
        <v>960</v>
      </c>
      <c r="I9077" s="143"/>
    </row>
    <row r="9078" spans="2:9" x14ac:dyDescent="0.25">
      <c r="B9078" s="142">
        <v>57350</v>
      </c>
      <c r="C9078" s="143" t="s">
        <v>328</v>
      </c>
      <c r="D9078" s="142">
        <v>13811373</v>
      </c>
      <c r="E9078" s="143" t="s">
        <v>7045</v>
      </c>
      <c r="F9078" s="143" t="s">
        <v>899</v>
      </c>
      <c r="G9078" s="143" t="s">
        <v>900</v>
      </c>
      <c r="H9078" s="144">
        <v>586.96</v>
      </c>
      <c r="I9078" s="143"/>
    </row>
    <row r="9079" spans="2:9" x14ac:dyDescent="0.25">
      <c r="B9079" s="142">
        <v>57350</v>
      </c>
      <c r="C9079" s="143" t="s">
        <v>328</v>
      </c>
      <c r="D9079" s="142">
        <v>13811373</v>
      </c>
      <c r="E9079" s="143" t="s">
        <v>7046</v>
      </c>
      <c r="F9079" s="143" t="s">
        <v>706</v>
      </c>
      <c r="G9079" s="143" t="s">
        <v>707</v>
      </c>
      <c r="H9079" s="144">
        <v>704.33</v>
      </c>
      <c r="I9079" s="143"/>
    </row>
    <row r="9080" spans="2:9" x14ac:dyDescent="0.25">
      <c r="B9080" s="142">
        <v>57350</v>
      </c>
      <c r="C9080" s="143" t="s">
        <v>328</v>
      </c>
      <c r="D9080" s="142">
        <v>13812832</v>
      </c>
      <c r="E9080" s="143" t="s">
        <v>8885</v>
      </c>
      <c r="F9080" s="143" t="s">
        <v>713</v>
      </c>
      <c r="G9080" s="143" t="s">
        <v>714</v>
      </c>
      <c r="H9080" s="144">
        <v>120000</v>
      </c>
      <c r="I9080" s="143"/>
    </row>
    <row r="9081" spans="2:9" x14ac:dyDescent="0.25">
      <c r="B9081" s="142">
        <v>57350</v>
      </c>
      <c r="C9081" s="143" t="s">
        <v>328</v>
      </c>
      <c r="D9081" s="142">
        <v>13818064</v>
      </c>
      <c r="E9081" s="143" t="s">
        <v>7047</v>
      </c>
      <c r="F9081" s="143" t="s">
        <v>700</v>
      </c>
      <c r="G9081" s="143" t="s">
        <v>701</v>
      </c>
      <c r="H9081" s="144">
        <v>32000</v>
      </c>
      <c r="I9081" s="143"/>
    </row>
    <row r="9082" spans="2:9" x14ac:dyDescent="0.25">
      <c r="B9082" s="142">
        <v>57350</v>
      </c>
      <c r="C9082" s="143" t="s">
        <v>328</v>
      </c>
      <c r="D9082" s="142">
        <v>13818064</v>
      </c>
      <c r="E9082" s="143" t="s">
        <v>7048</v>
      </c>
      <c r="F9082" s="143" t="s">
        <v>697</v>
      </c>
      <c r="G9082" s="143" t="s">
        <v>698</v>
      </c>
      <c r="H9082" s="144">
        <v>10000</v>
      </c>
      <c r="I9082" s="143"/>
    </row>
    <row r="9083" spans="2:9" x14ac:dyDescent="0.25">
      <c r="B9083" s="142">
        <v>57350</v>
      </c>
      <c r="C9083" s="143" t="s">
        <v>328</v>
      </c>
      <c r="D9083" s="142">
        <v>13818674</v>
      </c>
      <c r="E9083" s="143" t="s">
        <v>7049</v>
      </c>
      <c r="F9083" s="143" t="s">
        <v>1675</v>
      </c>
      <c r="G9083" s="143" t="s">
        <v>1676</v>
      </c>
      <c r="H9083" s="144">
        <v>999</v>
      </c>
      <c r="I9083" s="143"/>
    </row>
    <row r="9084" spans="2:9" x14ac:dyDescent="0.25">
      <c r="B9084" s="142">
        <v>57350</v>
      </c>
      <c r="C9084" s="143" t="s">
        <v>328</v>
      </c>
      <c r="D9084" s="142">
        <v>13821730</v>
      </c>
      <c r="E9084" s="143" t="s">
        <v>7050</v>
      </c>
      <c r="F9084" s="143" t="s">
        <v>697</v>
      </c>
      <c r="G9084" s="143" t="s">
        <v>698</v>
      </c>
      <c r="H9084" s="144">
        <v>15000</v>
      </c>
      <c r="I9084" s="143"/>
    </row>
    <row r="9085" spans="2:9" x14ac:dyDescent="0.25">
      <c r="B9085" s="142">
        <v>57350</v>
      </c>
      <c r="C9085" s="143" t="s">
        <v>328</v>
      </c>
      <c r="D9085" s="142">
        <v>13821738</v>
      </c>
      <c r="E9085" s="143" t="s">
        <v>7051</v>
      </c>
      <c r="F9085" s="143" t="s">
        <v>697</v>
      </c>
      <c r="G9085" s="143" t="s">
        <v>698</v>
      </c>
      <c r="H9085" s="144">
        <v>80000</v>
      </c>
      <c r="I9085" s="143"/>
    </row>
    <row r="9086" spans="2:9" x14ac:dyDescent="0.25">
      <c r="B9086" s="142">
        <v>57350</v>
      </c>
      <c r="C9086" s="143" t="s">
        <v>328</v>
      </c>
      <c r="D9086" s="142">
        <v>13822698</v>
      </c>
      <c r="E9086" s="143" t="s">
        <v>9380</v>
      </c>
      <c r="F9086" s="143" t="s">
        <v>697</v>
      </c>
      <c r="G9086" s="143" t="s">
        <v>698</v>
      </c>
      <c r="H9086" s="144">
        <v>15000</v>
      </c>
      <c r="I9086" s="143"/>
    </row>
    <row r="9087" spans="2:9" x14ac:dyDescent="0.25">
      <c r="B9087" s="142">
        <v>57350</v>
      </c>
      <c r="C9087" s="143" t="s">
        <v>328</v>
      </c>
      <c r="D9087" s="142">
        <v>13823172</v>
      </c>
      <c r="E9087" s="143" t="s">
        <v>7052</v>
      </c>
      <c r="F9087" s="143" t="s">
        <v>697</v>
      </c>
      <c r="G9087" s="143" t="s">
        <v>698</v>
      </c>
      <c r="H9087" s="144">
        <v>50000</v>
      </c>
      <c r="I9087" s="143"/>
    </row>
    <row r="9088" spans="2:9" x14ac:dyDescent="0.25">
      <c r="B9088" s="142">
        <v>57350</v>
      </c>
      <c r="C9088" s="143" t="s">
        <v>328</v>
      </c>
      <c r="D9088" s="142">
        <v>13823211</v>
      </c>
      <c r="E9088" s="143" t="s">
        <v>7053</v>
      </c>
      <c r="F9088" s="143" t="s">
        <v>899</v>
      </c>
      <c r="G9088" s="143" t="s">
        <v>900</v>
      </c>
      <c r="H9088" s="144">
        <v>320.14</v>
      </c>
      <c r="I9088" s="143"/>
    </row>
    <row r="9089" spans="2:9" x14ac:dyDescent="0.25">
      <c r="B9089" s="142">
        <v>57350</v>
      </c>
      <c r="C9089" s="143" t="s">
        <v>328</v>
      </c>
      <c r="D9089" s="142">
        <v>13823211</v>
      </c>
      <c r="E9089" s="143" t="s">
        <v>7054</v>
      </c>
      <c r="F9089" s="143" t="s">
        <v>700</v>
      </c>
      <c r="G9089" s="143" t="s">
        <v>701</v>
      </c>
      <c r="H9089" s="144">
        <v>503.03</v>
      </c>
      <c r="I9089" s="143"/>
    </row>
    <row r="9090" spans="2:9" x14ac:dyDescent="0.25">
      <c r="B9090" s="142">
        <v>57350</v>
      </c>
      <c r="C9090" s="143" t="s">
        <v>328</v>
      </c>
      <c r="D9090" s="142">
        <v>13826968</v>
      </c>
      <c r="E9090" s="143" t="s">
        <v>7055</v>
      </c>
      <c r="F9090" s="143" t="s">
        <v>697</v>
      </c>
      <c r="G9090" s="143" t="s">
        <v>698</v>
      </c>
      <c r="H9090" s="144">
        <v>42000</v>
      </c>
      <c r="I9090" s="143"/>
    </row>
    <row r="9091" spans="2:9" x14ac:dyDescent="0.25">
      <c r="B9091" s="142">
        <v>57350</v>
      </c>
      <c r="C9091" s="143" t="s">
        <v>328</v>
      </c>
      <c r="D9091" s="142">
        <v>13827738</v>
      </c>
      <c r="E9091" s="143" t="s">
        <v>7056</v>
      </c>
      <c r="F9091" s="143" t="s">
        <v>700</v>
      </c>
      <c r="G9091" s="143" t="s">
        <v>701</v>
      </c>
      <c r="H9091" s="144">
        <v>5000</v>
      </c>
      <c r="I9091" s="143"/>
    </row>
    <row r="9092" spans="2:9" x14ac:dyDescent="0.25">
      <c r="B9092" s="142">
        <v>57350</v>
      </c>
      <c r="C9092" s="143" t="s">
        <v>328</v>
      </c>
      <c r="D9092" s="142">
        <v>13828771</v>
      </c>
      <c r="E9092" s="143" t="s">
        <v>7057</v>
      </c>
      <c r="F9092" s="143" t="s">
        <v>700</v>
      </c>
      <c r="G9092" s="143" t="s">
        <v>701</v>
      </c>
      <c r="H9092" s="144">
        <v>15000</v>
      </c>
      <c r="I9092" s="143"/>
    </row>
    <row r="9093" spans="2:9" x14ac:dyDescent="0.25">
      <c r="B9093" s="142">
        <v>57350</v>
      </c>
      <c r="C9093" s="143" t="s">
        <v>328</v>
      </c>
      <c r="D9093" s="142">
        <v>13829355</v>
      </c>
      <c r="E9093" s="143" t="s">
        <v>8886</v>
      </c>
      <c r="F9093" s="143" t="s">
        <v>700</v>
      </c>
      <c r="G9093" s="143" t="s">
        <v>701</v>
      </c>
      <c r="H9093" s="144">
        <v>-10027.49</v>
      </c>
      <c r="I9093" s="143"/>
    </row>
    <row r="9094" spans="2:9" x14ac:dyDescent="0.25">
      <c r="B9094" s="142">
        <v>57350</v>
      </c>
      <c r="C9094" s="143" t="s">
        <v>328</v>
      </c>
      <c r="D9094" s="142">
        <v>13831781</v>
      </c>
      <c r="E9094" s="143" t="s">
        <v>7058</v>
      </c>
      <c r="F9094" s="143" t="s">
        <v>700</v>
      </c>
      <c r="G9094" s="143" t="s">
        <v>701</v>
      </c>
      <c r="H9094" s="144">
        <v>10</v>
      </c>
      <c r="I9094" s="143"/>
    </row>
    <row r="9095" spans="2:9" x14ac:dyDescent="0.25">
      <c r="B9095" s="142">
        <v>57350</v>
      </c>
      <c r="C9095" s="143" t="s">
        <v>328</v>
      </c>
      <c r="D9095" s="142">
        <v>13831781</v>
      </c>
      <c r="E9095" s="143" t="s">
        <v>7058</v>
      </c>
      <c r="F9095" s="143" t="s">
        <v>700</v>
      </c>
      <c r="G9095" s="143" t="s">
        <v>701</v>
      </c>
      <c r="H9095" s="144">
        <v>90</v>
      </c>
      <c r="I9095" s="143"/>
    </row>
    <row r="9096" spans="2:9" x14ac:dyDescent="0.25">
      <c r="B9096" s="142">
        <v>57350</v>
      </c>
      <c r="C9096" s="143" t="s">
        <v>328</v>
      </c>
      <c r="D9096" s="142">
        <v>13831781</v>
      </c>
      <c r="E9096" s="143" t="s">
        <v>7058</v>
      </c>
      <c r="F9096" s="143" t="s">
        <v>700</v>
      </c>
      <c r="G9096" s="143" t="s">
        <v>701</v>
      </c>
      <c r="H9096" s="144">
        <v>20</v>
      </c>
      <c r="I9096" s="143"/>
    </row>
    <row r="9097" spans="2:9" x14ac:dyDescent="0.25">
      <c r="B9097" s="142">
        <v>57350</v>
      </c>
      <c r="C9097" s="143" t="s">
        <v>328</v>
      </c>
      <c r="D9097" s="142">
        <v>13832184</v>
      </c>
      <c r="E9097" s="143" t="s">
        <v>7059</v>
      </c>
      <c r="F9097" s="143" t="s">
        <v>697</v>
      </c>
      <c r="G9097" s="143" t="s">
        <v>698</v>
      </c>
      <c r="H9097" s="144">
        <v>42000</v>
      </c>
      <c r="I9097" s="143"/>
    </row>
    <row r="9098" spans="2:9" x14ac:dyDescent="0.25">
      <c r="B9098" s="142">
        <v>57350</v>
      </c>
      <c r="C9098" s="143" t="s">
        <v>328</v>
      </c>
      <c r="D9098" s="142">
        <v>13953107</v>
      </c>
      <c r="E9098" s="143" t="s">
        <v>9381</v>
      </c>
      <c r="F9098" s="143" t="s">
        <v>713</v>
      </c>
      <c r="G9098" s="143" t="s">
        <v>714</v>
      </c>
      <c r="H9098" s="144">
        <v>498000</v>
      </c>
      <c r="I9098" s="143"/>
    </row>
    <row r="9099" spans="2:9" x14ac:dyDescent="0.25">
      <c r="B9099" s="142">
        <v>57350</v>
      </c>
      <c r="C9099" s="143" t="s">
        <v>328</v>
      </c>
      <c r="D9099" s="142">
        <v>14018167</v>
      </c>
      <c r="E9099" s="143" t="s">
        <v>7060</v>
      </c>
      <c r="F9099" s="143" t="s">
        <v>713</v>
      </c>
      <c r="G9099" s="143" t="s">
        <v>714</v>
      </c>
      <c r="H9099" s="144">
        <v>220000</v>
      </c>
      <c r="I9099" s="143"/>
    </row>
    <row r="9100" spans="2:9" x14ac:dyDescent="0.25">
      <c r="B9100" s="142">
        <v>57350</v>
      </c>
      <c r="C9100" s="143" t="s">
        <v>328</v>
      </c>
      <c r="D9100" s="142">
        <v>14020355</v>
      </c>
      <c r="E9100" s="143" t="s">
        <v>9382</v>
      </c>
      <c r="F9100" s="143" t="s">
        <v>713</v>
      </c>
      <c r="G9100" s="143" t="s">
        <v>714</v>
      </c>
      <c r="H9100" s="144">
        <v>193000</v>
      </c>
      <c r="I9100" s="143"/>
    </row>
    <row r="9101" spans="2:9" x14ac:dyDescent="0.25">
      <c r="B9101" s="142">
        <v>57350</v>
      </c>
      <c r="C9101" s="143" t="s">
        <v>328</v>
      </c>
      <c r="D9101" s="142">
        <v>14020566</v>
      </c>
      <c r="E9101" s="143" t="s">
        <v>7061</v>
      </c>
      <c r="F9101" s="143" t="s">
        <v>700</v>
      </c>
      <c r="G9101" s="143" t="s">
        <v>701</v>
      </c>
      <c r="H9101" s="144">
        <v>60</v>
      </c>
      <c r="I9101" s="143"/>
    </row>
    <row r="9102" spans="2:9" x14ac:dyDescent="0.25">
      <c r="B9102" s="142">
        <v>57350</v>
      </c>
      <c r="C9102" s="143" t="s">
        <v>328</v>
      </c>
      <c r="D9102" s="142">
        <v>14020566</v>
      </c>
      <c r="E9102" s="143" t="s">
        <v>7061</v>
      </c>
      <c r="F9102" s="143" t="s">
        <v>700</v>
      </c>
      <c r="G9102" s="143" t="s">
        <v>701</v>
      </c>
      <c r="H9102" s="144">
        <v>40</v>
      </c>
      <c r="I9102" s="143"/>
    </row>
    <row r="9103" spans="2:9" x14ac:dyDescent="0.25">
      <c r="B9103" s="142">
        <v>57350</v>
      </c>
      <c r="C9103" s="143" t="s">
        <v>328</v>
      </c>
      <c r="D9103" s="142">
        <v>14020566</v>
      </c>
      <c r="E9103" s="143" t="s">
        <v>7061</v>
      </c>
      <c r="F9103" s="143" t="s">
        <v>700</v>
      </c>
      <c r="G9103" s="143" t="s">
        <v>701</v>
      </c>
      <c r="H9103" s="144">
        <v>20</v>
      </c>
      <c r="I9103" s="143"/>
    </row>
    <row r="9104" spans="2:9" x14ac:dyDescent="0.25">
      <c r="B9104" s="142">
        <v>57350</v>
      </c>
      <c r="C9104" s="143" t="s">
        <v>328</v>
      </c>
      <c r="D9104" s="142">
        <v>14020724</v>
      </c>
      <c r="E9104" s="143" t="s">
        <v>7062</v>
      </c>
      <c r="F9104" s="143" t="s">
        <v>700</v>
      </c>
      <c r="G9104" s="143" t="s">
        <v>701</v>
      </c>
      <c r="H9104" s="144">
        <v>600</v>
      </c>
      <c r="I9104" s="143"/>
    </row>
    <row r="9105" spans="2:9" x14ac:dyDescent="0.25">
      <c r="B9105" s="142">
        <v>57350</v>
      </c>
      <c r="C9105" s="143" t="s">
        <v>328</v>
      </c>
      <c r="D9105" s="142">
        <v>14020817</v>
      </c>
      <c r="E9105" s="143" t="s">
        <v>7063</v>
      </c>
      <c r="F9105" s="143" t="s">
        <v>713</v>
      </c>
      <c r="G9105" s="143" t="s">
        <v>714</v>
      </c>
      <c r="H9105" s="144">
        <v>100000</v>
      </c>
      <c r="I9105" s="143"/>
    </row>
    <row r="9106" spans="2:9" x14ac:dyDescent="0.25">
      <c r="B9106" s="142">
        <v>57350</v>
      </c>
      <c r="C9106" s="143" t="s">
        <v>328</v>
      </c>
      <c r="D9106" s="142">
        <v>14021329</v>
      </c>
      <c r="E9106" s="143" t="s">
        <v>7064</v>
      </c>
      <c r="F9106" s="143" t="s">
        <v>697</v>
      </c>
      <c r="G9106" s="143" t="s">
        <v>698</v>
      </c>
      <c r="H9106" s="144">
        <v>40000</v>
      </c>
      <c r="I9106" s="143"/>
    </row>
    <row r="9107" spans="2:9" x14ac:dyDescent="0.25">
      <c r="B9107" s="142">
        <v>57350</v>
      </c>
      <c r="C9107" s="143" t="s">
        <v>328</v>
      </c>
      <c r="D9107" s="142">
        <v>14038534</v>
      </c>
      <c r="E9107" s="143" t="s">
        <v>7065</v>
      </c>
      <c r="F9107" s="143" t="s">
        <v>700</v>
      </c>
      <c r="G9107" s="143" t="s">
        <v>701</v>
      </c>
      <c r="H9107" s="144">
        <v>150</v>
      </c>
      <c r="I9107" s="143"/>
    </row>
    <row r="9108" spans="2:9" x14ac:dyDescent="0.25">
      <c r="B9108" s="142">
        <v>57350</v>
      </c>
      <c r="C9108" s="143" t="s">
        <v>328</v>
      </c>
      <c r="D9108" s="142">
        <v>14038534</v>
      </c>
      <c r="E9108" s="143" t="s">
        <v>7065</v>
      </c>
      <c r="F9108" s="143" t="s">
        <v>700</v>
      </c>
      <c r="G9108" s="143" t="s">
        <v>701</v>
      </c>
      <c r="H9108" s="144">
        <v>150</v>
      </c>
      <c r="I9108" s="143"/>
    </row>
    <row r="9109" spans="2:9" x14ac:dyDescent="0.25">
      <c r="B9109" s="142">
        <v>57350</v>
      </c>
      <c r="C9109" s="143" t="s">
        <v>328</v>
      </c>
      <c r="D9109" s="142">
        <v>14038534</v>
      </c>
      <c r="E9109" s="143" t="s">
        <v>7065</v>
      </c>
      <c r="F9109" s="143" t="s">
        <v>700</v>
      </c>
      <c r="G9109" s="143" t="s">
        <v>701</v>
      </c>
      <c r="H9109" s="144">
        <v>150</v>
      </c>
      <c r="I9109" s="143"/>
    </row>
    <row r="9110" spans="2:9" x14ac:dyDescent="0.25">
      <c r="B9110" s="142">
        <v>57350</v>
      </c>
      <c r="C9110" s="143" t="s">
        <v>328</v>
      </c>
      <c r="D9110" s="142">
        <v>14045088</v>
      </c>
      <c r="E9110" s="143" t="s">
        <v>7066</v>
      </c>
      <c r="F9110" s="143" t="s">
        <v>899</v>
      </c>
      <c r="G9110" s="143" t="s">
        <v>900</v>
      </c>
      <c r="H9110" s="144">
        <v>-20000</v>
      </c>
      <c r="I9110" s="143"/>
    </row>
    <row r="9111" spans="2:9" x14ac:dyDescent="0.25">
      <c r="B9111" s="142">
        <v>57350</v>
      </c>
      <c r="C9111" s="143" t="s">
        <v>328</v>
      </c>
      <c r="D9111" s="142">
        <v>14159096</v>
      </c>
      <c r="E9111" s="143" t="s">
        <v>8887</v>
      </c>
      <c r="F9111" s="143" t="s">
        <v>700</v>
      </c>
      <c r="G9111" s="143" t="s">
        <v>701</v>
      </c>
      <c r="H9111" s="144">
        <v>-6034.2</v>
      </c>
      <c r="I9111" s="143"/>
    </row>
    <row r="9112" spans="2:9" x14ac:dyDescent="0.25">
      <c r="B9112" s="142">
        <v>57350</v>
      </c>
      <c r="C9112" s="143" t="s">
        <v>328</v>
      </c>
      <c r="D9112" s="142">
        <v>14159096</v>
      </c>
      <c r="E9112" s="143" t="s">
        <v>7067</v>
      </c>
      <c r="F9112" s="143" t="s">
        <v>700</v>
      </c>
      <c r="G9112" s="143" t="s">
        <v>701</v>
      </c>
      <c r="H9112" s="144">
        <v>-9496.9599999999991</v>
      </c>
      <c r="I9112" s="143"/>
    </row>
    <row r="9113" spans="2:9" x14ac:dyDescent="0.25">
      <c r="B9113" s="142">
        <v>57350</v>
      </c>
      <c r="C9113" s="143" t="s">
        <v>328</v>
      </c>
      <c r="D9113" s="142">
        <v>14159096</v>
      </c>
      <c r="E9113" s="143" t="s">
        <v>7068</v>
      </c>
      <c r="F9113" s="143" t="s">
        <v>700</v>
      </c>
      <c r="G9113" s="143" t="s">
        <v>701</v>
      </c>
      <c r="H9113" s="144">
        <v>-17500</v>
      </c>
      <c r="I9113" s="143"/>
    </row>
    <row r="9114" spans="2:9" x14ac:dyDescent="0.25">
      <c r="B9114" s="142">
        <v>57350</v>
      </c>
      <c r="C9114" s="143" t="s">
        <v>328</v>
      </c>
      <c r="D9114" s="142">
        <v>14163132</v>
      </c>
      <c r="E9114" s="143" t="s">
        <v>7069</v>
      </c>
      <c r="F9114" s="143" t="s">
        <v>697</v>
      </c>
      <c r="G9114" s="143" t="s">
        <v>698</v>
      </c>
      <c r="H9114" s="144">
        <v>8100</v>
      </c>
      <c r="I9114" s="143"/>
    </row>
    <row r="9115" spans="2:9" x14ac:dyDescent="0.25">
      <c r="B9115" s="142">
        <v>57350</v>
      </c>
      <c r="C9115" s="143" t="s">
        <v>328</v>
      </c>
      <c r="D9115" s="142">
        <v>14163132</v>
      </c>
      <c r="E9115" s="143" t="s">
        <v>7069</v>
      </c>
      <c r="F9115" s="143" t="s">
        <v>697</v>
      </c>
      <c r="G9115" s="143" t="s">
        <v>698</v>
      </c>
      <c r="H9115" s="144">
        <v>25000</v>
      </c>
      <c r="I9115" s="143"/>
    </row>
    <row r="9116" spans="2:9" x14ac:dyDescent="0.25">
      <c r="B9116" s="142">
        <v>57350</v>
      </c>
      <c r="C9116" s="143" t="s">
        <v>328</v>
      </c>
      <c r="D9116" s="142">
        <v>65043736</v>
      </c>
      <c r="E9116" s="143" t="s">
        <v>7070</v>
      </c>
      <c r="F9116" s="143" t="s">
        <v>697</v>
      </c>
      <c r="G9116" s="143" t="s">
        <v>698</v>
      </c>
      <c r="H9116" s="144">
        <v>53000</v>
      </c>
      <c r="I9116" s="143"/>
    </row>
    <row r="9117" spans="2:9" x14ac:dyDescent="0.25">
      <c r="B9117" s="142">
        <v>57350</v>
      </c>
      <c r="C9117" s="143" t="s">
        <v>328</v>
      </c>
      <c r="D9117" s="142">
        <v>65067629</v>
      </c>
      <c r="E9117" s="143" t="s">
        <v>7071</v>
      </c>
      <c r="F9117" s="143" t="s">
        <v>700</v>
      </c>
      <c r="G9117" s="143" t="s">
        <v>701</v>
      </c>
      <c r="H9117" s="144">
        <v>15000</v>
      </c>
      <c r="I9117" s="143"/>
    </row>
    <row r="9118" spans="2:9" x14ac:dyDescent="0.25">
      <c r="B9118" s="142">
        <v>57350</v>
      </c>
      <c r="C9118" s="143" t="s">
        <v>328</v>
      </c>
      <c r="D9118" s="142">
        <v>65116603</v>
      </c>
      <c r="E9118" s="143" t="s">
        <v>8888</v>
      </c>
      <c r="F9118" s="143" t="s">
        <v>700</v>
      </c>
      <c r="G9118" s="143" t="s">
        <v>701</v>
      </c>
      <c r="H9118" s="144">
        <v>-10128.01</v>
      </c>
      <c r="I9118" s="143"/>
    </row>
    <row r="9119" spans="2:9" x14ac:dyDescent="0.25">
      <c r="B9119" s="142">
        <v>57350</v>
      </c>
      <c r="C9119" s="143" t="s">
        <v>328</v>
      </c>
      <c r="D9119" s="142">
        <v>65252198</v>
      </c>
      <c r="E9119" s="143" t="s">
        <v>7072</v>
      </c>
      <c r="F9119" s="143" t="s">
        <v>713</v>
      </c>
      <c r="G9119" s="143" t="s">
        <v>714</v>
      </c>
      <c r="H9119" s="144">
        <v>8400</v>
      </c>
      <c r="I9119" s="143"/>
    </row>
    <row r="9120" spans="2:9" x14ac:dyDescent="0.25">
      <c r="B9120" s="142">
        <v>57352</v>
      </c>
      <c r="C9120" s="143" t="s">
        <v>329</v>
      </c>
      <c r="D9120" s="142">
        <v>13986857</v>
      </c>
      <c r="E9120" s="143" t="s">
        <v>9383</v>
      </c>
      <c r="F9120" s="143" t="s">
        <v>713</v>
      </c>
      <c r="G9120" s="143" t="s">
        <v>714</v>
      </c>
      <c r="H9120" s="144">
        <v>100000</v>
      </c>
      <c r="I9120" s="143"/>
    </row>
    <row r="9121" spans="2:9" x14ac:dyDescent="0.25">
      <c r="B9121" s="142">
        <v>57352</v>
      </c>
      <c r="C9121" s="143" t="s">
        <v>329</v>
      </c>
      <c r="D9121" s="142">
        <v>14002740</v>
      </c>
      <c r="E9121" s="143" t="s">
        <v>7073</v>
      </c>
      <c r="F9121" s="143" t="s">
        <v>706</v>
      </c>
      <c r="G9121" s="143" t="s">
        <v>707</v>
      </c>
      <c r="H9121" s="144">
        <v>720.36</v>
      </c>
      <c r="I9121" s="143"/>
    </row>
    <row r="9122" spans="2:9" x14ac:dyDescent="0.25">
      <c r="B9122" s="142">
        <v>57352</v>
      </c>
      <c r="C9122" s="143" t="s">
        <v>329</v>
      </c>
      <c r="D9122" s="142">
        <v>14002740</v>
      </c>
      <c r="E9122" s="143" t="s">
        <v>7073</v>
      </c>
      <c r="F9122" s="143" t="s">
        <v>706</v>
      </c>
      <c r="G9122" s="143" t="s">
        <v>707</v>
      </c>
      <c r="H9122" s="144">
        <v>160.08000000000001</v>
      </c>
      <c r="I9122" s="143"/>
    </row>
    <row r="9123" spans="2:9" x14ac:dyDescent="0.25">
      <c r="B9123" s="142">
        <v>57352</v>
      </c>
      <c r="C9123" s="143" t="s">
        <v>329</v>
      </c>
      <c r="D9123" s="142">
        <v>14002759</v>
      </c>
      <c r="E9123" s="143" t="s">
        <v>7074</v>
      </c>
      <c r="F9123" s="143" t="s">
        <v>787</v>
      </c>
      <c r="G9123" s="143" t="s">
        <v>788</v>
      </c>
      <c r="H9123" s="144">
        <v>495</v>
      </c>
      <c r="I9123" s="143"/>
    </row>
    <row r="9124" spans="2:9" x14ac:dyDescent="0.25">
      <c r="B9124" s="142">
        <v>57352</v>
      </c>
      <c r="C9124" s="143" t="s">
        <v>329</v>
      </c>
      <c r="D9124" s="142">
        <v>14002759</v>
      </c>
      <c r="E9124" s="143" t="s">
        <v>7075</v>
      </c>
      <c r="F9124" s="143" t="s">
        <v>737</v>
      </c>
      <c r="G9124" s="143" t="s">
        <v>738</v>
      </c>
      <c r="H9124" s="144">
        <v>600</v>
      </c>
      <c r="I9124" s="143"/>
    </row>
    <row r="9125" spans="2:9" x14ac:dyDescent="0.25">
      <c r="B9125" s="142">
        <v>57352</v>
      </c>
      <c r="C9125" s="143" t="s">
        <v>329</v>
      </c>
      <c r="D9125" s="142">
        <v>14002922</v>
      </c>
      <c r="E9125" s="143" t="s">
        <v>7076</v>
      </c>
      <c r="F9125" s="143" t="s">
        <v>700</v>
      </c>
      <c r="G9125" s="143" t="s">
        <v>701</v>
      </c>
      <c r="H9125" s="144">
        <v>600</v>
      </c>
      <c r="I9125" s="143"/>
    </row>
    <row r="9126" spans="2:9" x14ac:dyDescent="0.25">
      <c r="B9126" s="142">
        <v>57352</v>
      </c>
      <c r="C9126" s="143" t="s">
        <v>329</v>
      </c>
      <c r="D9126" s="142">
        <v>14002922</v>
      </c>
      <c r="E9126" s="143" t="s">
        <v>7077</v>
      </c>
      <c r="F9126" s="143" t="s">
        <v>706</v>
      </c>
      <c r="G9126" s="143" t="s">
        <v>707</v>
      </c>
      <c r="H9126" s="144">
        <v>640.28</v>
      </c>
      <c r="I9126" s="143"/>
    </row>
    <row r="9127" spans="2:9" x14ac:dyDescent="0.25">
      <c r="B9127" s="142">
        <v>57352</v>
      </c>
      <c r="C9127" s="143" t="s">
        <v>329</v>
      </c>
      <c r="D9127" s="142">
        <v>14005845</v>
      </c>
      <c r="E9127" s="143" t="s">
        <v>7078</v>
      </c>
      <c r="F9127" s="143" t="s">
        <v>700</v>
      </c>
      <c r="G9127" s="143" t="s">
        <v>701</v>
      </c>
      <c r="H9127" s="144">
        <v>419.25</v>
      </c>
      <c r="I9127" s="143"/>
    </row>
    <row r="9128" spans="2:9" x14ac:dyDescent="0.25">
      <c r="B9128" s="142">
        <v>57352</v>
      </c>
      <c r="C9128" s="143" t="s">
        <v>329</v>
      </c>
      <c r="D9128" s="142">
        <v>14005845</v>
      </c>
      <c r="E9128" s="143" t="s">
        <v>7078</v>
      </c>
      <c r="F9128" s="143" t="s">
        <v>700</v>
      </c>
      <c r="G9128" s="143" t="s">
        <v>701</v>
      </c>
      <c r="H9128" s="144">
        <v>503.1</v>
      </c>
      <c r="I9128" s="143"/>
    </row>
    <row r="9129" spans="2:9" x14ac:dyDescent="0.25">
      <c r="B9129" s="142">
        <v>57352</v>
      </c>
      <c r="C9129" s="143" t="s">
        <v>329</v>
      </c>
      <c r="D9129" s="142">
        <v>14011496</v>
      </c>
      <c r="E9129" s="143" t="s">
        <v>7079</v>
      </c>
      <c r="F9129" s="143" t="s">
        <v>700</v>
      </c>
      <c r="G9129" s="143" t="s">
        <v>701</v>
      </c>
      <c r="H9129" s="144">
        <v>63000</v>
      </c>
      <c r="I9129" s="143"/>
    </row>
    <row r="9130" spans="2:9" x14ac:dyDescent="0.25">
      <c r="B9130" s="142">
        <v>57352</v>
      </c>
      <c r="C9130" s="143" t="s">
        <v>329</v>
      </c>
      <c r="D9130" s="142">
        <v>14013762</v>
      </c>
      <c r="E9130" s="143" t="s">
        <v>7080</v>
      </c>
      <c r="F9130" s="143" t="s">
        <v>697</v>
      </c>
      <c r="G9130" s="143" t="s">
        <v>698</v>
      </c>
      <c r="H9130" s="144">
        <v>30000</v>
      </c>
      <c r="I9130" s="143"/>
    </row>
    <row r="9131" spans="2:9" x14ac:dyDescent="0.25">
      <c r="B9131" s="142">
        <v>57352</v>
      </c>
      <c r="C9131" s="143" t="s">
        <v>329</v>
      </c>
      <c r="D9131" s="142">
        <v>14018744</v>
      </c>
      <c r="E9131" s="143" t="s">
        <v>7081</v>
      </c>
      <c r="F9131" s="143" t="s">
        <v>737</v>
      </c>
      <c r="G9131" s="143" t="s">
        <v>738</v>
      </c>
      <c r="H9131" s="144">
        <v>300</v>
      </c>
      <c r="I9131" s="143"/>
    </row>
    <row r="9132" spans="2:9" x14ac:dyDescent="0.25">
      <c r="B9132" s="142">
        <v>57352</v>
      </c>
      <c r="C9132" s="143" t="s">
        <v>329</v>
      </c>
      <c r="D9132" s="142">
        <v>14018744</v>
      </c>
      <c r="E9132" s="143" t="s">
        <v>7081</v>
      </c>
      <c r="F9132" s="143" t="s">
        <v>737</v>
      </c>
      <c r="G9132" s="143" t="s">
        <v>738</v>
      </c>
      <c r="H9132" s="144">
        <v>60</v>
      </c>
      <c r="I9132" s="143"/>
    </row>
    <row r="9133" spans="2:9" x14ac:dyDescent="0.25">
      <c r="B9133" s="142">
        <v>57352</v>
      </c>
      <c r="C9133" s="143" t="s">
        <v>329</v>
      </c>
      <c r="D9133" s="142">
        <v>14018744</v>
      </c>
      <c r="E9133" s="143" t="s">
        <v>7082</v>
      </c>
      <c r="F9133" s="143" t="s">
        <v>700</v>
      </c>
      <c r="G9133" s="143" t="s">
        <v>701</v>
      </c>
      <c r="H9133" s="144">
        <v>3000</v>
      </c>
      <c r="I9133" s="143"/>
    </row>
    <row r="9134" spans="2:9" x14ac:dyDescent="0.25">
      <c r="B9134" s="142">
        <v>57352</v>
      </c>
      <c r="C9134" s="143" t="s">
        <v>329</v>
      </c>
      <c r="D9134" s="142">
        <v>14029892</v>
      </c>
      <c r="E9134" s="143" t="s">
        <v>7083</v>
      </c>
      <c r="F9134" s="143" t="s">
        <v>700</v>
      </c>
      <c r="G9134" s="143" t="s">
        <v>701</v>
      </c>
      <c r="H9134" s="144">
        <v>-20000</v>
      </c>
      <c r="I9134" s="143"/>
    </row>
    <row r="9135" spans="2:9" x14ac:dyDescent="0.25">
      <c r="B9135" s="142">
        <v>57352</v>
      </c>
      <c r="C9135" s="143" t="s">
        <v>329</v>
      </c>
      <c r="D9135" s="142">
        <v>14029943</v>
      </c>
      <c r="E9135" s="143" t="s">
        <v>7084</v>
      </c>
      <c r="F9135" s="143" t="s">
        <v>700</v>
      </c>
      <c r="G9135" s="143" t="s">
        <v>701</v>
      </c>
      <c r="H9135" s="144">
        <v>17463.740000000002</v>
      </c>
      <c r="I9135" s="143"/>
    </row>
    <row r="9136" spans="2:9" x14ac:dyDescent="0.25">
      <c r="B9136" s="142">
        <v>57352</v>
      </c>
      <c r="C9136" s="143" t="s">
        <v>329</v>
      </c>
      <c r="D9136" s="142">
        <v>14029943</v>
      </c>
      <c r="E9136" s="143" t="s">
        <v>8889</v>
      </c>
      <c r="F9136" s="143" t="s">
        <v>706</v>
      </c>
      <c r="G9136" s="143" t="s">
        <v>707</v>
      </c>
      <c r="H9136" s="144">
        <v>800.1</v>
      </c>
      <c r="I9136" s="143"/>
    </row>
    <row r="9137" spans="2:9" x14ac:dyDescent="0.25">
      <c r="B9137" s="142">
        <v>57352</v>
      </c>
      <c r="C9137" s="143" t="s">
        <v>329</v>
      </c>
      <c r="D9137" s="142">
        <v>14029943</v>
      </c>
      <c r="E9137" s="143" t="s">
        <v>7085</v>
      </c>
      <c r="F9137" s="143" t="s">
        <v>700</v>
      </c>
      <c r="G9137" s="143" t="s">
        <v>701</v>
      </c>
      <c r="H9137" s="144">
        <v>31325.759999999998</v>
      </c>
      <c r="I9137" s="143"/>
    </row>
    <row r="9138" spans="2:9" x14ac:dyDescent="0.25">
      <c r="B9138" s="142">
        <v>57352</v>
      </c>
      <c r="C9138" s="143" t="s">
        <v>329</v>
      </c>
      <c r="D9138" s="142">
        <v>14029943</v>
      </c>
      <c r="E9138" s="143" t="s">
        <v>7086</v>
      </c>
      <c r="F9138" s="143" t="s">
        <v>2122</v>
      </c>
      <c r="G9138" s="143" t="s">
        <v>2123</v>
      </c>
      <c r="H9138" s="144">
        <v>-17463.740000000002</v>
      </c>
      <c r="I9138" s="143"/>
    </row>
    <row r="9139" spans="2:9" x14ac:dyDescent="0.25">
      <c r="B9139" s="142">
        <v>57352</v>
      </c>
      <c r="C9139" s="143" t="s">
        <v>329</v>
      </c>
      <c r="D9139" s="142">
        <v>14029943</v>
      </c>
      <c r="E9139" s="143" t="s">
        <v>7087</v>
      </c>
      <c r="F9139" s="143" t="s">
        <v>723</v>
      </c>
      <c r="G9139" s="143" t="s">
        <v>724</v>
      </c>
      <c r="H9139" s="144">
        <v>-31325.759999999998</v>
      </c>
      <c r="I9139" s="143"/>
    </row>
    <row r="9140" spans="2:9" x14ac:dyDescent="0.25">
      <c r="B9140" s="142">
        <v>57352</v>
      </c>
      <c r="C9140" s="143" t="s">
        <v>329</v>
      </c>
      <c r="D9140" s="142">
        <v>14046138</v>
      </c>
      <c r="E9140" s="143" t="s">
        <v>7088</v>
      </c>
      <c r="F9140" s="143" t="s">
        <v>700</v>
      </c>
      <c r="G9140" s="143" t="s">
        <v>701</v>
      </c>
      <c r="H9140" s="144">
        <v>720</v>
      </c>
      <c r="I9140" s="143"/>
    </row>
    <row r="9141" spans="2:9" x14ac:dyDescent="0.25">
      <c r="B9141" s="142">
        <v>57352</v>
      </c>
      <c r="C9141" s="143" t="s">
        <v>329</v>
      </c>
      <c r="D9141" s="142">
        <v>14048068</v>
      </c>
      <c r="E9141" s="143" t="s">
        <v>7089</v>
      </c>
      <c r="F9141" s="143" t="s">
        <v>713</v>
      </c>
      <c r="G9141" s="143" t="s">
        <v>714</v>
      </c>
      <c r="H9141" s="144">
        <v>100000</v>
      </c>
      <c r="I9141" s="143"/>
    </row>
    <row r="9142" spans="2:9" x14ac:dyDescent="0.25">
      <c r="B9142" s="142">
        <v>57352</v>
      </c>
      <c r="C9142" s="143" t="s">
        <v>329</v>
      </c>
      <c r="D9142" s="142">
        <v>14048068</v>
      </c>
      <c r="E9142" s="143" t="s">
        <v>7090</v>
      </c>
      <c r="F9142" s="143" t="s">
        <v>700</v>
      </c>
      <c r="G9142" s="143" t="s">
        <v>701</v>
      </c>
      <c r="H9142" s="144">
        <v>720</v>
      </c>
      <c r="I9142" s="143"/>
    </row>
    <row r="9143" spans="2:9" x14ac:dyDescent="0.25">
      <c r="B9143" s="142">
        <v>57352</v>
      </c>
      <c r="C9143" s="143" t="s">
        <v>329</v>
      </c>
      <c r="D9143" s="142">
        <v>14072741</v>
      </c>
      <c r="E9143" s="143" t="s">
        <v>8890</v>
      </c>
      <c r="F9143" s="143" t="s">
        <v>713</v>
      </c>
      <c r="G9143" s="143" t="s">
        <v>714</v>
      </c>
      <c r="H9143" s="144">
        <v>50000</v>
      </c>
      <c r="I9143" s="143"/>
    </row>
    <row r="9144" spans="2:9" x14ac:dyDescent="0.25">
      <c r="B9144" s="142">
        <v>57352</v>
      </c>
      <c r="C9144" s="143" t="s">
        <v>329</v>
      </c>
      <c r="D9144" s="142">
        <v>64967337</v>
      </c>
      <c r="E9144" s="143" t="s">
        <v>8891</v>
      </c>
      <c r="F9144" s="143" t="s">
        <v>713</v>
      </c>
      <c r="G9144" s="143" t="s">
        <v>714</v>
      </c>
      <c r="H9144" s="144">
        <v>50000</v>
      </c>
      <c r="I9144" s="143"/>
    </row>
    <row r="9145" spans="2:9" x14ac:dyDescent="0.25">
      <c r="B9145" s="142">
        <v>57352</v>
      </c>
      <c r="C9145" s="143" t="s">
        <v>329</v>
      </c>
      <c r="D9145" s="142">
        <v>64973391</v>
      </c>
      <c r="E9145" s="143" t="s">
        <v>7091</v>
      </c>
      <c r="F9145" s="143" t="s">
        <v>713</v>
      </c>
      <c r="G9145" s="143" t="s">
        <v>714</v>
      </c>
      <c r="H9145" s="144">
        <v>130000</v>
      </c>
      <c r="I9145" s="143"/>
    </row>
    <row r="9146" spans="2:9" x14ac:dyDescent="0.25">
      <c r="B9146" s="142">
        <v>57352</v>
      </c>
      <c r="C9146" s="143" t="s">
        <v>329</v>
      </c>
      <c r="D9146" s="142">
        <v>65014822</v>
      </c>
      <c r="E9146" s="143" t="s">
        <v>7092</v>
      </c>
      <c r="F9146" s="143" t="s">
        <v>713</v>
      </c>
      <c r="G9146" s="143" t="s">
        <v>714</v>
      </c>
      <c r="H9146" s="144">
        <v>120000</v>
      </c>
      <c r="I9146" s="143"/>
    </row>
    <row r="9147" spans="2:9" x14ac:dyDescent="0.25">
      <c r="B9147" s="142">
        <v>57352</v>
      </c>
      <c r="C9147" s="143" t="s">
        <v>329</v>
      </c>
      <c r="D9147" s="142">
        <v>65032695</v>
      </c>
      <c r="E9147" s="143" t="s">
        <v>7093</v>
      </c>
      <c r="F9147" s="143" t="s">
        <v>700</v>
      </c>
      <c r="G9147" s="143" t="s">
        <v>701</v>
      </c>
      <c r="H9147" s="144">
        <v>1500</v>
      </c>
      <c r="I9147" s="143"/>
    </row>
    <row r="9148" spans="2:9" x14ac:dyDescent="0.25">
      <c r="B9148" s="142">
        <v>57352</v>
      </c>
      <c r="C9148" s="143" t="s">
        <v>329</v>
      </c>
      <c r="D9148" s="142">
        <v>65032695</v>
      </c>
      <c r="E9148" s="143" t="s">
        <v>7093</v>
      </c>
      <c r="F9148" s="143" t="s">
        <v>700</v>
      </c>
      <c r="G9148" s="143" t="s">
        <v>701</v>
      </c>
      <c r="H9148" s="144">
        <v>200</v>
      </c>
      <c r="I9148" s="143"/>
    </row>
    <row r="9149" spans="2:9" x14ac:dyDescent="0.25">
      <c r="B9149" s="142">
        <v>57352</v>
      </c>
      <c r="C9149" s="143" t="s">
        <v>329</v>
      </c>
      <c r="D9149" s="142">
        <v>65032695</v>
      </c>
      <c r="E9149" s="143" t="s">
        <v>7094</v>
      </c>
      <c r="F9149" s="143" t="s">
        <v>697</v>
      </c>
      <c r="G9149" s="143" t="s">
        <v>698</v>
      </c>
      <c r="H9149" s="144">
        <v>23400</v>
      </c>
      <c r="I9149" s="143"/>
    </row>
    <row r="9150" spans="2:9" x14ac:dyDescent="0.25">
      <c r="B9150" s="142">
        <v>57352</v>
      </c>
      <c r="C9150" s="143" t="s">
        <v>329</v>
      </c>
      <c r="D9150" s="142">
        <v>65187299</v>
      </c>
      <c r="E9150" s="143" t="s">
        <v>7095</v>
      </c>
      <c r="F9150" s="143" t="s">
        <v>700</v>
      </c>
      <c r="G9150" s="143" t="s">
        <v>701</v>
      </c>
      <c r="H9150" s="144">
        <v>5000</v>
      </c>
      <c r="I9150" s="143"/>
    </row>
    <row r="9151" spans="2:9" x14ac:dyDescent="0.25">
      <c r="B9151" s="142">
        <v>57352</v>
      </c>
      <c r="C9151" s="143" t="s">
        <v>329</v>
      </c>
      <c r="D9151" s="142">
        <v>65187299</v>
      </c>
      <c r="E9151" s="143" t="s">
        <v>7095</v>
      </c>
      <c r="F9151" s="143" t="s">
        <v>700</v>
      </c>
      <c r="G9151" s="143" t="s">
        <v>701</v>
      </c>
      <c r="H9151" s="144">
        <v>1000</v>
      </c>
      <c r="I9151" s="143"/>
    </row>
    <row r="9152" spans="2:9" x14ac:dyDescent="0.25">
      <c r="B9152" s="142">
        <v>57352</v>
      </c>
      <c r="C9152" s="143" t="s">
        <v>329</v>
      </c>
      <c r="D9152" s="142">
        <v>65187325</v>
      </c>
      <c r="E9152" s="143" t="s">
        <v>7096</v>
      </c>
      <c r="F9152" s="143" t="s">
        <v>700</v>
      </c>
      <c r="G9152" s="143" t="s">
        <v>701</v>
      </c>
      <c r="H9152" s="144">
        <v>20000</v>
      </c>
      <c r="I9152" s="143"/>
    </row>
    <row r="9153" spans="2:9" x14ac:dyDescent="0.25">
      <c r="B9153" s="142">
        <v>57352</v>
      </c>
      <c r="C9153" s="143" t="s">
        <v>329</v>
      </c>
      <c r="D9153" s="142">
        <v>65187325</v>
      </c>
      <c r="E9153" s="143" t="s">
        <v>7096</v>
      </c>
      <c r="F9153" s="143" t="s">
        <v>700</v>
      </c>
      <c r="G9153" s="143" t="s">
        <v>701</v>
      </c>
      <c r="H9153" s="144">
        <v>4000</v>
      </c>
      <c r="I9153" s="143"/>
    </row>
    <row r="9154" spans="2:9" x14ac:dyDescent="0.25">
      <c r="B9154" s="142">
        <v>57352</v>
      </c>
      <c r="C9154" s="143" t="s">
        <v>329</v>
      </c>
      <c r="D9154" s="142">
        <v>65187341</v>
      </c>
      <c r="E9154" s="143" t="s">
        <v>7097</v>
      </c>
      <c r="F9154" s="143" t="s">
        <v>700</v>
      </c>
      <c r="G9154" s="143" t="s">
        <v>701</v>
      </c>
      <c r="H9154" s="144">
        <v>38000</v>
      </c>
      <c r="I9154" s="143"/>
    </row>
    <row r="9155" spans="2:9" x14ac:dyDescent="0.25">
      <c r="B9155" s="142">
        <v>57352</v>
      </c>
      <c r="C9155" s="143" t="s">
        <v>329</v>
      </c>
      <c r="D9155" s="142">
        <v>101642007</v>
      </c>
      <c r="E9155" s="143" t="s">
        <v>7098</v>
      </c>
      <c r="F9155" s="143" t="s">
        <v>713</v>
      </c>
      <c r="G9155" s="143" t="s">
        <v>714</v>
      </c>
      <c r="H9155" s="144">
        <v>100000</v>
      </c>
      <c r="I9155" s="143"/>
    </row>
    <row r="9156" spans="2:9" x14ac:dyDescent="0.25">
      <c r="B9156" s="142">
        <v>57352</v>
      </c>
      <c r="C9156" s="143" t="s">
        <v>329</v>
      </c>
      <c r="D9156" s="142">
        <v>101642007</v>
      </c>
      <c r="E9156" s="143" t="s">
        <v>7099</v>
      </c>
      <c r="F9156" s="143" t="s">
        <v>713</v>
      </c>
      <c r="G9156" s="143" t="s">
        <v>714</v>
      </c>
      <c r="H9156" s="144">
        <v>100000</v>
      </c>
      <c r="I9156" s="143"/>
    </row>
    <row r="9157" spans="2:9" x14ac:dyDescent="0.25">
      <c r="B9157" s="142">
        <v>57352</v>
      </c>
      <c r="C9157" s="143" t="s">
        <v>329</v>
      </c>
      <c r="D9157" s="142">
        <v>101642007</v>
      </c>
      <c r="E9157" s="143" t="s">
        <v>8892</v>
      </c>
      <c r="F9157" s="143" t="s">
        <v>713</v>
      </c>
      <c r="G9157" s="143" t="s">
        <v>714</v>
      </c>
      <c r="H9157" s="144">
        <v>125000</v>
      </c>
      <c r="I9157" s="143"/>
    </row>
    <row r="9158" spans="2:9" x14ac:dyDescent="0.25">
      <c r="B9158" s="142">
        <v>57352</v>
      </c>
      <c r="C9158" s="143" t="s">
        <v>329</v>
      </c>
      <c r="D9158" s="142">
        <v>101642007</v>
      </c>
      <c r="E9158" s="143" t="s">
        <v>8893</v>
      </c>
      <c r="F9158" s="143" t="s">
        <v>713</v>
      </c>
      <c r="G9158" s="143" t="s">
        <v>714</v>
      </c>
      <c r="H9158" s="144">
        <v>125000</v>
      </c>
      <c r="I9158" s="143"/>
    </row>
    <row r="9159" spans="2:9" x14ac:dyDescent="0.25">
      <c r="B9159" s="142">
        <v>57353</v>
      </c>
      <c r="C9159" s="143" t="s">
        <v>307</v>
      </c>
      <c r="D9159" s="142">
        <v>13769666</v>
      </c>
      <c r="E9159" s="143" t="s">
        <v>7100</v>
      </c>
      <c r="F9159" s="143" t="s">
        <v>700</v>
      </c>
      <c r="G9159" s="143" t="s">
        <v>701</v>
      </c>
      <c r="H9159" s="144">
        <v>-30297.040000000001</v>
      </c>
      <c r="I9159" s="143"/>
    </row>
    <row r="9160" spans="2:9" x14ac:dyDescent="0.25">
      <c r="B9160" s="142">
        <v>57353</v>
      </c>
      <c r="C9160" s="143" t="s">
        <v>307</v>
      </c>
      <c r="D9160" s="142">
        <v>13958019</v>
      </c>
      <c r="E9160" s="143" t="s">
        <v>7101</v>
      </c>
      <c r="F9160" s="143" t="s">
        <v>737</v>
      </c>
      <c r="G9160" s="143" t="s">
        <v>738</v>
      </c>
      <c r="H9160" s="144">
        <v>527</v>
      </c>
      <c r="I9160" s="143"/>
    </row>
    <row r="9161" spans="2:9" x14ac:dyDescent="0.25">
      <c r="B9161" s="142">
        <v>57353</v>
      </c>
      <c r="C9161" s="143" t="s">
        <v>307</v>
      </c>
      <c r="D9161" s="142">
        <v>13958440</v>
      </c>
      <c r="E9161" s="143" t="s">
        <v>7102</v>
      </c>
      <c r="F9161" s="143" t="s">
        <v>700</v>
      </c>
      <c r="G9161" s="143" t="s">
        <v>701</v>
      </c>
      <c r="H9161" s="144">
        <v>600</v>
      </c>
      <c r="I9161" s="143"/>
    </row>
    <row r="9162" spans="2:9" x14ac:dyDescent="0.25">
      <c r="B9162" s="142">
        <v>57353</v>
      </c>
      <c r="C9162" s="143" t="s">
        <v>307</v>
      </c>
      <c r="D9162" s="142">
        <v>13958440</v>
      </c>
      <c r="E9162" s="143" t="s">
        <v>9979</v>
      </c>
      <c r="F9162" s="143" t="s">
        <v>899</v>
      </c>
      <c r="G9162" s="143" t="s">
        <v>900</v>
      </c>
      <c r="H9162" s="144">
        <v>-15000</v>
      </c>
      <c r="I9162" s="143"/>
    </row>
    <row r="9163" spans="2:9" x14ac:dyDescent="0.25">
      <c r="B9163" s="142">
        <v>57353</v>
      </c>
      <c r="C9163" s="143" t="s">
        <v>307</v>
      </c>
      <c r="D9163" s="142">
        <v>13964073</v>
      </c>
      <c r="E9163" s="143" t="s">
        <v>7103</v>
      </c>
      <c r="F9163" s="143" t="s">
        <v>700</v>
      </c>
      <c r="G9163" s="143" t="s">
        <v>701</v>
      </c>
      <c r="H9163" s="144">
        <v>-4000</v>
      </c>
      <c r="I9163" s="143"/>
    </row>
    <row r="9164" spans="2:9" x14ac:dyDescent="0.25">
      <c r="B9164" s="142">
        <v>57353</v>
      </c>
      <c r="C9164" s="143" t="s">
        <v>307</v>
      </c>
      <c r="D9164" s="142">
        <v>13964073</v>
      </c>
      <c r="E9164" s="143" t="s">
        <v>7104</v>
      </c>
      <c r="F9164" s="143" t="s">
        <v>778</v>
      </c>
      <c r="G9164" s="143" t="s">
        <v>779</v>
      </c>
      <c r="H9164" s="144">
        <v>26.6</v>
      </c>
      <c r="I9164" s="143"/>
    </row>
    <row r="9165" spans="2:9" x14ac:dyDescent="0.25">
      <c r="B9165" s="142">
        <v>57353</v>
      </c>
      <c r="C9165" s="143" t="s">
        <v>307</v>
      </c>
      <c r="D9165" s="142">
        <v>13964073</v>
      </c>
      <c r="E9165" s="143" t="s">
        <v>7104</v>
      </c>
      <c r="F9165" s="143" t="s">
        <v>778</v>
      </c>
      <c r="G9165" s="143" t="s">
        <v>779</v>
      </c>
      <c r="H9165" s="144">
        <v>292.60000000000002</v>
      </c>
      <c r="I9165" s="143"/>
    </row>
    <row r="9166" spans="2:9" x14ac:dyDescent="0.25">
      <c r="B9166" s="142">
        <v>57353</v>
      </c>
      <c r="C9166" s="143" t="s">
        <v>307</v>
      </c>
      <c r="D9166" s="142">
        <v>13964800</v>
      </c>
      <c r="E9166" s="143" t="s">
        <v>7105</v>
      </c>
      <c r="F9166" s="143" t="s">
        <v>737</v>
      </c>
      <c r="G9166" s="143" t="s">
        <v>738</v>
      </c>
      <c r="H9166" s="144">
        <v>90</v>
      </c>
      <c r="I9166" s="143"/>
    </row>
    <row r="9167" spans="2:9" x14ac:dyDescent="0.25">
      <c r="B9167" s="142">
        <v>57353</v>
      </c>
      <c r="C9167" s="143" t="s">
        <v>307</v>
      </c>
      <c r="D9167" s="142">
        <v>13964800</v>
      </c>
      <c r="E9167" s="143" t="s">
        <v>7105</v>
      </c>
      <c r="F9167" s="143" t="s">
        <v>737</v>
      </c>
      <c r="G9167" s="143" t="s">
        <v>738</v>
      </c>
      <c r="H9167" s="144">
        <v>240</v>
      </c>
      <c r="I9167" s="143"/>
    </row>
    <row r="9168" spans="2:9" x14ac:dyDescent="0.25">
      <c r="B9168" s="142">
        <v>57353</v>
      </c>
      <c r="C9168" s="143" t="s">
        <v>307</v>
      </c>
      <c r="D9168" s="142">
        <v>13964800</v>
      </c>
      <c r="E9168" s="143" t="s">
        <v>7105</v>
      </c>
      <c r="F9168" s="143" t="s">
        <v>737</v>
      </c>
      <c r="G9168" s="143" t="s">
        <v>738</v>
      </c>
      <c r="H9168" s="144">
        <v>30</v>
      </c>
      <c r="I9168" s="143"/>
    </row>
    <row r="9169" spans="2:9" x14ac:dyDescent="0.25">
      <c r="B9169" s="142">
        <v>57353</v>
      </c>
      <c r="C9169" s="143" t="s">
        <v>307</v>
      </c>
      <c r="D9169" s="142">
        <v>13965308</v>
      </c>
      <c r="E9169" s="143" t="s">
        <v>7106</v>
      </c>
      <c r="F9169" s="143" t="s">
        <v>706</v>
      </c>
      <c r="G9169" s="143" t="s">
        <v>707</v>
      </c>
      <c r="H9169" s="144">
        <v>960.43</v>
      </c>
      <c r="I9169" s="143"/>
    </row>
    <row r="9170" spans="2:9" x14ac:dyDescent="0.25">
      <c r="B9170" s="142">
        <v>57353</v>
      </c>
      <c r="C9170" s="143" t="s">
        <v>307</v>
      </c>
      <c r="D9170" s="142">
        <v>13965555</v>
      </c>
      <c r="E9170" s="143" t="s">
        <v>7107</v>
      </c>
      <c r="F9170" s="143" t="s">
        <v>700</v>
      </c>
      <c r="G9170" s="143" t="s">
        <v>701</v>
      </c>
      <c r="H9170" s="144">
        <v>50000</v>
      </c>
      <c r="I9170" s="143"/>
    </row>
    <row r="9171" spans="2:9" x14ac:dyDescent="0.25">
      <c r="B9171" s="142">
        <v>57353</v>
      </c>
      <c r="C9171" s="143" t="s">
        <v>307</v>
      </c>
      <c r="D9171" s="142">
        <v>13970233</v>
      </c>
      <c r="E9171" s="143" t="s">
        <v>7108</v>
      </c>
      <c r="F9171" s="143" t="s">
        <v>700</v>
      </c>
      <c r="G9171" s="143" t="s">
        <v>701</v>
      </c>
      <c r="H9171" s="144">
        <v>20000</v>
      </c>
      <c r="I9171" s="143"/>
    </row>
    <row r="9172" spans="2:9" x14ac:dyDescent="0.25">
      <c r="B9172" s="142">
        <v>57353</v>
      </c>
      <c r="C9172" s="143" t="s">
        <v>307</v>
      </c>
      <c r="D9172" s="142">
        <v>13970407</v>
      </c>
      <c r="E9172" s="143" t="s">
        <v>7109</v>
      </c>
      <c r="F9172" s="143" t="s">
        <v>713</v>
      </c>
      <c r="G9172" s="143" t="s">
        <v>714</v>
      </c>
      <c r="H9172" s="144">
        <v>160000</v>
      </c>
      <c r="I9172" s="143"/>
    </row>
    <row r="9173" spans="2:9" x14ac:dyDescent="0.25">
      <c r="B9173" s="142">
        <v>57353</v>
      </c>
      <c r="C9173" s="143" t="s">
        <v>307</v>
      </c>
      <c r="D9173" s="142">
        <v>13970407</v>
      </c>
      <c r="E9173" s="143" t="s">
        <v>7110</v>
      </c>
      <c r="F9173" s="143" t="s">
        <v>700</v>
      </c>
      <c r="G9173" s="143" t="s">
        <v>701</v>
      </c>
      <c r="H9173" s="144">
        <v>34700</v>
      </c>
      <c r="I9173" s="143"/>
    </row>
    <row r="9174" spans="2:9" x14ac:dyDescent="0.25">
      <c r="B9174" s="142">
        <v>57353</v>
      </c>
      <c r="C9174" s="143" t="s">
        <v>307</v>
      </c>
      <c r="D9174" s="142">
        <v>13972308</v>
      </c>
      <c r="E9174" s="143" t="s">
        <v>7111</v>
      </c>
      <c r="F9174" s="143" t="s">
        <v>706</v>
      </c>
      <c r="G9174" s="143" t="s">
        <v>707</v>
      </c>
      <c r="H9174" s="144">
        <v>48.02</v>
      </c>
      <c r="I9174" s="143"/>
    </row>
    <row r="9175" spans="2:9" x14ac:dyDescent="0.25">
      <c r="B9175" s="142">
        <v>57353</v>
      </c>
      <c r="C9175" s="143" t="s">
        <v>307</v>
      </c>
      <c r="D9175" s="142">
        <v>13972308</v>
      </c>
      <c r="E9175" s="143" t="s">
        <v>7111</v>
      </c>
      <c r="F9175" s="143" t="s">
        <v>706</v>
      </c>
      <c r="G9175" s="143" t="s">
        <v>707</v>
      </c>
      <c r="H9175" s="144">
        <v>480.2</v>
      </c>
      <c r="I9175" s="143"/>
    </row>
    <row r="9176" spans="2:9" x14ac:dyDescent="0.25">
      <c r="B9176" s="142">
        <v>57353</v>
      </c>
      <c r="C9176" s="143" t="s">
        <v>307</v>
      </c>
      <c r="D9176" s="142">
        <v>13972312</v>
      </c>
      <c r="E9176" s="143" t="s">
        <v>9980</v>
      </c>
      <c r="F9176" s="143" t="s">
        <v>700</v>
      </c>
      <c r="G9176" s="143" t="s">
        <v>701</v>
      </c>
      <c r="H9176" s="144">
        <v>30000</v>
      </c>
      <c r="I9176" s="143"/>
    </row>
    <row r="9177" spans="2:9" x14ac:dyDescent="0.25">
      <c r="B9177" s="142">
        <v>57353</v>
      </c>
      <c r="C9177" s="143" t="s">
        <v>307</v>
      </c>
      <c r="D9177" s="142">
        <v>13972433</v>
      </c>
      <c r="E9177" s="143" t="s">
        <v>7112</v>
      </c>
      <c r="F9177" s="143" t="s">
        <v>706</v>
      </c>
      <c r="G9177" s="143" t="s">
        <v>707</v>
      </c>
      <c r="H9177" s="144">
        <v>48.02</v>
      </c>
      <c r="I9177" s="143"/>
    </row>
    <row r="9178" spans="2:9" x14ac:dyDescent="0.25">
      <c r="B9178" s="142">
        <v>57353</v>
      </c>
      <c r="C9178" s="143" t="s">
        <v>307</v>
      </c>
      <c r="D9178" s="142">
        <v>13972433</v>
      </c>
      <c r="E9178" s="143" t="s">
        <v>7112</v>
      </c>
      <c r="F9178" s="143" t="s">
        <v>706</v>
      </c>
      <c r="G9178" s="143" t="s">
        <v>707</v>
      </c>
      <c r="H9178" s="144">
        <v>480.2</v>
      </c>
      <c r="I9178" s="143"/>
    </row>
    <row r="9179" spans="2:9" x14ac:dyDescent="0.25">
      <c r="B9179" s="142">
        <v>57353</v>
      </c>
      <c r="C9179" s="143" t="s">
        <v>307</v>
      </c>
      <c r="D9179" s="142">
        <v>65030149</v>
      </c>
      <c r="E9179" s="143" t="s">
        <v>7113</v>
      </c>
      <c r="F9179" s="143" t="s">
        <v>737</v>
      </c>
      <c r="G9179" s="143" t="s">
        <v>738</v>
      </c>
      <c r="H9179" s="144">
        <v>420</v>
      </c>
      <c r="I9179" s="143"/>
    </row>
    <row r="9180" spans="2:9" x14ac:dyDescent="0.25">
      <c r="B9180" s="142">
        <v>57432</v>
      </c>
      <c r="C9180" s="143" t="s">
        <v>279</v>
      </c>
      <c r="D9180" s="142">
        <v>13503496</v>
      </c>
      <c r="E9180" s="143" t="s">
        <v>7114</v>
      </c>
      <c r="F9180" s="143" t="s">
        <v>697</v>
      </c>
      <c r="G9180" s="143" t="s">
        <v>698</v>
      </c>
      <c r="H9180" s="144">
        <v>70000</v>
      </c>
      <c r="I9180" s="143"/>
    </row>
    <row r="9181" spans="2:9" x14ac:dyDescent="0.25">
      <c r="B9181" s="142">
        <v>57432</v>
      </c>
      <c r="C9181" s="143" t="s">
        <v>279</v>
      </c>
      <c r="D9181" s="142">
        <v>13862777</v>
      </c>
      <c r="E9181" s="143" t="s">
        <v>7115</v>
      </c>
      <c r="F9181" s="143" t="s">
        <v>1548</v>
      </c>
      <c r="G9181" s="143" t="s">
        <v>1549</v>
      </c>
      <c r="H9181" s="144">
        <v>377</v>
      </c>
      <c r="I9181" s="143"/>
    </row>
    <row r="9182" spans="2:9" x14ac:dyDescent="0.25">
      <c r="B9182" s="142">
        <v>57432</v>
      </c>
      <c r="C9182" s="143" t="s">
        <v>279</v>
      </c>
      <c r="D9182" s="142">
        <v>14063775</v>
      </c>
      <c r="E9182" s="143" t="s">
        <v>7116</v>
      </c>
      <c r="F9182" s="143" t="s">
        <v>700</v>
      </c>
      <c r="G9182" s="143" t="s">
        <v>701</v>
      </c>
      <c r="H9182" s="144">
        <v>-4800</v>
      </c>
      <c r="I9182" s="143"/>
    </row>
    <row r="9183" spans="2:9" x14ac:dyDescent="0.25">
      <c r="B9183" s="142">
        <v>57432</v>
      </c>
      <c r="C9183" s="143" t="s">
        <v>279</v>
      </c>
      <c r="D9183" s="142">
        <v>14115195</v>
      </c>
      <c r="E9183" s="143" t="s">
        <v>7117</v>
      </c>
      <c r="F9183" s="143" t="s">
        <v>700</v>
      </c>
      <c r="G9183" s="143" t="s">
        <v>701</v>
      </c>
      <c r="H9183" s="144">
        <v>-3200.9</v>
      </c>
      <c r="I9183" s="143"/>
    </row>
    <row r="9184" spans="2:9" x14ac:dyDescent="0.25">
      <c r="B9184" s="142">
        <v>57432</v>
      </c>
      <c r="C9184" s="143" t="s">
        <v>279</v>
      </c>
      <c r="D9184" s="142">
        <v>14115195</v>
      </c>
      <c r="E9184" s="143" t="s">
        <v>7118</v>
      </c>
      <c r="F9184" s="143" t="s">
        <v>700</v>
      </c>
      <c r="G9184" s="143" t="s">
        <v>701</v>
      </c>
      <c r="H9184" s="144">
        <v>-4761.3599999999997</v>
      </c>
      <c r="I9184" s="143"/>
    </row>
    <row r="9185" spans="2:9" x14ac:dyDescent="0.25">
      <c r="B9185" s="142">
        <v>57432</v>
      </c>
      <c r="C9185" s="143" t="s">
        <v>279</v>
      </c>
      <c r="D9185" s="142">
        <v>14118307</v>
      </c>
      <c r="E9185" s="143" t="s">
        <v>7119</v>
      </c>
      <c r="F9185" s="143" t="s">
        <v>713</v>
      </c>
      <c r="G9185" s="143" t="s">
        <v>714</v>
      </c>
      <c r="H9185" s="144">
        <v>100000</v>
      </c>
      <c r="I9185" s="143"/>
    </row>
    <row r="9186" spans="2:9" x14ac:dyDescent="0.25">
      <c r="B9186" s="142">
        <v>57432</v>
      </c>
      <c r="C9186" s="143" t="s">
        <v>279</v>
      </c>
      <c r="D9186" s="142">
        <v>14152443</v>
      </c>
      <c r="E9186" s="143" t="s">
        <v>7120</v>
      </c>
      <c r="F9186" s="143" t="s">
        <v>713</v>
      </c>
      <c r="G9186" s="143" t="s">
        <v>714</v>
      </c>
      <c r="H9186" s="144">
        <v>100000</v>
      </c>
      <c r="I9186" s="143"/>
    </row>
    <row r="9187" spans="2:9" x14ac:dyDescent="0.25">
      <c r="B9187" s="142">
        <v>57432</v>
      </c>
      <c r="C9187" s="143" t="s">
        <v>279</v>
      </c>
      <c r="D9187" s="142">
        <v>14159706</v>
      </c>
      <c r="E9187" s="143" t="s">
        <v>9384</v>
      </c>
      <c r="F9187" s="143" t="s">
        <v>697</v>
      </c>
      <c r="G9187" s="143" t="s">
        <v>698</v>
      </c>
      <c r="H9187" s="144">
        <v>50000</v>
      </c>
      <c r="I9187" s="143"/>
    </row>
    <row r="9188" spans="2:9" x14ac:dyDescent="0.25">
      <c r="B9188" s="142">
        <v>57432</v>
      </c>
      <c r="C9188" s="143" t="s">
        <v>279</v>
      </c>
      <c r="D9188" s="142">
        <v>14271447</v>
      </c>
      <c r="E9188" s="143" t="s">
        <v>9385</v>
      </c>
      <c r="F9188" s="143" t="s">
        <v>697</v>
      </c>
      <c r="G9188" s="143" t="s">
        <v>698</v>
      </c>
      <c r="H9188" s="144">
        <v>10000</v>
      </c>
      <c r="I9188" s="143"/>
    </row>
    <row r="9189" spans="2:9" x14ac:dyDescent="0.25">
      <c r="B9189" s="142">
        <v>57432</v>
      </c>
      <c r="C9189" s="143" t="s">
        <v>279</v>
      </c>
      <c r="D9189" s="142">
        <v>64962345</v>
      </c>
      <c r="E9189" s="143" t="s">
        <v>7121</v>
      </c>
      <c r="F9189" s="143" t="s">
        <v>697</v>
      </c>
      <c r="G9189" s="143" t="s">
        <v>698</v>
      </c>
      <c r="H9189" s="144">
        <v>40000</v>
      </c>
      <c r="I9189" s="143"/>
    </row>
    <row r="9190" spans="2:9" x14ac:dyDescent="0.25">
      <c r="B9190" s="142">
        <v>57432</v>
      </c>
      <c r="C9190" s="143" t="s">
        <v>279</v>
      </c>
      <c r="D9190" s="142">
        <v>64970447</v>
      </c>
      <c r="E9190" s="143" t="s">
        <v>7122</v>
      </c>
      <c r="F9190" s="143" t="s">
        <v>697</v>
      </c>
      <c r="G9190" s="143" t="s">
        <v>698</v>
      </c>
      <c r="H9190" s="144">
        <v>7000</v>
      </c>
      <c r="I9190" s="143"/>
    </row>
    <row r="9191" spans="2:9" x14ac:dyDescent="0.25">
      <c r="B9191" s="142">
        <v>57432</v>
      </c>
      <c r="C9191" s="143" t="s">
        <v>279</v>
      </c>
      <c r="D9191" s="142">
        <v>64979934</v>
      </c>
      <c r="E9191" s="143" t="s">
        <v>7123</v>
      </c>
      <c r="F9191" s="143" t="s">
        <v>713</v>
      </c>
      <c r="G9191" s="143" t="s">
        <v>714</v>
      </c>
      <c r="H9191" s="144">
        <v>100000</v>
      </c>
      <c r="I9191" s="143"/>
    </row>
    <row r="9192" spans="2:9" x14ac:dyDescent="0.25">
      <c r="B9192" s="142">
        <v>57432</v>
      </c>
      <c r="C9192" s="143" t="s">
        <v>279</v>
      </c>
      <c r="D9192" s="142">
        <v>64986304</v>
      </c>
      <c r="E9192" s="143" t="s">
        <v>7124</v>
      </c>
      <c r="F9192" s="143" t="s">
        <v>1675</v>
      </c>
      <c r="G9192" s="143" t="s">
        <v>1676</v>
      </c>
      <c r="H9192" s="144">
        <v>1588</v>
      </c>
      <c r="I9192" s="143"/>
    </row>
    <row r="9193" spans="2:9" x14ac:dyDescent="0.25">
      <c r="B9193" s="142">
        <v>57432</v>
      </c>
      <c r="C9193" s="143" t="s">
        <v>279</v>
      </c>
      <c r="D9193" s="142">
        <v>64986375</v>
      </c>
      <c r="E9193" s="143" t="s">
        <v>7125</v>
      </c>
      <c r="F9193" s="143" t="s">
        <v>700</v>
      </c>
      <c r="G9193" s="143" t="s">
        <v>701</v>
      </c>
      <c r="H9193" s="144">
        <v>600</v>
      </c>
      <c r="I9193" s="143"/>
    </row>
    <row r="9194" spans="2:9" x14ac:dyDescent="0.25">
      <c r="B9194" s="142">
        <v>57432</v>
      </c>
      <c r="C9194" s="143" t="s">
        <v>279</v>
      </c>
      <c r="D9194" s="142">
        <v>64986375</v>
      </c>
      <c r="E9194" s="143" t="s">
        <v>7126</v>
      </c>
      <c r="F9194" s="143" t="s">
        <v>700</v>
      </c>
      <c r="G9194" s="143" t="s">
        <v>701</v>
      </c>
      <c r="H9194" s="144">
        <v>1200</v>
      </c>
      <c r="I9194" s="143"/>
    </row>
    <row r="9195" spans="2:9" x14ac:dyDescent="0.25">
      <c r="B9195" s="142">
        <v>57432</v>
      </c>
      <c r="C9195" s="143" t="s">
        <v>279</v>
      </c>
      <c r="D9195" s="142">
        <v>64986375</v>
      </c>
      <c r="E9195" s="143" t="s">
        <v>7127</v>
      </c>
      <c r="F9195" s="143" t="s">
        <v>899</v>
      </c>
      <c r="G9195" s="143" t="s">
        <v>900</v>
      </c>
      <c r="H9195" s="144">
        <v>762.25</v>
      </c>
      <c r="I9195" s="143"/>
    </row>
    <row r="9196" spans="2:9" x14ac:dyDescent="0.25">
      <c r="B9196" s="142">
        <v>57432</v>
      </c>
      <c r="C9196" s="143" t="s">
        <v>279</v>
      </c>
      <c r="D9196" s="142">
        <v>65018981</v>
      </c>
      <c r="E9196" s="143" t="s">
        <v>7128</v>
      </c>
      <c r="F9196" s="143" t="s">
        <v>700</v>
      </c>
      <c r="G9196" s="143" t="s">
        <v>701</v>
      </c>
      <c r="H9196" s="144">
        <v>360</v>
      </c>
      <c r="I9196" s="143"/>
    </row>
    <row r="9197" spans="2:9" x14ac:dyDescent="0.25">
      <c r="B9197" s="142">
        <v>57432</v>
      </c>
      <c r="C9197" s="143" t="s">
        <v>279</v>
      </c>
      <c r="D9197" s="142">
        <v>65044531</v>
      </c>
      <c r="E9197" s="143" t="s">
        <v>7129</v>
      </c>
      <c r="F9197" s="143" t="s">
        <v>700</v>
      </c>
      <c r="G9197" s="143" t="s">
        <v>701</v>
      </c>
      <c r="H9197" s="144">
        <v>-23338.67</v>
      </c>
      <c r="I9197" s="143"/>
    </row>
    <row r="9198" spans="2:9" x14ac:dyDescent="0.25">
      <c r="B9198" s="142">
        <v>57432</v>
      </c>
      <c r="C9198" s="143" t="s">
        <v>279</v>
      </c>
      <c r="D9198" s="142">
        <v>65213900</v>
      </c>
      <c r="E9198" s="143" t="s">
        <v>7130</v>
      </c>
      <c r="F9198" s="143" t="s">
        <v>1548</v>
      </c>
      <c r="G9198" s="143" t="s">
        <v>1549</v>
      </c>
      <c r="H9198" s="144">
        <v>377</v>
      </c>
      <c r="I9198" s="143"/>
    </row>
    <row r="9199" spans="2:9" x14ac:dyDescent="0.25">
      <c r="B9199" s="142">
        <v>57432</v>
      </c>
      <c r="C9199" s="143" t="s">
        <v>279</v>
      </c>
      <c r="D9199" s="142">
        <v>99980763</v>
      </c>
      <c r="E9199" s="143" t="s">
        <v>9386</v>
      </c>
      <c r="F9199" s="143" t="s">
        <v>697</v>
      </c>
      <c r="G9199" s="143" t="s">
        <v>698</v>
      </c>
      <c r="H9199" s="144">
        <v>60000</v>
      </c>
      <c r="I9199" s="143"/>
    </row>
    <row r="9200" spans="2:9" x14ac:dyDescent="0.25">
      <c r="B9200" s="142">
        <v>57433</v>
      </c>
      <c r="C9200" s="143" t="s">
        <v>280</v>
      </c>
      <c r="D9200" s="142">
        <v>13941323</v>
      </c>
      <c r="E9200" s="143" t="s">
        <v>7131</v>
      </c>
      <c r="F9200" s="143" t="s">
        <v>700</v>
      </c>
      <c r="G9200" s="143" t="s">
        <v>701</v>
      </c>
      <c r="H9200" s="144">
        <v>1500</v>
      </c>
      <c r="I9200" s="143"/>
    </row>
    <row r="9201" spans="2:9" x14ac:dyDescent="0.25">
      <c r="B9201" s="142">
        <v>57433</v>
      </c>
      <c r="C9201" s="143" t="s">
        <v>280</v>
      </c>
      <c r="D9201" s="142">
        <v>13941323</v>
      </c>
      <c r="E9201" s="143" t="s">
        <v>7131</v>
      </c>
      <c r="F9201" s="143" t="s">
        <v>700</v>
      </c>
      <c r="G9201" s="143" t="s">
        <v>701</v>
      </c>
      <c r="H9201" s="144">
        <v>4500</v>
      </c>
      <c r="I9201" s="143"/>
    </row>
    <row r="9202" spans="2:9" x14ac:dyDescent="0.25">
      <c r="B9202" s="142">
        <v>57433</v>
      </c>
      <c r="C9202" s="143" t="s">
        <v>280</v>
      </c>
      <c r="D9202" s="142">
        <v>13941323</v>
      </c>
      <c r="E9202" s="143" t="s">
        <v>7132</v>
      </c>
      <c r="F9202" s="143" t="s">
        <v>713</v>
      </c>
      <c r="G9202" s="143" t="s">
        <v>714</v>
      </c>
      <c r="H9202" s="144">
        <v>50000</v>
      </c>
      <c r="I9202" s="143"/>
    </row>
    <row r="9203" spans="2:9" x14ac:dyDescent="0.25">
      <c r="B9203" s="142">
        <v>57433</v>
      </c>
      <c r="C9203" s="143" t="s">
        <v>280</v>
      </c>
      <c r="D9203" s="142">
        <v>13999755</v>
      </c>
      <c r="E9203" s="143" t="s">
        <v>7133</v>
      </c>
      <c r="F9203" s="143" t="s">
        <v>700</v>
      </c>
      <c r="G9203" s="143" t="s">
        <v>701</v>
      </c>
      <c r="H9203" s="144">
        <v>4500</v>
      </c>
      <c r="I9203" s="143"/>
    </row>
    <row r="9204" spans="2:9" x14ac:dyDescent="0.25">
      <c r="B9204" s="142">
        <v>57433</v>
      </c>
      <c r="C9204" s="143" t="s">
        <v>280</v>
      </c>
      <c r="D9204" s="142">
        <v>13999755</v>
      </c>
      <c r="E9204" s="143" t="s">
        <v>7133</v>
      </c>
      <c r="F9204" s="143" t="s">
        <v>700</v>
      </c>
      <c r="G9204" s="143" t="s">
        <v>701</v>
      </c>
      <c r="H9204" s="144">
        <v>-21858.43</v>
      </c>
      <c r="I9204" s="143"/>
    </row>
    <row r="9205" spans="2:9" x14ac:dyDescent="0.25">
      <c r="B9205" s="142">
        <v>57433</v>
      </c>
      <c r="C9205" s="143" t="s">
        <v>280</v>
      </c>
      <c r="D9205" s="142">
        <v>13999755</v>
      </c>
      <c r="E9205" s="143" t="s">
        <v>7134</v>
      </c>
      <c r="F9205" s="143" t="s">
        <v>713</v>
      </c>
      <c r="G9205" s="143" t="s">
        <v>714</v>
      </c>
      <c r="H9205" s="144">
        <v>50000</v>
      </c>
      <c r="I9205" s="143"/>
    </row>
    <row r="9206" spans="2:9" x14ac:dyDescent="0.25">
      <c r="B9206" s="142">
        <v>57433</v>
      </c>
      <c r="C9206" s="143" t="s">
        <v>280</v>
      </c>
      <c r="D9206" s="142">
        <v>14157209</v>
      </c>
      <c r="E9206" s="143" t="s">
        <v>7135</v>
      </c>
      <c r="F9206" s="143" t="s">
        <v>778</v>
      </c>
      <c r="G9206" s="143" t="s">
        <v>779</v>
      </c>
      <c r="H9206" s="144">
        <v>144</v>
      </c>
      <c r="I9206" s="143"/>
    </row>
    <row r="9207" spans="2:9" x14ac:dyDescent="0.25">
      <c r="B9207" s="142">
        <v>57433</v>
      </c>
      <c r="C9207" s="143" t="s">
        <v>280</v>
      </c>
      <c r="D9207" s="142">
        <v>14157209</v>
      </c>
      <c r="E9207" s="143" t="s">
        <v>7135</v>
      </c>
      <c r="F9207" s="143" t="s">
        <v>778</v>
      </c>
      <c r="G9207" s="143" t="s">
        <v>779</v>
      </c>
      <c r="H9207" s="144">
        <v>432</v>
      </c>
      <c r="I9207" s="143"/>
    </row>
    <row r="9208" spans="2:9" x14ac:dyDescent="0.25">
      <c r="B9208" s="142">
        <v>57433</v>
      </c>
      <c r="C9208" s="143" t="s">
        <v>280</v>
      </c>
      <c r="D9208" s="142">
        <v>64970605</v>
      </c>
      <c r="E9208" s="143" t="s">
        <v>7136</v>
      </c>
      <c r="F9208" s="143" t="s">
        <v>700</v>
      </c>
      <c r="G9208" s="143" t="s">
        <v>701</v>
      </c>
      <c r="H9208" s="144">
        <v>15000</v>
      </c>
      <c r="I9208" s="143"/>
    </row>
    <row r="9209" spans="2:9" x14ac:dyDescent="0.25">
      <c r="B9209" s="142">
        <v>57433</v>
      </c>
      <c r="C9209" s="143" t="s">
        <v>280</v>
      </c>
      <c r="D9209" s="142">
        <v>64991218</v>
      </c>
      <c r="E9209" s="143" t="s">
        <v>7137</v>
      </c>
      <c r="F9209" s="143" t="s">
        <v>700</v>
      </c>
      <c r="G9209" s="143" t="s">
        <v>701</v>
      </c>
      <c r="H9209" s="144">
        <v>-29001.25</v>
      </c>
      <c r="I9209" s="143"/>
    </row>
    <row r="9210" spans="2:9" x14ac:dyDescent="0.25">
      <c r="B9210" s="142">
        <v>57433</v>
      </c>
      <c r="C9210" s="143" t="s">
        <v>280</v>
      </c>
      <c r="D9210" s="142">
        <v>64991503</v>
      </c>
      <c r="E9210" s="143" t="s">
        <v>7138</v>
      </c>
      <c r="F9210" s="143" t="s">
        <v>700</v>
      </c>
      <c r="G9210" s="143" t="s">
        <v>701</v>
      </c>
      <c r="H9210" s="144">
        <v>360</v>
      </c>
      <c r="I9210" s="143"/>
    </row>
    <row r="9211" spans="2:9" x14ac:dyDescent="0.25">
      <c r="B9211" s="142">
        <v>57433</v>
      </c>
      <c r="C9211" s="143" t="s">
        <v>280</v>
      </c>
      <c r="D9211" s="142">
        <v>74433413</v>
      </c>
      <c r="E9211" s="143" t="s">
        <v>7139</v>
      </c>
      <c r="F9211" s="143" t="s">
        <v>713</v>
      </c>
      <c r="G9211" s="143" t="s">
        <v>714</v>
      </c>
      <c r="H9211" s="144">
        <v>100200</v>
      </c>
      <c r="I9211" s="143"/>
    </row>
    <row r="9212" spans="2:9" x14ac:dyDescent="0.25">
      <c r="B9212" s="142">
        <v>57433</v>
      </c>
      <c r="C9212" s="143" t="s">
        <v>280</v>
      </c>
      <c r="D9212" s="142">
        <v>101624256</v>
      </c>
      <c r="E9212" s="143" t="s">
        <v>7140</v>
      </c>
      <c r="F9212" s="143" t="s">
        <v>697</v>
      </c>
      <c r="G9212" s="143" t="s">
        <v>698</v>
      </c>
      <c r="H9212" s="144">
        <v>30000</v>
      </c>
      <c r="I9212" s="143"/>
    </row>
    <row r="9213" spans="2:9" x14ac:dyDescent="0.25">
      <c r="B9213" s="142">
        <v>57434</v>
      </c>
      <c r="C9213" s="143" t="s">
        <v>281</v>
      </c>
      <c r="D9213" s="142">
        <v>13025978</v>
      </c>
      <c r="E9213" s="143" t="s">
        <v>7141</v>
      </c>
      <c r="F9213" s="143" t="s">
        <v>700</v>
      </c>
      <c r="G9213" s="143" t="s">
        <v>701</v>
      </c>
      <c r="H9213" s="144">
        <v>1800</v>
      </c>
      <c r="I9213" s="143"/>
    </row>
    <row r="9214" spans="2:9" x14ac:dyDescent="0.25">
      <c r="B9214" s="142">
        <v>57434</v>
      </c>
      <c r="C9214" s="143" t="s">
        <v>281</v>
      </c>
      <c r="D9214" s="142">
        <v>13718337</v>
      </c>
      <c r="E9214" s="143" t="s">
        <v>7142</v>
      </c>
      <c r="F9214" s="143" t="s">
        <v>737</v>
      </c>
      <c r="G9214" s="143" t="s">
        <v>738</v>
      </c>
      <c r="H9214" s="144">
        <v>4320</v>
      </c>
      <c r="I9214" s="143"/>
    </row>
    <row r="9215" spans="2:9" x14ac:dyDescent="0.25">
      <c r="B9215" s="142">
        <v>57434</v>
      </c>
      <c r="C9215" s="143" t="s">
        <v>281</v>
      </c>
      <c r="D9215" s="142">
        <v>13718337</v>
      </c>
      <c r="E9215" s="143" t="s">
        <v>7143</v>
      </c>
      <c r="F9215" s="143" t="s">
        <v>700</v>
      </c>
      <c r="G9215" s="143" t="s">
        <v>701</v>
      </c>
      <c r="H9215" s="144">
        <v>1800</v>
      </c>
      <c r="I9215" s="143"/>
    </row>
    <row r="9216" spans="2:9" x14ac:dyDescent="0.25">
      <c r="B9216" s="142">
        <v>57434</v>
      </c>
      <c r="C9216" s="143" t="s">
        <v>281</v>
      </c>
      <c r="D9216" s="142">
        <v>13718337</v>
      </c>
      <c r="E9216" s="143" t="s">
        <v>7144</v>
      </c>
      <c r="F9216" s="143" t="s">
        <v>700</v>
      </c>
      <c r="G9216" s="143" t="s">
        <v>701</v>
      </c>
      <c r="H9216" s="144">
        <v>1800</v>
      </c>
      <c r="I9216" s="143"/>
    </row>
    <row r="9217" spans="2:9" x14ac:dyDescent="0.25">
      <c r="B9217" s="142">
        <v>57434</v>
      </c>
      <c r="C9217" s="143" t="s">
        <v>281</v>
      </c>
      <c r="D9217" s="142">
        <v>13718337</v>
      </c>
      <c r="E9217" s="143" t="s">
        <v>7145</v>
      </c>
      <c r="F9217" s="143" t="s">
        <v>899</v>
      </c>
      <c r="G9217" s="143" t="s">
        <v>900</v>
      </c>
      <c r="H9217" s="144">
        <v>4400</v>
      </c>
      <c r="I9217" s="143"/>
    </row>
    <row r="9218" spans="2:9" x14ac:dyDescent="0.25">
      <c r="B9218" s="142">
        <v>57434</v>
      </c>
      <c r="C9218" s="143" t="s">
        <v>281</v>
      </c>
      <c r="D9218" s="142">
        <v>13833338</v>
      </c>
      <c r="E9218" s="143" t="s">
        <v>9387</v>
      </c>
      <c r="F9218" s="143" t="s">
        <v>713</v>
      </c>
      <c r="G9218" s="143" t="s">
        <v>714</v>
      </c>
      <c r="H9218" s="144">
        <v>100000</v>
      </c>
      <c r="I9218" s="143"/>
    </row>
    <row r="9219" spans="2:9" x14ac:dyDescent="0.25">
      <c r="B9219" s="142">
        <v>57434</v>
      </c>
      <c r="C9219" s="143" t="s">
        <v>281</v>
      </c>
      <c r="D9219" s="142">
        <v>13845867</v>
      </c>
      <c r="E9219" s="143" t="s">
        <v>7146</v>
      </c>
      <c r="F9219" s="143" t="s">
        <v>700</v>
      </c>
      <c r="G9219" s="143" t="s">
        <v>701</v>
      </c>
      <c r="H9219" s="144">
        <v>900</v>
      </c>
      <c r="I9219" s="143"/>
    </row>
    <row r="9220" spans="2:9" x14ac:dyDescent="0.25">
      <c r="B9220" s="142">
        <v>57434</v>
      </c>
      <c r="C9220" s="143" t="s">
        <v>281</v>
      </c>
      <c r="D9220" s="142">
        <v>14026160</v>
      </c>
      <c r="E9220" s="143" t="s">
        <v>7147</v>
      </c>
      <c r="F9220" s="143" t="s">
        <v>737</v>
      </c>
      <c r="G9220" s="143" t="s">
        <v>738</v>
      </c>
      <c r="H9220" s="144">
        <v>360</v>
      </c>
      <c r="I9220" s="143"/>
    </row>
    <row r="9221" spans="2:9" x14ac:dyDescent="0.25">
      <c r="B9221" s="142">
        <v>57434</v>
      </c>
      <c r="C9221" s="143" t="s">
        <v>281</v>
      </c>
      <c r="D9221" s="142">
        <v>14118743</v>
      </c>
      <c r="E9221" s="143" t="s">
        <v>9388</v>
      </c>
      <c r="F9221" s="143" t="s">
        <v>1121</v>
      </c>
      <c r="G9221" s="143" t="s">
        <v>1122</v>
      </c>
      <c r="H9221" s="144">
        <v>-2322.77</v>
      </c>
      <c r="I9221" s="143"/>
    </row>
    <row r="9222" spans="2:9" x14ac:dyDescent="0.25">
      <c r="B9222" s="142">
        <v>57434</v>
      </c>
      <c r="C9222" s="143" t="s">
        <v>281</v>
      </c>
      <c r="D9222" s="142">
        <v>14123921</v>
      </c>
      <c r="E9222" s="143" t="s">
        <v>7148</v>
      </c>
      <c r="F9222" s="143" t="s">
        <v>713</v>
      </c>
      <c r="G9222" s="143" t="s">
        <v>714</v>
      </c>
      <c r="H9222" s="144">
        <v>42000</v>
      </c>
      <c r="I9222" s="143"/>
    </row>
    <row r="9223" spans="2:9" x14ac:dyDescent="0.25">
      <c r="B9223" s="142">
        <v>57434</v>
      </c>
      <c r="C9223" s="143" t="s">
        <v>281</v>
      </c>
      <c r="D9223" s="142">
        <v>14124030</v>
      </c>
      <c r="E9223" s="143" t="s">
        <v>7149</v>
      </c>
      <c r="F9223" s="143" t="s">
        <v>706</v>
      </c>
      <c r="G9223" s="143" t="s">
        <v>707</v>
      </c>
      <c r="H9223" s="144">
        <v>2000</v>
      </c>
      <c r="I9223" s="143"/>
    </row>
    <row r="9224" spans="2:9" x14ac:dyDescent="0.25">
      <c r="B9224" s="142">
        <v>57434</v>
      </c>
      <c r="C9224" s="143" t="s">
        <v>281</v>
      </c>
      <c r="D9224" s="142">
        <v>14137748</v>
      </c>
      <c r="E9224" s="143" t="s">
        <v>7150</v>
      </c>
      <c r="F9224" s="143" t="s">
        <v>700</v>
      </c>
      <c r="G9224" s="143" t="s">
        <v>701</v>
      </c>
      <c r="H9224" s="144">
        <v>-5017.5600000000004</v>
      </c>
      <c r="I9224" s="143"/>
    </row>
    <row r="9225" spans="2:9" x14ac:dyDescent="0.25">
      <c r="B9225" s="142">
        <v>57434</v>
      </c>
      <c r="C9225" s="143" t="s">
        <v>281</v>
      </c>
      <c r="D9225" s="142">
        <v>14138345</v>
      </c>
      <c r="E9225" s="143" t="s">
        <v>7151</v>
      </c>
      <c r="F9225" s="143" t="s">
        <v>700</v>
      </c>
      <c r="G9225" s="143" t="s">
        <v>701</v>
      </c>
      <c r="H9225" s="144">
        <v>-5017.58</v>
      </c>
      <c r="I9225" s="143"/>
    </row>
    <row r="9226" spans="2:9" x14ac:dyDescent="0.25">
      <c r="B9226" s="142">
        <v>57434</v>
      </c>
      <c r="C9226" s="143" t="s">
        <v>281</v>
      </c>
      <c r="D9226" s="142">
        <v>14156640</v>
      </c>
      <c r="E9226" s="143" t="s">
        <v>7152</v>
      </c>
      <c r="F9226" s="143" t="s">
        <v>713</v>
      </c>
      <c r="G9226" s="143" t="s">
        <v>714</v>
      </c>
      <c r="H9226" s="144">
        <v>100000</v>
      </c>
      <c r="I9226" s="143"/>
    </row>
    <row r="9227" spans="2:9" x14ac:dyDescent="0.25">
      <c r="B9227" s="142">
        <v>57434</v>
      </c>
      <c r="C9227" s="143" t="s">
        <v>281</v>
      </c>
      <c r="D9227" s="142">
        <v>14156640</v>
      </c>
      <c r="E9227" s="143" t="s">
        <v>7153</v>
      </c>
      <c r="F9227" s="143" t="s">
        <v>697</v>
      </c>
      <c r="G9227" s="143" t="s">
        <v>698</v>
      </c>
      <c r="H9227" s="144">
        <v>30000</v>
      </c>
      <c r="I9227" s="143"/>
    </row>
    <row r="9228" spans="2:9" x14ac:dyDescent="0.25">
      <c r="B9228" s="142">
        <v>57434</v>
      </c>
      <c r="C9228" s="143" t="s">
        <v>281</v>
      </c>
      <c r="D9228" s="142">
        <v>14251670</v>
      </c>
      <c r="E9228" s="143" t="s">
        <v>7154</v>
      </c>
      <c r="F9228" s="143" t="s">
        <v>729</v>
      </c>
      <c r="G9228" s="143" t="s">
        <v>730</v>
      </c>
      <c r="H9228" s="144">
        <v>630.48</v>
      </c>
      <c r="I9228" s="143"/>
    </row>
    <row r="9229" spans="2:9" x14ac:dyDescent="0.25">
      <c r="B9229" s="142">
        <v>57434</v>
      </c>
      <c r="C9229" s="143" t="s">
        <v>281</v>
      </c>
      <c r="D9229" s="142">
        <v>14251670</v>
      </c>
      <c r="E9229" s="143" t="s">
        <v>7155</v>
      </c>
      <c r="F9229" s="143" t="s">
        <v>713</v>
      </c>
      <c r="G9229" s="143" t="s">
        <v>714</v>
      </c>
      <c r="H9229" s="144">
        <v>268500</v>
      </c>
      <c r="I9229" s="143"/>
    </row>
    <row r="9230" spans="2:9" x14ac:dyDescent="0.25">
      <c r="B9230" s="142">
        <v>57434</v>
      </c>
      <c r="C9230" s="143" t="s">
        <v>281</v>
      </c>
      <c r="D9230" s="142">
        <v>14251670</v>
      </c>
      <c r="E9230" s="143" t="s">
        <v>7156</v>
      </c>
      <c r="F9230" s="143" t="s">
        <v>700</v>
      </c>
      <c r="G9230" s="143" t="s">
        <v>701</v>
      </c>
      <c r="H9230" s="144">
        <v>360</v>
      </c>
      <c r="I9230" s="143"/>
    </row>
    <row r="9231" spans="2:9" x14ac:dyDescent="0.25">
      <c r="B9231" s="142">
        <v>57434</v>
      </c>
      <c r="C9231" s="143" t="s">
        <v>281</v>
      </c>
      <c r="D9231" s="142">
        <v>65239217</v>
      </c>
      <c r="E9231" s="143" t="s">
        <v>7157</v>
      </c>
      <c r="F9231" s="143" t="s">
        <v>700</v>
      </c>
      <c r="G9231" s="143" t="s">
        <v>701</v>
      </c>
      <c r="H9231" s="144">
        <v>-9621.27</v>
      </c>
      <c r="I9231" s="143"/>
    </row>
    <row r="9232" spans="2:9" x14ac:dyDescent="0.25">
      <c r="B9232" s="142">
        <v>57434</v>
      </c>
      <c r="C9232" s="143" t="s">
        <v>281</v>
      </c>
      <c r="D9232" s="142">
        <v>65239381</v>
      </c>
      <c r="E9232" s="143" t="s">
        <v>7158</v>
      </c>
      <c r="F9232" s="143" t="s">
        <v>700</v>
      </c>
      <c r="G9232" s="143" t="s">
        <v>701</v>
      </c>
      <c r="H9232" s="144">
        <v>-9621.27</v>
      </c>
      <c r="I9232" s="143"/>
    </row>
    <row r="9233" spans="2:9" x14ac:dyDescent="0.25">
      <c r="B9233" s="142">
        <v>57434</v>
      </c>
      <c r="C9233" s="143" t="s">
        <v>281</v>
      </c>
      <c r="D9233" s="142">
        <v>98563306</v>
      </c>
      <c r="E9233" s="143" t="s">
        <v>8894</v>
      </c>
      <c r="F9233" s="143" t="s">
        <v>713</v>
      </c>
      <c r="G9233" s="143" t="s">
        <v>714</v>
      </c>
      <c r="H9233" s="144">
        <v>150000</v>
      </c>
      <c r="I9233" s="143"/>
    </row>
    <row r="9234" spans="2:9" x14ac:dyDescent="0.25">
      <c r="B9234" s="142">
        <v>57434</v>
      </c>
      <c r="C9234" s="143" t="s">
        <v>281</v>
      </c>
      <c r="D9234" s="142">
        <v>98570335</v>
      </c>
      <c r="E9234" s="143" t="s">
        <v>8895</v>
      </c>
      <c r="F9234" s="143" t="s">
        <v>713</v>
      </c>
      <c r="G9234" s="143" t="s">
        <v>714</v>
      </c>
      <c r="H9234" s="144">
        <v>150000</v>
      </c>
      <c r="I9234" s="143"/>
    </row>
    <row r="9235" spans="2:9" x14ac:dyDescent="0.25">
      <c r="B9235" s="142">
        <v>57434</v>
      </c>
      <c r="C9235" s="143" t="s">
        <v>281</v>
      </c>
      <c r="D9235" s="142">
        <v>100207279</v>
      </c>
      <c r="E9235" s="143" t="s">
        <v>7159</v>
      </c>
      <c r="F9235" s="143" t="s">
        <v>713</v>
      </c>
      <c r="G9235" s="143" t="s">
        <v>714</v>
      </c>
      <c r="H9235" s="144">
        <v>35000</v>
      </c>
      <c r="I9235" s="143"/>
    </row>
    <row r="9236" spans="2:9" x14ac:dyDescent="0.25">
      <c r="B9236" s="142">
        <v>57434</v>
      </c>
      <c r="C9236" s="143" t="s">
        <v>281</v>
      </c>
      <c r="D9236" s="142">
        <v>100207279</v>
      </c>
      <c r="E9236" s="143" t="s">
        <v>7160</v>
      </c>
      <c r="F9236" s="143" t="s">
        <v>700</v>
      </c>
      <c r="G9236" s="143" t="s">
        <v>701</v>
      </c>
      <c r="H9236" s="144">
        <v>-1950</v>
      </c>
      <c r="I9236" s="143"/>
    </row>
    <row r="9237" spans="2:9" x14ac:dyDescent="0.25">
      <c r="B9237" s="142">
        <v>57434</v>
      </c>
      <c r="C9237" s="143" t="s">
        <v>281</v>
      </c>
      <c r="D9237" s="142">
        <v>100207373</v>
      </c>
      <c r="E9237" s="143" t="s">
        <v>7161</v>
      </c>
      <c r="F9237" s="143" t="s">
        <v>713</v>
      </c>
      <c r="G9237" s="143" t="s">
        <v>714</v>
      </c>
      <c r="H9237" s="144">
        <v>70000</v>
      </c>
      <c r="I9237" s="143"/>
    </row>
    <row r="9238" spans="2:9" x14ac:dyDescent="0.25">
      <c r="B9238" s="142">
        <v>57434</v>
      </c>
      <c r="C9238" s="143" t="s">
        <v>281</v>
      </c>
      <c r="D9238" s="142">
        <v>100207373</v>
      </c>
      <c r="E9238" s="143" t="s">
        <v>7162</v>
      </c>
      <c r="F9238" s="143" t="s">
        <v>700</v>
      </c>
      <c r="G9238" s="143" t="s">
        <v>701</v>
      </c>
      <c r="H9238" s="144">
        <v>-62020.35</v>
      </c>
      <c r="I9238" s="143"/>
    </row>
    <row r="9239" spans="2:9" x14ac:dyDescent="0.25">
      <c r="B9239" s="142">
        <v>57435</v>
      </c>
      <c r="C9239" s="143" t="s">
        <v>308</v>
      </c>
      <c r="D9239" s="142">
        <v>13769623</v>
      </c>
      <c r="E9239" s="143" t="s">
        <v>7163</v>
      </c>
      <c r="F9239" s="143" t="s">
        <v>723</v>
      </c>
      <c r="G9239" s="143" t="s">
        <v>724</v>
      </c>
      <c r="H9239" s="144">
        <v>-17746.72</v>
      </c>
      <c r="I9239" s="143"/>
    </row>
    <row r="9240" spans="2:9" x14ac:dyDescent="0.25">
      <c r="B9240" s="142">
        <v>57435</v>
      </c>
      <c r="C9240" s="143" t="s">
        <v>308</v>
      </c>
      <c r="D9240" s="142">
        <v>13769623</v>
      </c>
      <c r="E9240" s="143" t="s">
        <v>7164</v>
      </c>
      <c r="F9240" s="143" t="s">
        <v>700</v>
      </c>
      <c r="G9240" s="143" t="s">
        <v>701</v>
      </c>
      <c r="H9240" s="144">
        <v>117746.72</v>
      </c>
      <c r="I9240" s="143"/>
    </row>
    <row r="9241" spans="2:9" x14ac:dyDescent="0.25">
      <c r="B9241" s="142">
        <v>57435</v>
      </c>
      <c r="C9241" s="143" t="s">
        <v>308</v>
      </c>
      <c r="D9241" s="142">
        <v>13769623</v>
      </c>
      <c r="E9241" s="143" t="s">
        <v>7165</v>
      </c>
      <c r="F9241" s="143" t="s">
        <v>706</v>
      </c>
      <c r="G9241" s="143" t="s">
        <v>707</v>
      </c>
      <c r="H9241" s="144">
        <v>240.11</v>
      </c>
      <c r="I9241" s="143"/>
    </row>
    <row r="9242" spans="2:9" x14ac:dyDescent="0.25">
      <c r="B9242" s="142">
        <v>57435</v>
      </c>
      <c r="C9242" s="143" t="s">
        <v>308</v>
      </c>
      <c r="D9242" s="142">
        <v>13769623</v>
      </c>
      <c r="E9242" s="143" t="s">
        <v>7165</v>
      </c>
      <c r="F9242" s="143" t="s">
        <v>706</v>
      </c>
      <c r="G9242" s="143" t="s">
        <v>707</v>
      </c>
      <c r="H9242" s="144">
        <v>720.33</v>
      </c>
      <c r="I9242" s="143"/>
    </row>
    <row r="9243" spans="2:9" x14ac:dyDescent="0.25">
      <c r="B9243" s="142">
        <v>57435</v>
      </c>
      <c r="C9243" s="143" t="s">
        <v>308</v>
      </c>
      <c r="D9243" s="142">
        <v>13769726</v>
      </c>
      <c r="E9243" s="143" t="s">
        <v>7166</v>
      </c>
      <c r="F9243" s="143" t="s">
        <v>737</v>
      </c>
      <c r="G9243" s="143" t="s">
        <v>738</v>
      </c>
      <c r="H9243" s="144">
        <v>120</v>
      </c>
      <c r="I9243" s="143"/>
    </row>
    <row r="9244" spans="2:9" x14ac:dyDescent="0.25">
      <c r="B9244" s="142">
        <v>57435</v>
      </c>
      <c r="C9244" s="143" t="s">
        <v>308</v>
      </c>
      <c r="D9244" s="142">
        <v>13769726</v>
      </c>
      <c r="E9244" s="143" t="s">
        <v>7166</v>
      </c>
      <c r="F9244" s="143" t="s">
        <v>737</v>
      </c>
      <c r="G9244" s="143" t="s">
        <v>738</v>
      </c>
      <c r="H9244" s="144">
        <v>240</v>
      </c>
      <c r="I9244" s="143"/>
    </row>
    <row r="9245" spans="2:9" x14ac:dyDescent="0.25">
      <c r="B9245" s="142">
        <v>57435</v>
      </c>
      <c r="C9245" s="143" t="s">
        <v>308</v>
      </c>
      <c r="D9245" s="142">
        <v>13780134</v>
      </c>
      <c r="E9245" s="143" t="s">
        <v>7168</v>
      </c>
      <c r="F9245" s="143" t="s">
        <v>700</v>
      </c>
      <c r="G9245" s="143" t="s">
        <v>701</v>
      </c>
      <c r="H9245" s="144">
        <v>30000</v>
      </c>
      <c r="I9245" s="143"/>
    </row>
    <row r="9246" spans="2:9" x14ac:dyDescent="0.25">
      <c r="B9246" s="142">
        <v>57435</v>
      </c>
      <c r="C9246" s="143" t="s">
        <v>308</v>
      </c>
      <c r="D9246" s="142">
        <v>13780134</v>
      </c>
      <c r="E9246" s="143" t="s">
        <v>7169</v>
      </c>
      <c r="F9246" s="143" t="s">
        <v>700</v>
      </c>
      <c r="G9246" s="143" t="s">
        <v>701</v>
      </c>
      <c r="H9246" s="144">
        <v>600</v>
      </c>
      <c r="I9246" s="143"/>
    </row>
    <row r="9247" spans="2:9" x14ac:dyDescent="0.25">
      <c r="B9247" s="142">
        <v>57435</v>
      </c>
      <c r="C9247" s="143" t="s">
        <v>308</v>
      </c>
      <c r="D9247" s="142">
        <v>13780979</v>
      </c>
      <c r="E9247" s="143" t="s">
        <v>7170</v>
      </c>
      <c r="F9247" s="143" t="s">
        <v>700</v>
      </c>
      <c r="G9247" s="143" t="s">
        <v>701</v>
      </c>
      <c r="H9247" s="144">
        <v>150</v>
      </c>
      <c r="I9247" s="143"/>
    </row>
    <row r="9248" spans="2:9" x14ac:dyDescent="0.25">
      <c r="B9248" s="142">
        <v>57435</v>
      </c>
      <c r="C9248" s="143" t="s">
        <v>308</v>
      </c>
      <c r="D9248" s="142">
        <v>13780979</v>
      </c>
      <c r="E9248" s="143" t="s">
        <v>7170</v>
      </c>
      <c r="F9248" s="143" t="s">
        <v>700</v>
      </c>
      <c r="G9248" s="143" t="s">
        <v>701</v>
      </c>
      <c r="H9248" s="144">
        <v>210</v>
      </c>
      <c r="I9248" s="143"/>
    </row>
    <row r="9249" spans="2:9" x14ac:dyDescent="0.25">
      <c r="B9249" s="142">
        <v>57435</v>
      </c>
      <c r="C9249" s="143" t="s">
        <v>308</v>
      </c>
      <c r="D9249" s="142">
        <v>13966274</v>
      </c>
      <c r="E9249" s="143" t="s">
        <v>7171</v>
      </c>
      <c r="F9249" s="143" t="s">
        <v>700</v>
      </c>
      <c r="G9249" s="143" t="s">
        <v>701</v>
      </c>
      <c r="H9249" s="144">
        <v>-6101.31</v>
      </c>
      <c r="I9249" s="143"/>
    </row>
    <row r="9250" spans="2:9" x14ac:dyDescent="0.25">
      <c r="B9250" s="142">
        <v>57435</v>
      </c>
      <c r="C9250" s="143" t="s">
        <v>308</v>
      </c>
      <c r="D9250" s="142">
        <v>13971195</v>
      </c>
      <c r="E9250" s="143" t="s">
        <v>7172</v>
      </c>
      <c r="F9250" s="143" t="s">
        <v>700</v>
      </c>
      <c r="G9250" s="143" t="s">
        <v>701</v>
      </c>
      <c r="H9250" s="144">
        <v>10000</v>
      </c>
      <c r="I9250" s="143"/>
    </row>
    <row r="9251" spans="2:9" x14ac:dyDescent="0.25">
      <c r="B9251" s="142">
        <v>57435</v>
      </c>
      <c r="C9251" s="143" t="s">
        <v>308</v>
      </c>
      <c r="D9251" s="142">
        <v>13971694</v>
      </c>
      <c r="E9251" s="143" t="s">
        <v>7173</v>
      </c>
      <c r="F9251" s="143" t="s">
        <v>723</v>
      </c>
      <c r="G9251" s="143" t="s">
        <v>724</v>
      </c>
      <c r="H9251" s="144">
        <v>5200</v>
      </c>
      <c r="I9251" s="143"/>
    </row>
    <row r="9252" spans="2:9" x14ac:dyDescent="0.25">
      <c r="B9252" s="142">
        <v>57435</v>
      </c>
      <c r="C9252" s="143" t="s">
        <v>308</v>
      </c>
      <c r="D9252" s="142">
        <v>13971694</v>
      </c>
      <c r="E9252" s="143" t="s">
        <v>7174</v>
      </c>
      <c r="F9252" s="143" t="s">
        <v>769</v>
      </c>
      <c r="G9252" s="143" t="s">
        <v>770</v>
      </c>
      <c r="H9252" s="144">
        <v>6300</v>
      </c>
      <c r="I9252" s="143"/>
    </row>
    <row r="9253" spans="2:9" x14ac:dyDescent="0.25">
      <c r="B9253" s="142">
        <v>57435</v>
      </c>
      <c r="C9253" s="143" t="s">
        <v>308</v>
      </c>
      <c r="D9253" s="142">
        <v>13971955</v>
      </c>
      <c r="E9253" s="143" t="s">
        <v>7175</v>
      </c>
      <c r="F9253" s="143" t="s">
        <v>700</v>
      </c>
      <c r="G9253" s="143" t="s">
        <v>701</v>
      </c>
      <c r="H9253" s="144">
        <v>-39956.080000000002</v>
      </c>
      <c r="I9253" s="143"/>
    </row>
    <row r="9254" spans="2:9" x14ac:dyDescent="0.25">
      <c r="B9254" s="142">
        <v>57435</v>
      </c>
      <c r="C9254" s="143" t="s">
        <v>308</v>
      </c>
      <c r="D9254" s="142">
        <v>13971955</v>
      </c>
      <c r="E9254" s="143" t="s">
        <v>7176</v>
      </c>
      <c r="F9254" s="143" t="s">
        <v>700</v>
      </c>
      <c r="G9254" s="143" t="s">
        <v>701</v>
      </c>
      <c r="H9254" s="144">
        <v>-3337.13</v>
      </c>
      <c r="I9254" s="143"/>
    </row>
    <row r="9255" spans="2:9" x14ac:dyDescent="0.25">
      <c r="B9255" s="142">
        <v>57435</v>
      </c>
      <c r="C9255" s="143" t="s">
        <v>308</v>
      </c>
      <c r="D9255" s="142">
        <v>13971955</v>
      </c>
      <c r="E9255" s="143" t="s">
        <v>7177</v>
      </c>
      <c r="F9255" s="143" t="s">
        <v>700</v>
      </c>
      <c r="G9255" s="143" t="s">
        <v>701</v>
      </c>
      <c r="H9255" s="144">
        <v>-37867.31</v>
      </c>
      <c r="I9255" s="143"/>
    </row>
    <row r="9256" spans="2:9" x14ac:dyDescent="0.25">
      <c r="B9256" s="142">
        <v>57435</v>
      </c>
      <c r="C9256" s="143" t="s">
        <v>308</v>
      </c>
      <c r="D9256" s="142">
        <v>13971955</v>
      </c>
      <c r="E9256" s="143" t="s">
        <v>7178</v>
      </c>
      <c r="F9256" s="143" t="s">
        <v>700</v>
      </c>
      <c r="G9256" s="143" t="s">
        <v>701</v>
      </c>
      <c r="H9256" s="144">
        <v>-27481.63</v>
      </c>
      <c r="I9256" s="143"/>
    </row>
    <row r="9257" spans="2:9" x14ac:dyDescent="0.25">
      <c r="B9257" s="142">
        <v>57435</v>
      </c>
      <c r="C9257" s="143" t="s">
        <v>308</v>
      </c>
      <c r="D9257" s="142">
        <v>13972099</v>
      </c>
      <c r="E9257" s="143" t="s">
        <v>7179</v>
      </c>
      <c r="F9257" s="143" t="s">
        <v>700</v>
      </c>
      <c r="G9257" s="143" t="s">
        <v>701</v>
      </c>
      <c r="H9257" s="144">
        <v>20000</v>
      </c>
      <c r="I9257" s="143"/>
    </row>
    <row r="9258" spans="2:9" x14ac:dyDescent="0.25">
      <c r="B9258" s="142">
        <v>57435</v>
      </c>
      <c r="C9258" s="143" t="s">
        <v>308</v>
      </c>
      <c r="D9258" s="142">
        <v>13972615</v>
      </c>
      <c r="E9258" s="143" t="s">
        <v>7180</v>
      </c>
      <c r="F9258" s="143" t="s">
        <v>700</v>
      </c>
      <c r="G9258" s="143" t="s">
        <v>701</v>
      </c>
      <c r="H9258" s="144">
        <v>10000</v>
      </c>
      <c r="I9258" s="143"/>
    </row>
    <row r="9259" spans="2:9" x14ac:dyDescent="0.25">
      <c r="B9259" s="142">
        <v>57435</v>
      </c>
      <c r="C9259" s="143" t="s">
        <v>308</v>
      </c>
      <c r="D9259" s="142">
        <v>64987529</v>
      </c>
      <c r="E9259" s="143" t="s">
        <v>7181</v>
      </c>
      <c r="F9259" s="143" t="s">
        <v>737</v>
      </c>
      <c r="G9259" s="143" t="s">
        <v>738</v>
      </c>
      <c r="H9259" s="144">
        <v>120</v>
      </c>
      <c r="I9259" s="143"/>
    </row>
    <row r="9260" spans="2:9" x14ac:dyDescent="0.25">
      <c r="B9260" s="142">
        <v>57435</v>
      </c>
      <c r="C9260" s="143" t="s">
        <v>308</v>
      </c>
      <c r="D9260" s="142">
        <v>64987529</v>
      </c>
      <c r="E9260" s="143" t="s">
        <v>7181</v>
      </c>
      <c r="F9260" s="143" t="s">
        <v>737</v>
      </c>
      <c r="G9260" s="143" t="s">
        <v>738</v>
      </c>
      <c r="H9260" s="144">
        <v>240</v>
      </c>
      <c r="I9260" s="143"/>
    </row>
    <row r="9261" spans="2:9" x14ac:dyDescent="0.25">
      <c r="B9261" s="142">
        <v>57435</v>
      </c>
      <c r="C9261" s="143" t="s">
        <v>308</v>
      </c>
      <c r="D9261" s="142">
        <v>89921604</v>
      </c>
      <c r="E9261" s="143" t="s">
        <v>7167</v>
      </c>
      <c r="F9261" s="143" t="s">
        <v>700</v>
      </c>
      <c r="G9261" s="143" t="s">
        <v>701</v>
      </c>
      <c r="H9261" s="144">
        <v>24900</v>
      </c>
      <c r="I9261" s="143"/>
    </row>
    <row r="9262" spans="2:9" x14ac:dyDescent="0.25">
      <c r="B9262" s="142">
        <v>57435</v>
      </c>
      <c r="C9262" s="143" t="s">
        <v>308</v>
      </c>
      <c r="D9262" s="142">
        <v>99830832</v>
      </c>
      <c r="E9262" s="143" t="s">
        <v>7182</v>
      </c>
      <c r="F9262" s="143" t="s">
        <v>700</v>
      </c>
      <c r="G9262" s="143" t="s">
        <v>701</v>
      </c>
      <c r="H9262" s="144">
        <v>5297.9</v>
      </c>
      <c r="I9262" s="143"/>
    </row>
    <row r="9263" spans="2:9" x14ac:dyDescent="0.25">
      <c r="B9263" s="142">
        <v>57435</v>
      </c>
      <c r="C9263" s="143" t="s">
        <v>308</v>
      </c>
      <c r="D9263" s="142">
        <v>99830832</v>
      </c>
      <c r="E9263" s="143" t="s">
        <v>7183</v>
      </c>
      <c r="F9263" s="143" t="s">
        <v>1226</v>
      </c>
      <c r="G9263" s="143" t="s">
        <v>1227</v>
      </c>
      <c r="H9263" s="144">
        <v>-5297.9</v>
      </c>
      <c r="I9263" s="143"/>
    </row>
    <row r="9264" spans="2:9" x14ac:dyDescent="0.25">
      <c r="B9264" s="142">
        <v>57436</v>
      </c>
      <c r="C9264" s="143" t="s">
        <v>282</v>
      </c>
      <c r="D9264" s="142">
        <v>14073351</v>
      </c>
      <c r="E9264" s="143" t="s">
        <v>7185</v>
      </c>
      <c r="F9264" s="143" t="s">
        <v>700</v>
      </c>
      <c r="G9264" s="143" t="s">
        <v>701</v>
      </c>
      <c r="H9264" s="144">
        <v>250</v>
      </c>
      <c r="I9264" s="143"/>
    </row>
    <row r="9265" spans="2:9" x14ac:dyDescent="0.25">
      <c r="B9265" s="142">
        <v>57436</v>
      </c>
      <c r="C9265" s="143" t="s">
        <v>282</v>
      </c>
      <c r="D9265" s="142">
        <v>14073351</v>
      </c>
      <c r="E9265" s="143" t="s">
        <v>7185</v>
      </c>
      <c r="F9265" s="143" t="s">
        <v>700</v>
      </c>
      <c r="G9265" s="143" t="s">
        <v>701</v>
      </c>
      <c r="H9265" s="144">
        <v>300</v>
      </c>
      <c r="I9265" s="143"/>
    </row>
    <row r="9266" spans="2:9" x14ac:dyDescent="0.25">
      <c r="B9266" s="142">
        <v>57436</v>
      </c>
      <c r="C9266" s="143" t="s">
        <v>282</v>
      </c>
      <c r="D9266" s="142">
        <v>14073351</v>
      </c>
      <c r="E9266" s="143" t="s">
        <v>7185</v>
      </c>
      <c r="F9266" s="143" t="s">
        <v>700</v>
      </c>
      <c r="G9266" s="143" t="s">
        <v>701</v>
      </c>
      <c r="H9266" s="144">
        <v>50</v>
      </c>
      <c r="I9266" s="143"/>
    </row>
    <row r="9267" spans="2:9" x14ac:dyDescent="0.25">
      <c r="B9267" s="142">
        <v>57436</v>
      </c>
      <c r="C9267" s="143" t="s">
        <v>282</v>
      </c>
      <c r="D9267" s="142">
        <v>14073490</v>
      </c>
      <c r="E9267" s="143" t="s">
        <v>7184</v>
      </c>
      <c r="F9267" s="143" t="s">
        <v>713</v>
      </c>
      <c r="G9267" s="143" t="s">
        <v>714</v>
      </c>
      <c r="H9267" s="144">
        <v>220000</v>
      </c>
      <c r="I9267" s="143"/>
    </row>
    <row r="9268" spans="2:9" x14ac:dyDescent="0.25">
      <c r="B9268" s="142">
        <v>57436</v>
      </c>
      <c r="C9268" s="143" t="s">
        <v>282</v>
      </c>
      <c r="D9268" s="142">
        <v>14084726</v>
      </c>
      <c r="E9268" s="143" t="s">
        <v>7186</v>
      </c>
      <c r="F9268" s="143" t="s">
        <v>700</v>
      </c>
      <c r="G9268" s="143" t="s">
        <v>701</v>
      </c>
      <c r="H9268" s="144">
        <v>-300</v>
      </c>
      <c r="I9268" s="143"/>
    </row>
    <row r="9269" spans="2:9" x14ac:dyDescent="0.25">
      <c r="B9269" s="142">
        <v>57436</v>
      </c>
      <c r="C9269" s="143" t="s">
        <v>282</v>
      </c>
      <c r="D9269" s="142">
        <v>14084726</v>
      </c>
      <c r="E9269" s="143" t="s">
        <v>7186</v>
      </c>
      <c r="F9269" s="143" t="s">
        <v>700</v>
      </c>
      <c r="G9269" s="143" t="s">
        <v>701</v>
      </c>
      <c r="H9269" s="144">
        <v>-3300</v>
      </c>
      <c r="I9269" s="143"/>
    </row>
    <row r="9270" spans="2:9" x14ac:dyDescent="0.25">
      <c r="B9270" s="142">
        <v>57436</v>
      </c>
      <c r="C9270" s="143" t="s">
        <v>282</v>
      </c>
      <c r="D9270" s="142">
        <v>14121650</v>
      </c>
      <c r="E9270" s="143" t="s">
        <v>7187</v>
      </c>
      <c r="F9270" s="143" t="s">
        <v>700</v>
      </c>
      <c r="G9270" s="143" t="s">
        <v>701</v>
      </c>
      <c r="H9270" s="144">
        <v>18142.02</v>
      </c>
      <c r="I9270" s="143"/>
    </row>
    <row r="9271" spans="2:9" x14ac:dyDescent="0.25">
      <c r="B9271" s="142">
        <v>57436</v>
      </c>
      <c r="C9271" s="143" t="s">
        <v>282</v>
      </c>
      <c r="D9271" s="142">
        <v>14121650</v>
      </c>
      <c r="E9271" s="143" t="s">
        <v>7188</v>
      </c>
      <c r="F9271" s="143" t="s">
        <v>700</v>
      </c>
      <c r="G9271" s="143" t="s">
        <v>701</v>
      </c>
      <c r="H9271" s="144">
        <v>24000</v>
      </c>
      <c r="I9271" s="143"/>
    </row>
    <row r="9272" spans="2:9" x14ac:dyDescent="0.25">
      <c r="B9272" s="142">
        <v>57436</v>
      </c>
      <c r="C9272" s="143" t="s">
        <v>282</v>
      </c>
      <c r="D9272" s="142">
        <v>14121650</v>
      </c>
      <c r="E9272" s="143" t="s">
        <v>7189</v>
      </c>
      <c r="F9272" s="143" t="s">
        <v>769</v>
      </c>
      <c r="G9272" s="143" t="s">
        <v>770</v>
      </c>
      <c r="H9272" s="144">
        <v>-18142.02</v>
      </c>
      <c r="I9272" s="143"/>
    </row>
    <row r="9273" spans="2:9" x14ac:dyDescent="0.25">
      <c r="B9273" s="142">
        <v>57436</v>
      </c>
      <c r="C9273" s="143" t="s">
        <v>282</v>
      </c>
      <c r="D9273" s="142">
        <v>14122737</v>
      </c>
      <c r="E9273" s="143" t="s">
        <v>7190</v>
      </c>
      <c r="F9273" s="143" t="s">
        <v>737</v>
      </c>
      <c r="G9273" s="143" t="s">
        <v>738</v>
      </c>
      <c r="H9273" s="144">
        <v>555</v>
      </c>
      <c r="I9273" s="143"/>
    </row>
    <row r="9274" spans="2:9" x14ac:dyDescent="0.25">
      <c r="B9274" s="142">
        <v>57436</v>
      </c>
      <c r="C9274" s="143" t="s">
        <v>282</v>
      </c>
      <c r="D9274" s="142">
        <v>14122737</v>
      </c>
      <c r="E9274" s="143" t="s">
        <v>7190</v>
      </c>
      <c r="F9274" s="143" t="s">
        <v>737</v>
      </c>
      <c r="G9274" s="143" t="s">
        <v>738</v>
      </c>
      <c r="H9274" s="144">
        <v>663</v>
      </c>
      <c r="I9274" s="143"/>
    </row>
    <row r="9275" spans="2:9" x14ac:dyDescent="0.25">
      <c r="B9275" s="142">
        <v>57436</v>
      </c>
      <c r="C9275" s="143" t="s">
        <v>282</v>
      </c>
      <c r="D9275" s="142">
        <v>14122737</v>
      </c>
      <c r="E9275" s="143" t="s">
        <v>7190</v>
      </c>
      <c r="F9275" s="143" t="s">
        <v>737</v>
      </c>
      <c r="G9275" s="143" t="s">
        <v>738</v>
      </c>
      <c r="H9275" s="144">
        <v>111</v>
      </c>
      <c r="I9275" s="143"/>
    </row>
    <row r="9276" spans="2:9" x14ac:dyDescent="0.25">
      <c r="B9276" s="142">
        <v>57436</v>
      </c>
      <c r="C9276" s="143" t="s">
        <v>282</v>
      </c>
      <c r="D9276" s="142">
        <v>14157391</v>
      </c>
      <c r="E9276" s="143" t="s">
        <v>7191</v>
      </c>
      <c r="F9276" s="143" t="s">
        <v>700</v>
      </c>
      <c r="G9276" s="143" t="s">
        <v>701</v>
      </c>
      <c r="H9276" s="144">
        <v>-50000</v>
      </c>
      <c r="I9276" s="143"/>
    </row>
    <row r="9277" spans="2:9" x14ac:dyDescent="0.25">
      <c r="B9277" s="142">
        <v>57436</v>
      </c>
      <c r="C9277" s="143" t="s">
        <v>282</v>
      </c>
      <c r="D9277" s="142">
        <v>14160465</v>
      </c>
      <c r="E9277" s="143" t="s">
        <v>7192</v>
      </c>
      <c r="F9277" s="143" t="s">
        <v>729</v>
      </c>
      <c r="G9277" s="143" t="s">
        <v>730</v>
      </c>
      <c r="H9277" s="144">
        <v>1500</v>
      </c>
      <c r="I9277" s="143"/>
    </row>
    <row r="9278" spans="2:9" x14ac:dyDescent="0.25">
      <c r="B9278" s="142">
        <v>57436</v>
      </c>
      <c r="C9278" s="143" t="s">
        <v>282</v>
      </c>
      <c r="D9278" s="142">
        <v>14160465</v>
      </c>
      <c r="E9278" s="143" t="s">
        <v>7193</v>
      </c>
      <c r="F9278" s="143" t="s">
        <v>729</v>
      </c>
      <c r="G9278" s="143" t="s">
        <v>730</v>
      </c>
      <c r="H9278" s="144">
        <v>1500</v>
      </c>
      <c r="I9278" s="143"/>
    </row>
    <row r="9279" spans="2:9" x14ac:dyDescent="0.25">
      <c r="B9279" s="142">
        <v>57436</v>
      </c>
      <c r="C9279" s="143" t="s">
        <v>282</v>
      </c>
      <c r="D9279" s="142">
        <v>14160465</v>
      </c>
      <c r="E9279" s="143" t="s">
        <v>7194</v>
      </c>
      <c r="F9279" s="143" t="s">
        <v>729</v>
      </c>
      <c r="G9279" s="143" t="s">
        <v>730</v>
      </c>
      <c r="H9279" s="144">
        <v>1500</v>
      </c>
      <c r="I9279" s="143"/>
    </row>
    <row r="9280" spans="2:9" x14ac:dyDescent="0.25">
      <c r="B9280" s="142">
        <v>57436</v>
      </c>
      <c r="C9280" s="143" t="s">
        <v>282</v>
      </c>
      <c r="D9280" s="142">
        <v>14160465</v>
      </c>
      <c r="E9280" s="143" t="s">
        <v>7195</v>
      </c>
      <c r="F9280" s="143" t="s">
        <v>729</v>
      </c>
      <c r="G9280" s="143" t="s">
        <v>730</v>
      </c>
      <c r="H9280" s="144">
        <v>1500</v>
      </c>
      <c r="I9280" s="143"/>
    </row>
    <row r="9281" spans="2:9" x14ac:dyDescent="0.25">
      <c r="B9281" s="142">
        <v>57436</v>
      </c>
      <c r="C9281" s="143" t="s">
        <v>282</v>
      </c>
      <c r="D9281" s="142">
        <v>14160465</v>
      </c>
      <c r="E9281" s="143" t="s">
        <v>7196</v>
      </c>
      <c r="F9281" s="143" t="s">
        <v>697</v>
      </c>
      <c r="G9281" s="143" t="s">
        <v>698</v>
      </c>
      <c r="H9281" s="144">
        <v>60000</v>
      </c>
      <c r="I9281" s="143"/>
    </row>
    <row r="9282" spans="2:9" x14ac:dyDescent="0.25">
      <c r="B9282" s="142">
        <v>57436</v>
      </c>
      <c r="C9282" s="143" t="s">
        <v>282</v>
      </c>
      <c r="D9282" s="142">
        <v>14160465</v>
      </c>
      <c r="E9282" s="143" t="s">
        <v>7197</v>
      </c>
      <c r="F9282" s="143" t="s">
        <v>700</v>
      </c>
      <c r="G9282" s="143" t="s">
        <v>701</v>
      </c>
      <c r="H9282" s="144">
        <v>10000</v>
      </c>
      <c r="I9282" s="143"/>
    </row>
    <row r="9283" spans="2:9" x14ac:dyDescent="0.25">
      <c r="B9283" s="142">
        <v>57436</v>
      </c>
      <c r="C9283" s="143" t="s">
        <v>282</v>
      </c>
      <c r="D9283" s="142">
        <v>14272229</v>
      </c>
      <c r="E9283" s="143" t="s">
        <v>9981</v>
      </c>
      <c r="F9283" s="143" t="s">
        <v>700</v>
      </c>
      <c r="G9283" s="143" t="s">
        <v>701</v>
      </c>
      <c r="H9283" s="144">
        <v>-14392.25</v>
      </c>
      <c r="I9283" s="143"/>
    </row>
    <row r="9284" spans="2:9" x14ac:dyDescent="0.25">
      <c r="B9284" s="142">
        <v>57436</v>
      </c>
      <c r="C9284" s="143" t="s">
        <v>282</v>
      </c>
      <c r="D9284" s="142">
        <v>14272371</v>
      </c>
      <c r="E9284" s="143" t="s">
        <v>7198</v>
      </c>
      <c r="F9284" s="143" t="s">
        <v>700</v>
      </c>
      <c r="G9284" s="143" t="s">
        <v>701</v>
      </c>
      <c r="H9284" s="144">
        <v>25000</v>
      </c>
      <c r="I9284" s="143"/>
    </row>
    <row r="9285" spans="2:9" x14ac:dyDescent="0.25">
      <c r="B9285" s="142">
        <v>57436</v>
      </c>
      <c r="C9285" s="143" t="s">
        <v>282</v>
      </c>
      <c r="D9285" s="142">
        <v>64962520</v>
      </c>
      <c r="E9285" s="143" t="s">
        <v>9982</v>
      </c>
      <c r="F9285" s="143" t="s">
        <v>700</v>
      </c>
      <c r="G9285" s="143" t="s">
        <v>701</v>
      </c>
      <c r="H9285" s="144">
        <v>10000</v>
      </c>
      <c r="I9285" s="143"/>
    </row>
    <row r="9286" spans="2:9" x14ac:dyDescent="0.25">
      <c r="B9286" s="142">
        <v>57436</v>
      </c>
      <c r="C9286" s="143" t="s">
        <v>282</v>
      </c>
      <c r="D9286" s="142">
        <v>64962520</v>
      </c>
      <c r="E9286" s="143" t="s">
        <v>9983</v>
      </c>
      <c r="F9286" s="143" t="s">
        <v>737</v>
      </c>
      <c r="G9286" s="143" t="s">
        <v>738</v>
      </c>
      <c r="H9286" s="144">
        <v>100</v>
      </c>
      <c r="I9286" s="143"/>
    </row>
    <row r="9287" spans="2:9" x14ac:dyDescent="0.25">
      <c r="B9287" s="142">
        <v>57436</v>
      </c>
      <c r="C9287" s="143" t="s">
        <v>282</v>
      </c>
      <c r="D9287" s="142">
        <v>64962520</v>
      </c>
      <c r="E9287" s="143" t="s">
        <v>9983</v>
      </c>
      <c r="F9287" s="143" t="s">
        <v>737</v>
      </c>
      <c r="G9287" s="143" t="s">
        <v>738</v>
      </c>
      <c r="H9287" s="144">
        <v>1100</v>
      </c>
      <c r="I9287" s="143"/>
    </row>
    <row r="9288" spans="2:9" x14ac:dyDescent="0.25">
      <c r="B9288" s="142">
        <v>57436</v>
      </c>
      <c r="C9288" s="143" t="s">
        <v>282</v>
      </c>
      <c r="D9288" s="142">
        <v>64964612</v>
      </c>
      <c r="E9288" s="143" t="s">
        <v>7199</v>
      </c>
      <c r="F9288" s="143" t="s">
        <v>737</v>
      </c>
      <c r="G9288" s="143" t="s">
        <v>738</v>
      </c>
      <c r="H9288" s="144">
        <v>2928</v>
      </c>
      <c r="I9288" s="143"/>
    </row>
    <row r="9289" spans="2:9" x14ac:dyDescent="0.25">
      <c r="B9289" s="142">
        <v>57436</v>
      </c>
      <c r="C9289" s="143" t="s">
        <v>282</v>
      </c>
      <c r="D9289" s="142">
        <v>64964612</v>
      </c>
      <c r="E9289" s="143" t="s">
        <v>7200</v>
      </c>
      <c r="F9289" s="143" t="s">
        <v>697</v>
      </c>
      <c r="G9289" s="143" t="s">
        <v>698</v>
      </c>
      <c r="H9289" s="144">
        <v>30000</v>
      </c>
      <c r="I9289" s="143"/>
    </row>
    <row r="9290" spans="2:9" x14ac:dyDescent="0.25">
      <c r="B9290" s="142">
        <v>57436</v>
      </c>
      <c r="C9290" s="143" t="s">
        <v>282</v>
      </c>
      <c r="D9290" s="142">
        <v>64965721</v>
      </c>
      <c r="E9290" s="143" t="s">
        <v>7201</v>
      </c>
      <c r="F9290" s="143" t="s">
        <v>706</v>
      </c>
      <c r="G9290" s="143" t="s">
        <v>707</v>
      </c>
      <c r="H9290" s="144">
        <v>240.1</v>
      </c>
      <c r="I9290" s="143"/>
    </row>
    <row r="9291" spans="2:9" x14ac:dyDescent="0.25">
      <c r="B9291" s="142">
        <v>57436</v>
      </c>
      <c r="C9291" s="143" t="s">
        <v>282</v>
      </c>
      <c r="D9291" s="142">
        <v>64965721</v>
      </c>
      <c r="E9291" s="143" t="s">
        <v>7201</v>
      </c>
      <c r="F9291" s="143" t="s">
        <v>706</v>
      </c>
      <c r="G9291" s="143" t="s">
        <v>707</v>
      </c>
      <c r="H9291" s="144">
        <v>240.1</v>
      </c>
      <c r="I9291" s="143"/>
    </row>
    <row r="9292" spans="2:9" x14ac:dyDescent="0.25">
      <c r="B9292" s="142">
        <v>57436</v>
      </c>
      <c r="C9292" s="143" t="s">
        <v>282</v>
      </c>
      <c r="D9292" s="142">
        <v>64965721</v>
      </c>
      <c r="E9292" s="143" t="s">
        <v>7201</v>
      </c>
      <c r="F9292" s="143" t="s">
        <v>706</v>
      </c>
      <c r="G9292" s="143" t="s">
        <v>707</v>
      </c>
      <c r="H9292" s="144">
        <v>48.02</v>
      </c>
      <c r="I9292" s="143"/>
    </row>
    <row r="9293" spans="2:9" x14ac:dyDescent="0.25">
      <c r="B9293" s="142">
        <v>57436</v>
      </c>
      <c r="C9293" s="143" t="s">
        <v>282</v>
      </c>
      <c r="D9293" s="142">
        <v>64965721</v>
      </c>
      <c r="E9293" s="143" t="s">
        <v>7202</v>
      </c>
      <c r="F9293" s="143" t="s">
        <v>700</v>
      </c>
      <c r="G9293" s="143" t="s">
        <v>701</v>
      </c>
      <c r="H9293" s="144">
        <v>250</v>
      </c>
      <c r="I9293" s="143"/>
    </row>
    <row r="9294" spans="2:9" x14ac:dyDescent="0.25">
      <c r="B9294" s="142">
        <v>57436</v>
      </c>
      <c r="C9294" s="143" t="s">
        <v>282</v>
      </c>
      <c r="D9294" s="142">
        <v>64965721</v>
      </c>
      <c r="E9294" s="143" t="s">
        <v>7202</v>
      </c>
      <c r="F9294" s="143" t="s">
        <v>700</v>
      </c>
      <c r="G9294" s="143" t="s">
        <v>701</v>
      </c>
      <c r="H9294" s="144">
        <v>300</v>
      </c>
      <c r="I9294" s="143"/>
    </row>
    <row r="9295" spans="2:9" x14ac:dyDescent="0.25">
      <c r="B9295" s="142">
        <v>57436</v>
      </c>
      <c r="C9295" s="143" t="s">
        <v>282</v>
      </c>
      <c r="D9295" s="142">
        <v>64965721</v>
      </c>
      <c r="E9295" s="143" t="s">
        <v>7202</v>
      </c>
      <c r="F9295" s="143" t="s">
        <v>700</v>
      </c>
      <c r="G9295" s="143" t="s">
        <v>701</v>
      </c>
      <c r="H9295" s="144">
        <v>50</v>
      </c>
      <c r="I9295" s="143"/>
    </row>
    <row r="9296" spans="2:9" x14ac:dyDescent="0.25">
      <c r="B9296" s="142">
        <v>57436</v>
      </c>
      <c r="C9296" s="143" t="s">
        <v>282</v>
      </c>
      <c r="D9296" s="142">
        <v>64965721</v>
      </c>
      <c r="E9296" s="143" t="s">
        <v>7203</v>
      </c>
      <c r="F9296" s="143" t="s">
        <v>737</v>
      </c>
      <c r="G9296" s="143" t="s">
        <v>738</v>
      </c>
      <c r="H9296" s="144">
        <v>150</v>
      </c>
      <c r="I9296" s="143"/>
    </row>
    <row r="9297" spans="2:9" x14ac:dyDescent="0.25">
      <c r="B9297" s="142">
        <v>57436</v>
      </c>
      <c r="C9297" s="143" t="s">
        <v>282</v>
      </c>
      <c r="D9297" s="142">
        <v>64965721</v>
      </c>
      <c r="E9297" s="143" t="s">
        <v>7203</v>
      </c>
      <c r="F9297" s="143" t="s">
        <v>737</v>
      </c>
      <c r="G9297" s="143" t="s">
        <v>738</v>
      </c>
      <c r="H9297" s="144">
        <v>4180</v>
      </c>
      <c r="I9297" s="143"/>
    </row>
    <row r="9298" spans="2:9" x14ac:dyDescent="0.25">
      <c r="B9298" s="142">
        <v>57436</v>
      </c>
      <c r="C9298" s="143" t="s">
        <v>282</v>
      </c>
      <c r="D9298" s="142">
        <v>64965721</v>
      </c>
      <c r="E9298" s="143" t="s">
        <v>7203</v>
      </c>
      <c r="F9298" s="143" t="s">
        <v>737</v>
      </c>
      <c r="G9298" s="143" t="s">
        <v>738</v>
      </c>
      <c r="H9298" s="144">
        <v>30</v>
      </c>
      <c r="I9298" s="143"/>
    </row>
    <row r="9299" spans="2:9" x14ac:dyDescent="0.25">
      <c r="B9299" s="142">
        <v>57436</v>
      </c>
      <c r="C9299" s="143" t="s">
        <v>282</v>
      </c>
      <c r="D9299" s="142">
        <v>64969356</v>
      </c>
      <c r="E9299" s="143" t="s">
        <v>7204</v>
      </c>
      <c r="F9299" s="143" t="s">
        <v>700</v>
      </c>
      <c r="G9299" s="143" t="s">
        <v>701</v>
      </c>
      <c r="H9299" s="144">
        <v>-11250</v>
      </c>
      <c r="I9299" s="143"/>
    </row>
    <row r="9300" spans="2:9" x14ac:dyDescent="0.25">
      <c r="B9300" s="142">
        <v>57436</v>
      </c>
      <c r="C9300" s="143" t="s">
        <v>282</v>
      </c>
      <c r="D9300" s="142">
        <v>64969356</v>
      </c>
      <c r="E9300" s="143" t="s">
        <v>7204</v>
      </c>
      <c r="F9300" s="143" t="s">
        <v>700</v>
      </c>
      <c r="G9300" s="143" t="s">
        <v>701</v>
      </c>
      <c r="H9300" s="144">
        <v>-23750</v>
      </c>
      <c r="I9300" s="143"/>
    </row>
    <row r="9301" spans="2:9" x14ac:dyDescent="0.25">
      <c r="B9301" s="142">
        <v>57436</v>
      </c>
      <c r="C9301" s="143" t="s">
        <v>282</v>
      </c>
      <c r="D9301" s="142">
        <v>64971497</v>
      </c>
      <c r="E9301" s="143" t="s">
        <v>7205</v>
      </c>
      <c r="F9301" s="143" t="s">
        <v>729</v>
      </c>
      <c r="G9301" s="143" t="s">
        <v>730</v>
      </c>
      <c r="H9301" s="144">
        <v>1000</v>
      </c>
      <c r="I9301" s="143"/>
    </row>
    <row r="9302" spans="2:9" x14ac:dyDescent="0.25">
      <c r="B9302" s="142">
        <v>57436</v>
      </c>
      <c r="C9302" s="143" t="s">
        <v>282</v>
      </c>
      <c r="D9302" s="142">
        <v>64971497</v>
      </c>
      <c r="E9302" s="143" t="s">
        <v>7205</v>
      </c>
      <c r="F9302" s="143" t="s">
        <v>729</v>
      </c>
      <c r="G9302" s="143" t="s">
        <v>730</v>
      </c>
      <c r="H9302" s="144">
        <v>1000</v>
      </c>
      <c r="I9302" s="143"/>
    </row>
    <row r="9303" spans="2:9" x14ac:dyDescent="0.25">
      <c r="B9303" s="142">
        <v>57436</v>
      </c>
      <c r="C9303" s="143" t="s">
        <v>282</v>
      </c>
      <c r="D9303" s="142">
        <v>64971497</v>
      </c>
      <c r="E9303" s="143" t="s">
        <v>7205</v>
      </c>
      <c r="F9303" s="143" t="s">
        <v>729</v>
      </c>
      <c r="G9303" s="143" t="s">
        <v>730</v>
      </c>
      <c r="H9303" s="144">
        <v>200</v>
      </c>
      <c r="I9303" s="143"/>
    </row>
    <row r="9304" spans="2:9" x14ac:dyDescent="0.25">
      <c r="B9304" s="142">
        <v>57436</v>
      </c>
      <c r="C9304" s="143" t="s">
        <v>282</v>
      </c>
      <c r="D9304" s="142">
        <v>64971497</v>
      </c>
      <c r="E9304" s="143" t="s">
        <v>7206</v>
      </c>
      <c r="F9304" s="143" t="s">
        <v>729</v>
      </c>
      <c r="G9304" s="143" t="s">
        <v>730</v>
      </c>
      <c r="H9304" s="144">
        <v>1000</v>
      </c>
      <c r="I9304" s="143"/>
    </row>
    <row r="9305" spans="2:9" x14ac:dyDescent="0.25">
      <c r="B9305" s="142">
        <v>57436</v>
      </c>
      <c r="C9305" s="143" t="s">
        <v>282</v>
      </c>
      <c r="D9305" s="142">
        <v>64971497</v>
      </c>
      <c r="E9305" s="143" t="s">
        <v>7206</v>
      </c>
      <c r="F9305" s="143" t="s">
        <v>729</v>
      </c>
      <c r="G9305" s="143" t="s">
        <v>730</v>
      </c>
      <c r="H9305" s="144">
        <v>1000</v>
      </c>
      <c r="I9305" s="143"/>
    </row>
    <row r="9306" spans="2:9" x14ac:dyDescent="0.25">
      <c r="B9306" s="142">
        <v>57436</v>
      </c>
      <c r="C9306" s="143" t="s">
        <v>282</v>
      </c>
      <c r="D9306" s="142">
        <v>64971497</v>
      </c>
      <c r="E9306" s="143" t="s">
        <v>7206</v>
      </c>
      <c r="F9306" s="143" t="s">
        <v>729</v>
      </c>
      <c r="G9306" s="143" t="s">
        <v>730</v>
      </c>
      <c r="H9306" s="144">
        <v>200</v>
      </c>
      <c r="I9306" s="143"/>
    </row>
    <row r="9307" spans="2:9" x14ac:dyDescent="0.25">
      <c r="B9307" s="142">
        <v>57436</v>
      </c>
      <c r="C9307" s="143" t="s">
        <v>282</v>
      </c>
      <c r="D9307" s="142">
        <v>64971497</v>
      </c>
      <c r="E9307" s="143" t="s">
        <v>7207</v>
      </c>
      <c r="F9307" s="143" t="s">
        <v>729</v>
      </c>
      <c r="G9307" s="143" t="s">
        <v>730</v>
      </c>
      <c r="H9307" s="144">
        <v>1000</v>
      </c>
      <c r="I9307" s="143"/>
    </row>
    <row r="9308" spans="2:9" x14ac:dyDescent="0.25">
      <c r="B9308" s="142">
        <v>57436</v>
      </c>
      <c r="C9308" s="143" t="s">
        <v>282</v>
      </c>
      <c r="D9308" s="142">
        <v>64971497</v>
      </c>
      <c r="E9308" s="143" t="s">
        <v>7207</v>
      </c>
      <c r="F9308" s="143" t="s">
        <v>729</v>
      </c>
      <c r="G9308" s="143" t="s">
        <v>730</v>
      </c>
      <c r="H9308" s="144">
        <v>1000</v>
      </c>
      <c r="I9308" s="143"/>
    </row>
    <row r="9309" spans="2:9" x14ac:dyDescent="0.25">
      <c r="B9309" s="142">
        <v>57436</v>
      </c>
      <c r="C9309" s="143" t="s">
        <v>282</v>
      </c>
      <c r="D9309" s="142">
        <v>64971497</v>
      </c>
      <c r="E9309" s="143" t="s">
        <v>7207</v>
      </c>
      <c r="F9309" s="143" t="s">
        <v>729</v>
      </c>
      <c r="G9309" s="143" t="s">
        <v>730</v>
      </c>
      <c r="H9309" s="144">
        <v>200</v>
      </c>
      <c r="I9309" s="143"/>
    </row>
    <row r="9310" spans="2:9" x14ac:dyDescent="0.25">
      <c r="B9310" s="142">
        <v>57436</v>
      </c>
      <c r="C9310" s="143" t="s">
        <v>282</v>
      </c>
      <c r="D9310" s="142">
        <v>64971497</v>
      </c>
      <c r="E9310" s="143" t="s">
        <v>7208</v>
      </c>
      <c r="F9310" s="143" t="s">
        <v>729</v>
      </c>
      <c r="G9310" s="143" t="s">
        <v>730</v>
      </c>
      <c r="H9310" s="144">
        <v>1000</v>
      </c>
      <c r="I9310" s="143"/>
    </row>
    <row r="9311" spans="2:9" x14ac:dyDescent="0.25">
      <c r="B9311" s="142">
        <v>57436</v>
      </c>
      <c r="C9311" s="143" t="s">
        <v>282</v>
      </c>
      <c r="D9311" s="142">
        <v>64971497</v>
      </c>
      <c r="E9311" s="143" t="s">
        <v>7208</v>
      </c>
      <c r="F9311" s="143" t="s">
        <v>729</v>
      </c>
      <c r="G9311" s="143" t="s">
        <v>730</v>
      </c>
      <c r="H9311" s="144">
        <v>1000</v>
      </c>
      <c r="I9311" s="143"/>
    </row>
    <row r="9312" spans="2:9" x14ac:dyDescent="0.25">
      <c r="B9312" s="142">
        <v>57436</v>
      </c>
      <c r="C9312" s="143" t="s">
        <v>282</v>
      </c>
      <c r="D9312" s="142">
        <v>64971497</v>
      </c>
      <c r="E9312" s="143" t="s">
        <v>7208</v>
      </c>
      <c r="F9312" s="143" t="s">
        <v>729</v>
      </c>
      <c r="G9312" s="143" t="s">
        <v>730</v>
      </c>
      <c r="H9312" s="144">
        <v>200</v>
      </c>
      <c r="I9312" s="143"/>
    </row>
    <row r="9313" spans="2:9" x14ac:dyDescent="0.25">
      <c r="B9313" s="142">
        <v>57436</v>
      </c>
      <c r="C9313" s="143" t="s">
        <v>282</v>
      </c>
      <c r="D9313" s="142">
        <v>64971497</v>
      </c>
      <c r="E9313" s="143" t="s">
        <v>7209</v>
      </c>
      <c r="F9313" s="143" t="s">
        <v>729</v>
      </c>
      <c r="G9313" s="143" t="s">
        <v>730</v>
      </c>
      <c r="H9313" s="144">
        <v>1000</v>
      </c>
      <c r="I9313" s="143"/>
    </row>
    <row r="9314" spans="2:9" x14ac:dyDescent="0.25">
      <c r="B9314" s="142">
        <v>57436</v>
      </c>
      <c r="C9314" s="143" t="s">
        <v>282</v>
      </c>
      <c r="D9314" s="142">
        <v>64971497</v>
      </c>
      <c r="E9314" s="143" t="s">
        <v>7209</v>
      </c>
      <c r="F9314" s="143" t="s">
        <v>729</v>
      </c>
      <c r="G9314" s="143" t="s">
        <v>730</v>
      </c>
      <c r="H9314" s="144">
        <v>1000</v>
      </c>
      <c r="I9314" s="143"/>
    </row>
    <row r="9315" spans="2:9" x14ac:dyDescent="0.25">
      <c r="B9315" s="142">
        <v>57436</v>
      </c>
      <c r="C9315" s="143" t="s">
        <v>282</v>
      </c>
      <c r="D9315" s="142">
        <v>64971497</v>
      </c>
      <c r="E9315" s="143" t="s">
        <v>7209</v>
      </c>
      <c r="F9315" s="143" t="s">
        <v>729</v>
      </c>
      <c r="G9315" s="143" t="s">
        <v>730</v>
      </c>
      <c r="H9315" s="144">
        <v>200</v>
      </c>
      <c r="I9315" s="143"/>
    </row>
    <row r="9316" spans="2:9" x14ac:dyDescent="0.25">
      <c r="B9316" s="142">
        <v>57436</v>
      </c>
      <c r="C9316" s="143" t="s">
        <v>282</v>
      </c>
      <c r="D9316" s="142">
        <v>64971497</v>
      </c>
      <c r="E9316" s="143" t="s">
        <v>7210</v>
      </c>
      <c r="F9316" s="143" t="s">
        <v>729</v>
      </c>
      <c r="G9316" s="143" t="s">
        <v>730</v>
      </c>
      <c r="H9316" s="144">
        <v>1200</v>
      </c>
      <c r="I9316" s="143"/>
    </row>
    <row r="9317" spans="2:9" x14ac:dyDescent="0.25">
      <c r="B9317" s="142">
        <v>57436</v>
      </c>
      <c r="C9317" s="143" t="s">
        <v>282</v>
      </c>
      <c r="D9317" s="142">
        <v>64971497</v>
      </c>
      <c r="E9317" s="143" t="s">
        <v>7210</v>
      </c>
      <c r="F9317" s="143" t="s">
        <v>729</v>
      </c>
      <c r="G9317" s="143" t="s">
        <v>730</v>
      </c>
      <c r="H9317" s="144">
        <v>1000</v>
      </c>
      <c r="I9317" s="143"/>
    </row>
    <row r="9318" spans="2:9" x14ac:dyDescent="0.25">
      <c r="B9318" s="142">
        <v>57436</v>
      </c>
      <c r="C9318" s="143" t="s">
        <v>282</v>
      </c>
      <c r="D9318" s="142">
        <v>64987942</v>
      </c>
      <c r="E9318" s="143" t="s">
        <v>7211</v>
      </c>
      <c r="F9318" s="143" t="s">
        <v>713</v>
      </c>
      <c r="G9318" s="143" t="s">
        <v>714</v>
      </c>
      <c r="H9318" s="144">
        <v>160000</v>
      </c>
      <c r="I9318" s="143"/>
    </row>
    <row r="9319" spans="2:9" x14ac:dyDescent="0.25">
      <c r="B9319" s="142">
        <v>57436</v>
      </c>
      <c r="C9319" s="143" t="s">
        <v>282</v>
      </c>
      <c r="D9319" s="142">
        <v>64987942</v>
      </c>
      <c r="E9319" s="143" t="s">
        <v>7212</v>
      </c>
      <c r="F9319" s="143" t="s">
        <v>737</v>
      </c>
      <c r="G9319" s="143" t="s">
        <v>738</v>
      </c>
      <c r="H9319" s="144">
        <v>600</v>
      </c>
      <c r="I9319" s="143"/>
    </row>
    <row r="9320" spans="2:9" x14ac:dyDescent="0.25">
      <c r="B9320" s="142">
        <v>57436</v>
      </c>
      <c r="C9320" s="143" t="s">
        <v>282</v>
      </c>
      <c r="D9320" s="142">
        <v>64988486</v>
      </c>
      <c r="E9320" s="143" t="s">
        <v>7213</v>
      </c>
      <c r="F9320" s="143" t="s">
        <v>700</v>
      </c>
      <c r="G9320" s="143" t="s">
        <v>701</v>
      </c>
      <c r="H9320" s="144">
        <v>250</v>
      </c>
      <c r="I9320" s="143"/>
    </row>
    <row r="9321" spans="2:9" x14ac:dyDescent="0.25">
      <c r="B9321" s="142">
        <v>57436</v>
      </c>
      <c r="C9321" s="143" t="s">
        <v>282</v>
      </c>
      <c r="D9321" s="142">
        <v>64988486</v>
      </c>
      <c r="E9321" s="143" t="s">
        <v>7213</v>
      </c>
      <c r="F9321" s="143" t="s">
        <v>700</v>
      </c>
      <c r="G9321" s="143" t="s">
        <v>701</v>
      </c>
      <c r="H9321" s="144">
        <v>300</v>
      </c>
      <c r="I9321" s="143"/>
    </row>
    <row r="9322" spans="2:9" x14ac:dyDescent="0.25">
      <c r="B9322" s="142">
        <v>57436</v>
      </c>
      <c r="C9322" s="143" t="s">
        <v>282</v>
      </c>
      <c r="D9322" s="142">
        <v>64988486</v>
      </c>
      <c r="E9322" s="143" t="s">
        <v>7213</v>
      </c>
      <c r="F9322" s="143" t="s">
        <v>700</v>
      </c>
      <c r="G9322" s="143" t="s">
        <v>701</v>
      </c>
      <c r="H9322" s="144">
        <v>50</v>
      </c>
      <c r="I9322" s="143"/>
    </row>
    <row r="9323" spans="2:9" x14ac:dyDescent="0.25">
      <c r="B9323" s="142">
        <v>57436</v>
      </c>
      <c r="C9323" s="143" t="s">
        <v>282</v>
      </c>
      <c r="D9323" s="142">
        <v>64988799</v>
      </c>
      <c r="E9323" s="143" t="s">
        <v>7214</v>
      </c>
      <c r="F9323" s="143" t="s">
        <v>700</v>
      </c>
      <c r="G9323" s="143" t="s">
        <v>701</v>
      </c>
      <c r="H9323" s="144">
        <v>600</v>
      </c>
      <c r="I9323" s="143"/>
    </row>
    <row r="9324" spans="2:9" x14ac:dyDescent="0.25">
      <c r="B9324" s="142">
        <v>57436</v>
      </c>
      <c r="C9324" s="143" t="s">
        <v>282</v>
      </c>
      <c r="D9324" s="142">
        <v>64998206</v>
      </c>
      <c r="E9324" s="143" t="s">
        <v>7215</v>
      </c>
      <c r="F9324" s="143" t="s">
        <v>700</v>
      </c>
      <c r="G9324" s="143" t="s">
        <v>701</v>
      </c>
      <c r="H9324" s="144">
        <v>12000</v>
      </c>
      <c r="I9324" s="143"/>
    </row>
    <row r="9325" spans="2:9" x14ac:dyDescent="0.25">
      <c r="B9325" s="142">
        <v>57436</v>
      </c>
      <c r="C9325" s="143" t="s">
        <v>282</v>
      </c>
      <c r="D9325" s="142">
        <v>64998206</v>
      </c>
      <c r="E9325" s="143" t="s">
        <v>7216</v>
      </c>
      <c r="F9325" s="143" t="s">
        <v>700</v>
      </c>
      <c r="G9325" s="143" t="s">
        <v>701</v>
      </c>
      <c r="H9325" s="144">
        <v>150</v>
      </c>
      <c r="I9325" s="143"/>
    </row>
    <row r="9326" spans="2:9" x14ac:dyDescent="0.25">
      <c r="B9326" s="142">
        <v>57436</v>
      </c>
      <c r="C9326" s="143" t="s">
        <v>282</v>
      </c>
      <c r="D9326" s="142">
        <v>64998206</v>
      </c>
      <c r="E9326" s="143" t="s">
        <v>7216</v>
      </c>
      <c r="F9326" s="143" t="s">
        <v>700</v>
      </c>
      <c r="G9326" s="143" t="s">
        <v>701</v>
      </c>
      <c r="H9326" s="144">
        <v>180</v>
      </c>
      <c r="I9326" s="143"/>
    </row>
    <row r="9327" spans="2:9" x14ac:dyDescent="0.25">
      <c r="B9327" s="142">
        <v>57436</v>
      </c>
      <c r="C9327" s="143" t="s">
        <v>282</v>
      </c>
      <c r="D9327" s="142">
        <v>64998206</v>
      </c>
      <c r="E9327" s="143" t="s">
        <v>7216</v>
      </c>
      <c r="F9327" s="143" t="s">
        <v>700</v>
      </c>
      <c r="G9327" s="143" t="s">
        <v>701</v>
      </c>
      <c r="H9327" s="144">
        <v>30</v>
      </c>
      <c r="I9327" s="143"/>
    </row>
    <row r="9328" spans="2:9" x14ac:dyDescent="0.25">
      <c r="B9328" s="142">
        <v>57436</v>
      </c>
      <c r="C9328" s="143" t="s">
        <v>282</v>
      </c>
      <c r="D9328" s="142">
        <v>64998610</v>
      </c>
      <c r="E9328" s="143" t="s">
        <v>7217</v>
      </c>
      <c r="F9328" s="143" t="s">
        <v>713</v>
      </c>
      <c r="G9328" s="143" t="s">
        <v>714</v>
      </c>
      <c r="H9328" s="144">
        <v>100000</v>
      </c>
      <c r="I9328" s="143"/>
    </row>
    <row r="9329" spans="2:9" x14ac:dyDescent="0.25">
      <c r="B9329" s="142">
        <v>57436</v>
      </c>
      <c r="C9329" s="143" t="s">
        <v>282</v>
      </c>
      <c r="D9329" s="142">
        <v>64998610</v>
      </c>
      <c r="E9329" s="143" t="s">
        <v>7218</v>
      </c>
      <c r="F9329" s="143" t="s">
        <v>737</v>
      </c>
      <c r="G9329" s="143" t="s">
        <v>738</v>
      </c>
      <c r="H9329" s="144">
        <v>500</v>
      </c>
      <c r="I9329" s="143"/>
    </row>
    <row r="9330" spans="2:9" x14ac:dyDescent="0.25">
      <c r="B9330" s="142">
        <v>57436</v>
      </c>
      <c r="C9330" s="143" t="s">
        <v>282</v>
      </c>
      <c r="D9330" s="142">
        <v>64998610</v>
      </c>
      <c r="E9330" s="143" t="s">
        <v>7218</v>
      </c>
      <c r="F9330" s="143" t="s">
        <v>737</v>
      </c>
      <c r="G9330" s="143" t="s">
        <v>738</v>
      </c>
      <c r="H9330" s="144">
        <v>600</v>
      </c>
      <c r="I9330" s="143"/>
    </row>
    <row r="9331" spans="2:9" x14ac:dyDescent="0.25">
      <c r="B9331" s="142">
        <v>57436</v>
      </c>
      <c r="C9331" s="143" t="s">
        <v>282</v>
      </c>
      <c r="D9331" s="142">
        <v>64998610</v>
      </c>
      <c r="E9331" s="143" t="s">
        <v>7218</v>
      </c>
      <c r="F9331" s="143" t="s">
        <v>737</v>
      </c>
      <c r="G9331" s="143" t="s">
        <v>738</v>
      </c>
      <c r="H9331" s="144">
        <v>100</v>
      </c>
      <c r="I9331" s="143"/>
    </row>
    <row r="9332" spans="2:9" x14ac:dyDescent="0.25">
      <c r="B9332" s="142">
        <v>57436</v>
      </c>
      <c r="C9332" s="143" t="s">
        <v>282</v>
      </c>
      <c r="D9332" s="142">
        <v>64998846</v>
      </c>
      <c r="E9332" s="143" t="s">
        <v>9389</v>
      </c>
      <c r="F9332" s="143" t="s">
        <v>697</v>
      </c>
      <c r="G9332" s="143" t="s">
        <v>698</v>
      </c>
      <c r="H9332" s="144">
        <v>80000</v>
      </c>
      <c r="I9332" s="143"/>
    </row>
    <row r="9333" spans="2:9" x14ac:dyDescent="0.25">
      <c r="B9333" s="142">
        <v>57436</v>
      </c>
      <c r="C9333" s="143" t="s">
        <v>282</v>
      </c>
      <c r="D9333" s="142">
        <v>65000381</v>
      </c>
      <c r="E9333" s="143" t="s">
        <v>7219</v>
      </c>
      <c r="F9333" s="143" t="s">
        <v>700</v>
      </c>
      <c r="G9333" s="143" t="s">
        <v>701</v>
      </c>
      <c r="H9333" s="144">
        <v>20000</v>
      </c>
      <c r="I9333" s="143"/>
    </row>
    <row r="9334" spans="2:9" x14ac:dyDescent="0.25">
      <c r="B9334" s="142">
        <v>57436</v>
      </c>
      <c r="C9334" s="143" t="s">
        <v>282</v>
      </c>
      <c r="D9334" s="142">
        <v>65016144</v>
      </c>
      <c r="E9334" s="143" t="s">
        <v>9390</v>
      </c>
      <c r="F9334" s="143" t="s">
        <v>697</v>
      </c>
      <c r="G9334" s="143" t="s">
        <v>698</v>
      </c>
      <c r="H9334" s="144">
        <v>70000</v>
      </c>
      <c r="I9334" s="143"/>
    </row>
    <row r="9335" spans="2:9" x14ac:dyDescent="0.25">
      <c r="B9335" s="142">
        <v>57436</v>
      </c>
      <c r="C9335" s="143" t="s">
        <v>282</v>
      </c>
      <c r="D9335" s="142">
        <v>65017647</v>
      </c>
      <c r="E9335" s="143" t="s">
        <v>7220</v>
      </c>
      <c r="F9335" s="143" t="s">
        <v>706</v>
      </c>
      <c r="G9335" s="143" t="s">
        <v>707</v>
      </c>
      <c r="H9335" s="144">
        <v>240.1</v>
      </c>
      <c r="I9335" s="143"/>
    </row>
    <row r="9336" spans="2:9" x14ac:dyDescent="0.25">
      <c r="B9336" s="142">
        <v>57436</v>
      </c>
      <c r="C9336" s="143" t="s">
        <v>282</v>
      </c>
      <c r="D9336" s="142">
        <v>65017647</v>
      </c>
      <c r="E9336" s="143" t="s">
        <v>7220</v>
      </c>
      <c r="F9336" s="143" t="s">
        <v>706</v>
      </c>
      <c r="G9336" s="143" t="s">
        <v>707</v>
      </c>
      <c r="H9336" s="144">
        <v>240.1</v>
      </c>
      <c r="I9336" s="143"/>
    </row>
    <row r="9337" spans="2:9" x14ac:dyDescent="0.25">
      <c r="B9337" s="142">
        <v>57436</v>
      </c>
      <c r="C9337" s="143" t="s">
        <v>282</v>
      </c>
      <c r="D9337" s="142">
        <v>65017647</v>
      </c>
      <c r="E9337" s="143" t="s">
        <v>7220</v>
      </c>
      <c r="F9337" s="143" t="s">
        <v>706</v>
      </c>
      <c r="G9337" s="143" t="s">
        <v>707</v>
      </c>
      <c r="H9337" s="144">
        <v>48.02</v>
      </c>
      <c r="I9337" s="143"/>
    </row>
    <row r="9338" spans="2:9" x14ac:dyDescent="0.25">
      <c r="B9338" s="142">
        <v>57436</v>
      </c>
      <c r="C9338" s="143" t="s">
        <v>282</v>
      </c>
      <c r="D9338" s="142">
        <v>65017647</v>
      </c>
      <c r="E9338" s="143" t="s">
        <v>7221</v>
      </c>
      <c r="F9338" s="143" t="s">
        <v>787</v>
      </c>
      <c r="G9338" s="143" t="s">
        <v>788</v>
      </c>
      <c r="H9338" s="144">
        <v>3000</v>
      </c>
      <c r="I9338" s="143"/>
    </row>
    <row r="9339" spans="2:9" x14ac:dyDescent="0.25">
      <c r="B9339" s="142">
        <v>57436</v>
      </c>
      <c r="C9339" s="143" t="s">
        <v>282</v>
      </c>
      <c r="D9339" s="142">
        <v>65017647</v>
      </c>
      <c r="E9339" s="143" t="s">
        <v>7222</v>
      </c>
      <c r="F9339" s="143" t="s">
        <v>700</v>
      </c>
      <c r="G9339" s="143" t="s">
        <v>701</v>
      </c>
      <c r="H9339" s="144">
        <v>150</v>
      </c>
      <c r="I9339" s="143"/>
    </row>
    <row r="9340" spans="2:9" x14ac:dyDescent="0.25">
      <c r="B9340" s="142">
        <v>57436</v>
      </c>
      <c r="C9340" s="143" t="s">
        <v>282</v>
      </c>
      <c r="D9340" s="142">
        <v>65017647</v>
      </c>
      <c r="E9340" s="143" t="s">
        <v>7222</v>
      </c>
      <c r="F9340" s="143" t="s">
        <v>700</v>
      </c>
      <c r="G9340" s="143" t="s">
        <v>701</v>
      </c>
      <c r="H9340" s="144">
        <v>180</v>
      </c>
      <c r="I9340" s="143"/>
    </row>
    <row r="9341" spans="2:9" x14ac:dyDescent="0.25">
      <c r="B9341" s="142">
        <v>57436</v>
      </c>
      <c r="C9341" s="143" t="s">
        <v>282</v>
      </c>
      <c r="D9341" s="142">
        <v>65017647</v>
      </c>
      <c r="E9341" s="143" t="s">
        <v>7222</v>
      </c>
      <c r="F9341" s="143" t="s">
        <v>700</v>
      </c>
      <c r="G9341" s="143" t="s">
        <v>701</v>
      </c>
      <c r="H9341" s="144">
        <v>30</v>
      </c>
      <c r="I9341" s="143"/>
    </row>
    <row r="9342" spans="2:9" x14ac:dyDescent="0.25">
      <c r="B9342" s="142">
        <v>57436</v>
      </c>
      <c r="C9342" s="143" t="s">
        <v>282</v>
      </c>
      <c r="D9342" s="142">
        <v>65017647</v>
      </c>
      <c r="E9342" s="143" t="s">
        <v>7223</v>
      </c>
      <c r="F9342" s="143" t="s">
        <v>737</v>
      </c>
      <c r="G9342" s="143" t="s">
        <v>738</v>
      </c>
      <c r="H9342" s="144">
        <v>2205</v>
      </c>
      <c r="I9342" s="143"/>
    </row>
    <row r="9343" spans="2:9" x14ac:dyDescent="0.25">
      <c r="B9343" s="142">
        <v>57436</v>
      </c>
      <c r="C9343" s="143" t="s">
        <v>282</v>
      </c>
      <c r="D9343" s="142">
        <v>65017647</v>
      </c>
      <c r="E9343" s="143" t="s">
        <v>7223</v>
      </c>
      <c r="F9343" s="143" t="s">
        <v>737</v>
      </c>
      <c r="G9343" s="143" t="s">
        <v>738</v>
      </c>
      <c r="H9343" s="144">
        <v>245</v>
      </c>
      <c r="I9343" s="143"/>
    </row>
    <row r="9344" spans="2:9" x14ac:dyDescent="0.25">
      <c r="B9344" s="142">
        <v>57436</v>
      </c>
      <c r="C9344" s="143" t="s">
        <v>282</v>
      </c>
      <c r="D9344" s="142">
        <v>65017647</v>
      </c>
      <c r="E9344" s="143" t="s">
        <v>7223</v>
      </c>
      <c r="F9344" s="143" t="s">
        <v>737</v>
      </c>
      <c r="G9344" s="143" t="s">
        <v>738</v>
      </c>
      <c r="H9344" s="144">
        <v>41</v>
      </c>
      <c r="I9344" s="143"/>
    </row>
    <row r="9345" spans="2:9" x14ac:dyDescent="0.25">
      <c r="B9345" s="142">
        <v>57436</v>
      </c>
      <c r="C9345" s="143" t="s">
        <v>282</v>
      </c>
      <c r="D9345" s="142">
        <v>65017647</v>
      </c>
      <c r="E9345" s="143" t="s">
        <v>7224</v>
      </c>
      <c r="F9345" s="143" t="s">
        <v>737</v>
      </c>
      <c r="G9345" s="143" t="s">
        <v>738</v>
      </c>
      <c r="H9345" s="144">
        <v>205</v>
      </c>
      <c r="I9345" s="143"/>
    </row>
    <row r="9346" spans="2:9" x14ac:dyDescent="0.25">
      <c r="B9346" s="142">
        <v>57436</v>
      </c>
      <c r="C9346" s="143" t="s">
        <v>282</v>
      </c>
      <c r="D9346" s="142">
        <v>65017647</v>
      </c>
      <c r="E9346" s="143" t="s">
        <v>7224</v>
      </c>
      <c r="F9346" s="143" t="s">
        <v>737</v>
      </c>
      <c r="G9346" s="143" t="s">
        <v>738</v>
      </c>
      <c r="H9346" s="144">
        <v>1245</v>
      </c>
      <c r="I9346" s="143"/>
    </row>
    <row r="9347" spans="2:9" x14ac:dyDescent="0.25">
      <c r="B9347" s="142">
        <v>57436</v>
      </c>
      <c r="C9347" s="143" t="s">
        <v>282</v>
      </c>
      <c r="D9347" s="142">
        <v>65017647</v>
      </c>
      <c r="E9347" s="143" t="s">
        <v>7224</v>
      </c>
      <c r="F9347" s="143" t="s">
        <v>737</v>
      </c>
      <c r="G9347" s="143" t="s">
        <v>738</v>
      </c>
      <c r="H9347" s="144">
        <v>41</v>
      </c>
      <c r="I9347" s="143"/>
    </row>
    <row r="9348" spans="2:9" x14ac:dyDescent="0.25">
      <c r="B9348" s="142">
        <v>57436</v>
      </c>
      <c r="C9348" s="143" t="s">
        <v>282</v>
      </c>
      <c r="D9348" s="142">
        <v>65019344</v>
      </c>
      <c r="E9348" s="143" t="s">
        <v>7225</v>
      </c>
      <c r="F9348" s="143" t="s">
        <v>787</v>
      </c>
      <c r="G9348" s="143" t="s">
        <v>788</v>
      </c>
      <c r="H9348" s="144">
        <v>275</v>
      </c>
      <c r="I9348" s="143"/>
    </row>
    <row r="9349" spans="2:9" x14ac:dyDescent="0.25">
      <c r="B9349" s="142">
        <v>57436</v>
      </c>
      <c r="C9349" s="143" t="s">
        <v>282</v>
      </c>
      <c r="D9349" s="142">
        <v>65019344</v>
      </c>
      <c r="E9349" s="143" t="s">
        <v>7225</v>
      </c>
      <c r="F9349" s="143" t="s">
        <v>787</v>
      </c>
      <c r="G9349" s="143" t="s">
        <v>788</v>
      </c>
      <c r="H9349" s="144">
        <v>275</v>
      </c>
      <c r="I9349" s="143"/>
    </row>
    <row r="9350" spans="2:9" x14ac:dyDescent="0.25">
      <c r="B9350" s="142">
        <v>57436</v>
      </c>
      <c r="C9350" s="143" t="s">
        <v>282</v>
      </c>
      <c r="D9350" s="142">
        <v>65019344</v>
      </c>
      <c r="E9350" s="143" t="s">
        <v>7225</v>
      </c>
      <c r="F9350" s="143" t="s">
        <v>787</v>
      </c>
      <c r="G9350" s="143" t="s">
        <v>788</v>
      </c>
      <c r="H9350" s="144">
        <v>55</v>
      </c>
      <c r="I9350" s="143"/>
    </row>
    <row r="9351" spans="2:9" x14ac:dyDescent="0.25">
      <c r="B9351" s="142">
        <v>57436</v>
      </c>
      <c r="C9351" s="143" t="s">
        <v>282</v>
      </c>
      <c r="D9351" s="142">
        <v>65021471</v>
      </c>
      <c r="E9351" s="143" t="s">
        <v>7226</v>
      </c>
      <c r="F9351" s="143" t="s">
        <v>700</v>
      </c>
      <c r="G9351" s="143" t="s">
        <v>701</v>
      </c>
      <c r="H9351" s="144">
        <v>250</v>
      </c>
      <c r="I9351" s="143"/>
    </row>
    <row r="9352" spans="2:9" x14ac:dyDescent="0.25">
      <c r="B9352" s="142">
        <v>57436</v>
      </c>
      <c r="C9352" s="143" t="s">
        <v>282</v>
      </c>
      <c r="D9352" s="142">
        <v>65021471</v>
      </c>
      <c r="E9352" s="143" t="s">
        <v>7226</v>
      </c>
      <c r="F9352" s="143" t="s">
        <v>700</v>
      </c>
      <c r="G9352" s="143" t="s">
        <v>701</v>
      </c>
      <c r="H9352" s="144">
        <v>300</v>
      </c>
      <c r="I9352" s="143"/>
    </row>
    <row r="9353" spans="2:9" x14ac:dyDescent="0.25">
      <c r="B9353" s="142">
        <v>57436</v>
      </c>
      <c r="C9353" s="143" t="s">
        <v>282</v>
      </c>
      <c r="D9353" s="142">
        <v>65021471</v>
      </c>
      <c r="E9353" s="143" t="s">
        <v>7226</v>
      </c>
      <c r="F9353" s="143" t="s">
        <v>700</v>
      </c>
      <c r="G9353" s="143" t="s">
        <v>701</v>
      </c>
      <c r="H9353" s="144">
        <v>50</v>
      </c>
      <c r="I9353" s="143"/>
    </row>
    <row r="9354" spans="2:9" x14ac:dyDescent="0.25">
      <c r="B9354" s="142">
        <v>57436</v>
      </c>
      <c r="C9354" s="143" t="s">
        <v>282</v>
      </c>
      <c r="D9354" s="142">
        <v>99161164</v>
      </c>
      <c r="E9354" s="143" t="s">
        <v>8896</v>
      </c>
      <c r="F9354" s="143" t="s">
        <v>697</v>
      </c>
      <c r="G9354" s="143" t="s">
        <v>698</v>
      </c>
      <c r="H9354" s="144">
        <v>0</v>
      </c>
      <c r="I9354" s="143"/>
    </row>
    <row r="9355" spans="2:9" x14ac:dyDescent="0.25">
      <c r="B9355" s="142">
        <v>57437</v>
      </c>
      <c r="C9355" s="143" t="s">
        <v>464</v>
      </c>
      <c r="D9355" s="142">
        <v>14098594</v>
      </c>
      <c r="E9355" s="143" t="s">
        <v>7227</v>
      </c>
      <c r="F9355" s="143" t="s">
        <v>700</v>
      </c>
      <c r="G9355" s="143" t="s">
        <v>701</v>
      </c>
      <c r="H9355" s="144">
        <v>1750</v>
      </c>
      <c r="I9355" s="143"/>
    </row>
    <row r="9356" spans="2:9" x14ac:dyDescent="0.25">
      <c r="B9356" s="142">
        <v>57437</v>
      </c>
      <c r="C9356" s="143" t="s">
        <v>464</v>
      </c>
      <c r="D9356" s="142">
        <v>14098594</v>
      </c>
      <c r="E9356" s="143" t="s">
        <v>7227</v>
      </c>
      <c r="F9356" s="143" t="s">
        <v>700</v>
      </c>
      <c r="G9356" s="143" t="s">
        <v>701</v>
      </c>
      <c r="H9356" s="144">
        <v>2450</v>
      </c>
      <c r="I9356" s="143"/>
    </row>
    <row r="9357" spans="2:9" x14ac:dyDescent="0.25">
      <c r="B9357" s="142">
        <v>57437</v>
      </c>
      <c r="C9357" s="143" t="s">
        <v>464</v>
      </c>
      <c r="D9357" s="142">
        <v>14114101</v>
      </c>
      <c r="E9357" s="143" t="s">
        <v>7228</v>
      </c>
      <c r="F9357" s="143" t="s">
        <v>778</v>
      </c>
      <c r="G9357" s="143" t="s">
        <v>779</v>
      </c>
      <c r="H9357" s="144">
        <v>849.2</v>
      </c>
      <c r="I9357" s="143"/>
    </row>
    <row r="9358" spans="2:9" x14ac:dyDescent="0.25">
      <c r="B9358" s="142">
        <v>57437</v>
      </c>
      <c r="C9358" s="143" t="s">
        <v>464</v>
      </c>
      <c r="D9358" s="142">
        <v>14114101</v>
      </c>
      <c r="E9358" s="143" t="s">
        <v>7229</v>
      </c>
      <c r="F9358" s="143" t="s">
        <v>700</v>
      </c>
      <c r="G9358" s="143" t="s">
        <v>701</v>
      </c>
      <c r="H9358" s="144">
        <v>600</v>
      </c>
      <c r="I9358" s="143"/>
    </row>
    <row r="9359" spans="2:9" x14ac:dyDescent="0.25">
      <c r="B9359" s="142">
        <v>57437</v>
      </c>
      <c r="C9359" s="143" t="s">
        <v>464</v>
      </c>
      <c r="D9359" s="142">
        <v>14120172</v>
      </c>
      <c r="E9359" s="143" t="s">
        <v>7230</v>
      </c>
      <c r="F9359" s="143" t="s">
        <v>700</v>
      </c>
      <c r="G9359" s="143" t="s">
        <v>701</v>
      </c>
      <c r="H9359" s="144">
        <v>10000</v>
      </c>
      <c r="I9359" s="143"/>
    </row>
    <row r="9360" spans="2:9" x14ac:dyDescent="0.25">
      <c r="B9360" s="142">
        <v>57437</v>
      </c>
      <c r="C9360" s="143" t="s">
        <v>464</v>
      </c>
      <c r="D9360" s="142">
        <v>14130828</v>
      </c>
      <c r="E9360" s="143" t="s">
        <v>9391</v>
      </c>
      <c r="F9360" s="143" t="s">
        <v>713</v>
      </c>
      <c r="G9360" s="143" t="s">
        <v>714</v>
      </c>
      <c r="H9360" s="144">
        <v>145000</v>
      </c>
      <c r="I9360" s="143"/>
    </row>
    <row r="9361" spans="2:9" x14ac:dyDescent="0.25">
      <c r="B9361" s="142">
        <v>57437</v>
      </c>
      <c r="C9361" s="143" t="s">
        <v>464</v>
      </c>
      <c r="D9361" s="142">
        <v>14150341</v>
      </c>
      <c r="E9361" s="143" t="s">
        <v>8897</v>
      </c>
      <c r="F9361" s="143" t="s">
        <v>899</v>
      </c>
      <c r="G9361" s="143" t="s">
        <v>900</v>
      </c>
      <c r="H9361" s="144">
        <v>647.91</v>
      </c>
      <c r="I9361" s="143"/>
    </row>
    <row r="9362" spans="2:9" x14ac:dyDescent="0.25">
      <c r="B9362" s="142">
        <v>57437</v>
      </c>
      <c r="C9362" s="143" t="s">
        <v>464</v>
      </c>
      <c r="D9362" s="142">
        <v>64964915</v>
      </c>
      <c r="E9362" s="143" t="s">
        <v>7231</v>
      </c>
      <c r="F9362" s="143" t="s">
        <v>697</v>
      </c>
      <c r="G9362" s="143" t="s">
        <v>698</v>
      </c>
      <c r="H9362" s="144">
        <v>172500</v>
      </c>
      <c r="I9362" s="143"/>
    </row>
    <row r="9363" spans="2:9" x14ac:dyDescent="0.25">
      <c r="B9363" s="142">
        <v>57437</v>
      </c>
      <c r="C9363" s="143" t="s">
        <v>464</v>
      </c>
      <c r="D9363" s="142">
        <v>64968334</v>
      </c>
      <c r="E9363" s="143" t="s">
        <v>7232</v>
      </c>
      <c r="F9363" s="143" t="s">
        <v>700</v>
      </c>
      <c r="G9363" s="143" t="s">
        <v>701</v>
      </c>
      <c r="H9363" s="144">
        <v>-20061.79</v>
      </c>
      <c r="I9363" s="143"/>
    </row>
    <row r="9364" spans="2:9" x14ac:dyDescent="0.25">
      <c r="B9364" s="142">
        <v>57437</v>
      </c>
      <c r="C9364" s="143" t="s">
        <v>464</v>
      </c>
      <c r="D9364" s="142">
        <v>64993471</v>
      </c>
      <c r="E9364" s="143" t="s">
        <v>7233</v>
      </c>
      <c r="F9364" s="143" t="s">
        <v>700</v>
      </c>
      <c r="G9364" s="143" t="s">
        <v>701</v>
      </c>
      <c r="H9364" s="144">
        <v>1750</v>
      </c>
      <c r="I9364" s="143"/>
    </row>
    <row r="9365" spans="2:9" x14ac:dyDescent="0.25">
      <c r="B9365" s="142">
        <v>57437</v>
      </c>
      <c r="C9365" s="143" t="s">
        <v>464</v>
      </c>
      <c r="D9365" s="142">
        <v>64993471</v>
      </c>
      <c r="E9365" s="143" t="s">
        <v>7233</v>
      </c>
      <c r="F9365" s="143" t="s">
        <v>700</v>
      </c>
      <c r="G9365" s="143" t="s">
        <v>701</v>
      </c>
      <c r="H9365" s="144">
        <v>2450</v>
      </c>
      <c r="I9365" s="143"/>
    </row>
    <row r="9366" spans="2:9" x14ac:dyDescent="0.25">
      <c r="B9366" s="142">
        <v>57439</v>
      </c>
      <c r="C9366" s="143" t="s">
        <v>286</v>
      </c>
      <c r="D9366" s="142">
        <v>13873003</v>
      </c>
      <c r="E9366" s="143" t="s">
        <v>7234</v>
      </c>
      <c r="F9366" s="143" t="s">
        <v>716</v>
      </c>
      <c r="G9366" s="143" t="s">
        <v>717</v>
      </c>
      <c r="H9366" s="144">
        <v>300000</v>
      </c>
      <c r="I9366" s="143"/>
    </row>
    <row r="9367" spans="2:9" x14ac:dyDescent="0.25">
      <c r="B9367" s="142">
        <v>57439</v>
      </c>
      <c r="C9367" s="143" t="s">
        <v>286</v>
      </c>
      <c r="D9367" s="142">
        <v>13919408</v>
      </c>
      <c r="E9367" s="143" t="s">
        <v>7235</v>
      </c>
      <c r="F9367" s="143" t="s">
        <v>697</v>
      </c>
      <c r="G9367" s="143" t="s">
        <v>698</v>
      </c>
      <c r="H9367" s="144">
        <v>69596</v>
      </c>
      <c r="I9367" s="143"/>
    </row>
    <row r="9368" spans="2:9" x14ac:dyDescent="0.25">
      <c r="B9368" s="142">
        <v>57439</v>
      </c>
      <c r="C9368" s="143" t="s">
        <v>286</v>
      </c>
      <c r="D9368" s="142">
        <v>14027203</v>
      </c>
      <c r="E9368" s="143" t="s">
        <v>7236</v>
      </c>
      <c r="F9368" s="143" t="s">
        <v>697</v>
      </c>
      <c r="G9368" s="143" t="s">
        <v>698</v>
      </c>
      <c r="H9368" s="144">
        <v>20000</v>
      </c>
      <c r="I9368" s="143"/>
    </row>
    <row r="9369" spans="2:9" x14ac:dyDescent="0.25">
      <c r="B9369" s="142">
        <v>57439</v>
      </c>
      <c r="C9369" s="143" t="s">
        <v>286</v>
      </c>
      <c r="D9369" s="142">
        <v>14056924</v>
      </c>
      <c r="E9369" s="143" t="s">
        <v>7238</v>
      </c>
      <c r="F9369" s="143" t="s">
        <v>713</v>
      </c>
      <c r="G9369" s="143" t="s">
        <v>714</v>
      </c>
      <c r="H9369" s="144">
        <v>350000</v>
      </c>
      <c r="I9369" s="143"/>
    </row>
    <row r="9370" spans="2:9" x14ac:dyDescent="0.25">
      <c r="B9370" s="142">
        <v>57439</v>
      </c>
      <c r="C9370" s="143" t="s">
        <v>286</v>
      </c>
      <c r="D9370" s="142">
        <v>14116265</v>
      </c>
      <c r="E9370" s="143" t="s">
        <v>7240</v>
      </c>
      <c r="F9370" s="143" t="s">
        <v>700</v>
      </c>
      <c r="G9370" s="143" t="s">
        <v>701</v>
      </c>
      <c r="H9370" s="144">
        <v>21000</v>
      </c>
      <c r="I9370" s="143"/>
    </row>
    <row r="9371" spans="2:9" x14ac:dyDescent="0.25">
      <c r="B9371" s="142">
        <v>57439</v>
      </c>
      <c r="C9371" s="143" t="s">
        <v>286</v>
      </c>
      <c r="D9371" s="142">
        <v>14116717</v>
      </c>
      <c r="E9371" s="143" t="s">
        <v>7241</v>
      </c>
      <c r="F9371" s="143" t="s">
        <v>713</v>
      </c>
      <c r="G9371" s="143" t="s">
        <v>714</v>
      </c>
      <c r="H9371" s="144">
        <v>183000</v>
      </c>
      <c r="I9371" s="143"/>
    </row>
    <row r="9372" spans="2:9" x14ac:dyDescent="0.25">
      <c r="B9372" s="142">
        <v>57439</v>
      </c>
      <c r="C9372" s="143" t="s">
        <v>286</v>
      </c>
      <c r="D9372" s="142">
        <v>14116789</v>
      </c>
      <c r="E9372" s="143" t="s">
        <v>8898</v>
      </c>
      <c r="F9372" s="143" t="s">
        <v>899</v>
      </c>
      <c r="G9372" s="143" t="s">
        <v>900</v>
      </c>
      <c r="H9372" s="144">
        <v>762.25</v>
      </c>
      <c r="I9372" s="143"/>
    </row>
    <row r="9373" spans="2:9" x14ac:dyDescent="0.25">
      <c r="B9373" s="142">
        <v>57439</v>
      </c>
      <c r="C9373" s="143" t="s">
        <v>286</v>
      </c>
      <c r="D9373" s="142">
        <v>14116789</v>
      </c>
      <c r="E9373" s="143" t="s">
        <v>7242</v>
      </c>
      <c r="F9373" s="143" t="s">
        <v>697</v>
      </c>
      <c r="G9373" s="143" t="s">
        <v>698</v>
      </c>
      <c r="H9373" s="144">
        <v>17500</v>
      </c>
      <c r="I9373" s="143"/>
    </row>
    <row r="9374" spans="2:9" x14ac:dyDescent="0.25">
      <c r="B9374" s="142">
        <v>57439</v>
      </c>
      <c r="C9374" s="143" t="s">
        <v>286</v>
      </c>
      <c r="D9374" s="142">
        <v>14116891</v>
      </c>
      <c r="E9374" s="143" t="s">
        <v>7243</v>
      </c>
      <c r="F9374" s="143" t="s">
        <v>899</v>
      </c>
      <c r="G9374" s="143" t="s">
        <v>900</v>
      </c>
      <c r="H9374" s="144">
        <v>1100</v>
      </c>
      <c r="I9374" s="143"/>
    </row>
    <row r="9375" spans="2:9" x14ac:dyDescent="0.25">
      <c r="B9375" s="142">
        <v>57439</v>
      </c>
      <c r="C9375" s="143" t="s">
        <v>286</v>
      </c>
      <c r="D9375" s="142">
        <v>14116891</v>
      </c>
      <c r="E9375" s="143" t="s">
        <v>7244</v>
      </c>
      <c r="F9375" s="143" t="s">
        <v>700</v>
      </c>
      <c r="G9375" s="143" t="s">
        <v>701</v>
      </c>
      <c r="H9375" s="144">
        <v>6600</v>
      </c>
      <c r="I9375" s="143"/>
    </row>
    <row r="9376" spans="2:9" x14ac:dyDescent="0.25">
      <c r="B9376" s="142">
        <v>57439</v>
      </c>
      <c r="C9376" s="143" t="s">
        <v>286</v>
      </c>
      <c r="D9376" s="142">
        <v>14117442</v>
      </c>
      <c r="E9376" s="143" t="s">
        <v>7245</v>
      </c>
      <c r="F9376" s="143" t="s">
        <v>713</v>
      </c>
      <c r="G9376" s="143" t="s">
        <v>714</v>
      </c>
      <c r="H9376" s="144">
        <v>175000</v>
      </c>
      <c r="I9376" s="143"/>
    </row>
    <row r="9377" spans="2:9" x14ac:dyDescent="0.25">
      <c r="B9377" s="142">
        <v>57439</v>
      </c>
      <c r="C9377" s="143" t="s">
        <v>286</v>
      </c>
      <c r="D9377" s="142">
        <v>14117442</v>
      </c>
      <c r="E9377" s="143" t="s">
        <v>7246</v>
      </c>
      <c r="F9377" s="143" t="s">
        <v>787</v>
      </c>
      <c r="G9377" s="143" t="s">
        <v>788</v>
      </c>
      <c r="H9377" s="144">
        <v>500</v>
      </c>
      <c r="I9377" s="143"/>
    </row>
    <row r="9378" spans="2:9" x14ac:dyDescent="0.25">
      <c r="B9378" s="142">
        <v>57439</v>
      </c>
      <c r="C9378" s="143" t="s">
        <v>286</v>
      </c>
      <c r="D9378" s="142">
        <v>14117442</v>
      </c>
      <c r="E9378" s="143" t="s">
        <v>7246</v>
      </c>
      <c r="F9378" s="143" t="s">
        <v>787</v>
      </c>
      <c r="G9378" s="143" t="s">
        <v>788</v>
      </c>
      <c r="H9378" s="144">
        <v>50</v>
      </c>
      <c r="I9378" s="143"/>
    </row>
    <row r="9379" spans="2:9" x14ac:dyDescent="0.25">
      <c r="B9379" s="142">
        <v>57439</v>
      </c>
      <c r="C9379" s="143" t="s">
        <v>286</v>
      </c>
      <c r="D9379" s="142">
        <v>14117509</v>
      </c>
      <c r="E9379" s="143" t="s">
        <v>7247</v>
      </c>
      <c r="F9379" s="143" t="s">
        <v>697</v>
      </c>
      <c r="G9379" s="143" t="s">
        <v>698</v>
      </c>
      <c r="H9379" s="144">
        <v>17500</v>
      </c>
      <c r="I9379" s="143"/>
    </row>
    <row r="9380" spans="2:9" x14ac:dyDescent="0.25">
      <c r="B9380" s="142">
        <v>57439</v>
      </c>
      <c r="C9380" s="143" t="s">
        <v>286</v>
      </c>
      <c r="D9380" s="142">
        <v>14126048</v>
      </c>
      <c r="E9380" s="143" t="s">
        <v>7248</v>
      </c>
      <c r="F9380" s="143" t="s">
        <v>1121</v>
      </c>
      <c r="G9380" s="143" t="s">
        <v>1122</v>
      </c>
      <c r="H9380" s="144">
        <v>-9600</v>
      </c>
      <c r="I9380" s="143"/>
    </row>
    <row r="9381" spans="2:9" x14ac:dyDescent="0.25">
      <c r="B9381" s="142">
        <v>57439</v>
      </c>
      <c r="C9381" s="143" t="s">
        <v>286</v>
      </c>
      <c r="D9381" s="142">
        <v>14147501</v>
      </c>
      <c r="E9381" s="143" t="s">
        <v>7249</v>
      </c>
      <c r="F9381" s="143" t="s">
        <v>787</v>
      </c>
      <c r="G9381" s="143" t="s">
        <v>788</v>
      </c>
      <c r="H9381" s="144">
        <v>500</v>
      </c>
      <c r="I9381" s="143"/>
    </row>
    <row r="9382" spans="2:9" x14ac:dyDescent="0.25">
      <c r="B9382" s="142">
        <v>57439</v>
      </c>
      <c r="C9382" s="143" t="s">
        <v>286</v>
      </c>
      <c r="D9382" s="142">
        <v>14147501</v>
      </c>
      <c r="E9382" s="143" t="s">
        <v>7249</v>
      </c>
      <c r="F9382" s="143" t="s">
        <v>787</v>
      </c>
      <c r="G9382" s="143" t="s">
        <v>788</v>
      </c>
      <c r="H9382" s="144">
        <v>50</v>
      </c>
      <c r="I9382" s="143"/>
    </row>
    <row r="9383" spans="2:9" x14ac:dyDescent="0.25">
      <c r="B9383" s="142">
        <v>57439</v>
      </c>
      <c r="C9383" s="143" t="s">
        <v>286</v>
      </c>
      <c r="D9383" s="142">
        <v>14176880</v>
      </c>
      <c r="E9383" s="143" t="s">
        <v>5743</v>
      </c>
      <c r="F9383" s="143" t="s">
        <v>778</v>
      </c>
      <c r="G9383" s="143" t="s">
        <v>779</v>
      </c>
      <c r="H9383" s="144">
        <v>95.22</v>
      </c>
      <c r="I9383" s="143"/>
    </row>
    <row r="9384" spans="2:9" x14ac:dyDescent="0.25">
      <c r="B9384" s="142">
        <v>57439</v>
      </c>
      <c r="C9384" s="143" t="s">
        <v>286</v>
      </c>
      <c r="D9384" s="142">
        <v>14192117</v>
      </c>
      <c r="E9384" s="143" t="s">
        <v>5755</v>
      </c>
      <c r="F9384" s="143" t="s">
        <v>778</v>
      </c>
      <c r="G9384" s="143" t="s">
        <v>779</v>
      </c>
      <c r="H9384" s="144">
        <v>82.2</v>
      </c>
      <c r="I9384" s="143"/>
    </row>
    <row r="9385" spans="2:9" x14ac:dyDescent="0.25">
      <c r="B9385" s="142">
        <v>57439</v>
      </c>
      <c r="C9385" s="143" t="s">
        <v>286</v>
      </c>
      <c r="D9385" s="142">
        <v>64966644</v>
      </c>
      <c r="E9385" s="143" t="s">
        <v>7237</v>
      </c>
      <c r="F9385" s="143" t="s">
        <v>700</v>
      </c>
      <c r="G9385" s="143" t="s">
        <v>701</v>
      </c>
      <c r="H9385" s="144">
        <v>7200</v>
      </c>
      <c r="I9385" s="143"/>
    </row>
    <row r="9386" spans="2:9" x14ac:dyDescent="0.25">
      <c r="B9386" s="142">
        <v>57439</v>
      </c>
      <c r="C9386" s="143" t="s">
        <v>286</v>
      </c>
      <c r="D9386" s="142">
        <v>64966935</v>
      </c>
      <c r="E9386" s="143" t="s">
        <v>7250</v>
      </c>
      <c r="F9386" s="143" t="s">
        <v>700</v>
      </c>
      <c r="G9386" s="143" t="s">
        <v>701</v>
      </c>
      <c r="H9386" s="144">
        <v>503.03</v>
      </c>
      <c r="I9386" s="143"/>
    </row>
    <row r="9387" spans="2:9" x14ac:dyDescent="0.25">
      <c r="B9387" s="142">
        <v>57439</v>
      </c>
      <c r="C9387" s="143" t="s">
        <v>286</v>
      </c>
      <c r="D9387" s="142">
        <v>64966935</v>
      </c>
      <c r="E9387" s="143" t="s">
        <v>7251</v>
      </c>
      <c r="F9387" s="143" t="s">
        <v>700</v>
      </c>
      <c r="G9387" s="143" t="s">
        <v>701</v>
      </c>
      <c r="H9387" s="144">
        <v>7200</v>
      </c>
      <c r="I9387" s="143"/>
    </row>
    <row r="9388" spans="2:9" x14ac:dyDescent="0.25">
      <c r="B9388" s="142">
        <v>57439</v>
      </c>
      <c r="C9388" s="143" t="s">
        <v>286</v>
      </c>
      <c r="D9388" s="142">
        <v>64966935</v>
      </c>
      <c r="E9388" s="143" t="s">
        <v>7252</v>
      </c>
      <c r="F9388" s="143" t="s">
        <v>700</v>
      </c>
      <c r="G9388" s="143" t="s">
        <v>701</v>
      </c>
      <c r="H9388" s="144">
        <v>600</v>
      </c>
      <c r="I9388" s="143"/>
    </row>
    <row r="9389" spans="2:9" x14ac:dyDescent="0.25">
      <c r="B9389" s="142">
        <v>57439</v>
      </c>
      <c r="C9389" s="143" t="s">
        <v>286</v>
      </c>
      <c r="D9389" s="142">
        <v>64966935</v>
      </c>
      <c r="E9389" s="143" t="s">
        <v>7253</v>
      </c>
      <c r="F9389" s="143" t="s">
        <v>700</v>
      </c>
      <c r="G9389" s="143" t="s">
        <v>701</v>
      </c>
      <c r="H9389" s="144">
        <v>600</v>
      </c>
      <c r="I9389" s="143"/>
    </row>
    <row r="9390" spans="2:9" x14ac:dyDescent="0.25">
      <c r="B9390" s="142">
        <v>57439</v>
      </c>
      <c r="C9390" s="143" t="s">
        <v>286</v>
      </c>
      <c r="D9390" s="142">
        <v>64966935</v>
      </c>
      <c r="E9390" s="143" t="s">
        <v>7254</v>
      </c>
      <c r="F9390" s="143" t="s">
        <v>899</v>
      </c>
      <c r="G9390" s="143" t="s">
        <v>900</v>
      </c>
      <c r="H9390" s="144">
        <v>762.25</v>
      </c>
      <c r="I9390" s="143"/>
    </row>
    <row r="9391" spans="2:9" x14ac:dyDescent="0.25">
      <c r="B9391" s="142">
        <v>57439</v>
      </c>
      <c r="C9391" s="143" t="s">
        <v>286</v>
      </c>
      <c r="D9391" s="142">
        <v>64972782</v>
      </c>
      <c r="E9391" s="143" t="s">
        <v>7255</v>
      </c>
      <c r="F9391" s="143" t="s">
        <v>713</v>
      </c>
      <c r="G9391" s="143" t="s">
        <v>714</v>
      </c>
      <c r="H9391" s="144">
        <v>75000</v>
      </c>
      <c r="I9391" s="143"/>
    </row>
    <row r="9392" spans="2:9" x14ac:dyDescent="0.25">
      <c r="B9392" s="142">
        <v>57439</v>
      </c>
      <c r="C9392" s="143" t="s">
        <v>286</v>
      </c>
      <c r="D9392" s="142">
        <v>64998611</v>
      </c>
      <c r="E9392" s="143" t="s">
        <v>7256</v>
      </c>
      <c r="F9392" s="143" t="s">
        <v>713</v>
      </c>
      <c r="G9392" s="143" t="s">
        <v>714</v>
      </c>
      <c r="H9392" s="144">
        <v>300000</v>
      </c>
      <c r="I9392" s="143"/>
    </row>
    <row r="9393" spans="2:9" x14ac:dyDescent="0.25">
      <c r="B9393" s="142">
        <v>57439</v>
      </c>
      <c r="C9393" s="143" t="s">
        <v>286</v>
      </c>
      <c r="D9393" s="142">
        <v>65016485</v>
      </c>
      <c r="E9393" s="143" t="s">
        <v>9392</v>
      </c>
      <c r="F9393" s="143" t="s">
        <v>697</v>
      </c>
      <c r="G9393" s="143" t="s">
        <v>698</v>
      </c>
      <c r="H9393" s="144">
        <v>30600</v>
      </c>
      <c r="I9393" s="143"/>
    </row>
    <row r="9394" spans="2:9" x14ac:dyDescent="0.25">
      <c r="B9394" s="142">
        <v>57439</v>
      </c>
      <c r="C9394" s="143" t="s">
        <v>286</v>
      </c>
      <c r="D9394" s="142">
        <v>65020154</v>
      </c>
      <c r="E9394" s="143" t="s">
        <v>7257</v>
      </c>
      <c r="F9394" s="143" t="s">
        <v>713</v>
      </c>
      <c r="G9394" s="143" t="s">
        <v>714</v>
      </c>
      <c r="H9394" s="144">
        <v>131200</v>
      </c>
      <c r="I9394" s="143"/>
    </row>
    <row r="9395" spans="2:9" x14ac:dyDescent="0.25">
      <c r="B9395" s="142">
        <v>57439</v>
      </c>
      <c r="C9395" s="143" t="s">
        <v>286</v>
      </c>
      <c r="D9395" s="142">
        <v>65020236</v>
      </c>
      <c r="E9395" s="143" t="s">
        <v>7258</v>
      </c>
      <c r="F9395" s="143" t="s">
        <v>737</v>
      </c>
      <c r="G9395" s="143" t="s">
        <v>738</v>
      </c>
      <c r="H9395" s="144">
        <v>300</v>
      </c>
      <c r="I9395" s="143"/>
    </row>
    <row r="9396" spans="2:9" x14ac:dyDescent="0.25">
      <c r="B9396" s="142">
        <v>57439</v>
      </c>
      <c r="C9396" s="143" t="s">
        <v>286</v>
      </c>
      <c r="D9396" s="142">
        <v>65020236</v>
      </c>
      <c r="E9396" s="143" t="s">
        <v>7258</v>
      </c>
      <c r="F9396" s="143" t="s">
        <v>737</v>
      </c>
      <c r="G9396" s="143" t="s">
        <v>738</v>
      </c>
      <c r="H9396" s="144">
        <v>300</v>
      </c>
      <c r="I9396" s="143"/>
    </row>
    <row r="9397" spans="2:9" x14ac:dyDescent="0.25">
      <c r="B9397" s="142">
        <v>57439</v>
      </c>
      <c r="C9397" s="143" t="s">
        <v>286</v>
      </c>
      <c r="D9397" s="142">
        <v>65020236</v>
      </c>
      <c r="E9397" s="143" t="s">
        <v>7259</v>
      </c>
      <c r="F9397" s="143" t="s">
        <v>697</v>
      </c>
      <c r="G9397" s="143" t="s">
        <v>698</v>
      </c>
      <c r="H9397" s="144">
        <v>52000</v>
      </c>
      <c r="I9397" s="143"/>
    </row>
    <row r="9398" spans="2:9" x14ac:dyDescent="0.25">
      <c r="B9398" s="142">
        <v>57439</v>
      </c>
      <c r="C9398" s="143" t="s">
        <v>286</v>
      </c>
      <c r="D9398" s="142">
        <v>65020236</v>
      </c>
      <c r="E9398" s="143" t="s">
        <v>7260</v>
      </c>
      <c r="F9398" s="143" t="s">
        <v>700</v>
      </c>
      <c r="G9398" s="143" t="s">
        <v>701</v>
      </c>
      <c r="H9398" s="144">
        <v>600</v>
      </c>
      <c r="I9398" s="143"/>
    </row>
    <row r="9399" spans="2:9" x14ac:dyDescent="0.25">
      <c r="B9399" s="142">
        <v>57439</v>
      </c>
      <c r="C9399" s="143" t="s">
        <v>286</v>
      </c>
      <c r="D9399" s="142">
        <v>65020236</v>
      </c>
      <c r="E9399" s="143" t="s">
        <v>7260</v>
      </c>
      <c r="F9399" s="143" t="s">
        <v>700</v>
      </c>
      <c r="G9399" s="143" t="s">
        <v>701</v>
      </c>
      <c r="H9399" s="144">
        <v>600</v>
      </c>
      <c r="I9399" s="143"/>
    </row>
    <row r="9400" spans="2:9" x14ac:dyDescent="0.25">
      <c r="B9400" s="142">
        <v>57439</v>
      </c>
      <c r="C9400" s="143" t="s">
        <v>286</v>
      </c>
      <c r="D9400" s="142">
        <v>65026002</v>
      </c>
      <c r="E9400" s="143" t="s">
        <v>7261</v>
      </c>
      <c r="F9400" s="143" t="s">
        <v>700</v>
      </c>
      <c r="G9400" s="143" t="s">
        <v>701</v>
      </c>
      <c r="H9400" s="144">
        <v>-11672.37</v>
      </c>
      <c r="I9400" s="143"/>
    </row>
    <row r="9401" spans="2:9" x14ac:dyDescent="0.25">
      <c r="B9401" s="142">
        <v>57439</v>
      </c>
      <c r="C9401" s="143" t="s">
        <v>286</v>
      </c>
      <c r="D9401" s="142">
        <v>65026892</v>
      </c>
      <c r="E9401" s="143" t="s">
        <v>7262</v>
      </c>
      <c r="F9401" s="143" t="s">
        <v>713</v>
      </c>
      <c r="G9401" s="143" t="s">
        <v>714</v>
      </c>
      <c r="H9401" s="144">
        <v>83000</v>
      </c>
      <c r="I9401" s="143"/>
    </row>
    <row r="9402" spans="2:9" x14ac:dyDescent="0.25">
      <c r="B9402" s="142">
        <v>57439</v>
      </c>
      <c r="C9402" s="143" t="s">
        <v>286</v>
      </c>
      <c r="D9402" s="142">
        <v>65031465</v>
      </c>
      <c r="E9402" s="143" t="s">
        <v>7263</v>
      </c>
      <c r="F9402" s="143" t="s">
        <v>713</v>
      </c>
      <c r="G9402" s="143" t="s">
        <v>714</v>
      </c>
      <c r="H9402" s="144">
        <v>10000</v>
      </c>
      <c r="I9402" s="143"/>
    </row>
    <row r="9403" spans="2:9" x14ac:dyDescent="0.25">
      <c r="B9403" s="142">
        <v>57439</v>
      </c>
      <c r="C9403" s="143" t="s">
        <v>286</v>
      </c>
      <c r="D9403" s="142">
        <v>65031465</v>
      </c>
      <c r="E9403" s="143" t="s">
        <v>7264</v>
      </c>
      <c r="F9403" s="143" t="s">
        <v>697</v>
      </c>
      <c r="G9403" s="143" t="s">
        <v>698</v>
      </c>
      <c r="H9403" s="144">
        <v>-50557.49</v>
      </c>
      <c r="I9403" s="143"/>
    </row>
    <row r="9404" spans="2:9" x14ac:dyDescent="0.25">
      <c r="B9404" s="142">
        <v>57439</v>
      </c>
      <c r="C9404" s="143" t="s">
        <v>286</v>
      </c>
      <c r="D9404" s="142">
        <v>65059592</v>
      </c>
      <c r="E9404" s="143" t="s">
        <v>7265</v>
      </c>
      <c r="F9404" s="143" t="s">
        <v>729</v>
      </c>
      <c r="G9404" s="143" t="s">
        <v>730</v>
      </c>
      <c r="H9404" s="144">
        <v>255</v>
      </c>
      <c r="I9404" s="143"/>
    </row>
    <row r="9405" spans="2:9" x14ac:dyDescent="0.25">
      <c r="B9405" s="142">
        <v>57439</v>
      </c>
      <c r="C9405" s="143" t="s">
        <v>286</v>
      </c>
      <c r="D9405" s="142">
        <v>65059592</v>
      </c>
      <c r="E9405" s="143" t="s">
        <v>7265</v>
      </c>
      <c r="F9405" s="143" t="s">
        <v>729</v>
      </c>
      <c r="G9405" s="143" t="s">
        <v>730</v>
      </c>
      <c r="H9405" s="144">
        <v>307.02</v>
      </c>
      <c r="I9405" s="143"/>
    </row>
    <row r="9406" spans="2:9" x14ac:dyDescent="0.25">
      <c r="B9406" s="142">
        <v>57439</v>
      </c>
      <c r="C9406" s="143" t="s">
        <v>286</v>
      </c>
      <c r="D9406" s="142">
        <v>65059592</v>
      </c>
      <c r="E9406" s="143" t="s">
        <v>7265</v>
      </c>
      <c r="F9406" s="143" t="s">
        <v>729</v>
      </c>
      <c r="G9406" s="143" t="s">
        <v>730</v>
      </c>
      <c r="H9406" s="144">
        <v>51</v>
      </c>
      <c r="I9406" s="143"/>
    </row>
    <row r="9407" spans="2:9" x14ac:dyDescent="0.25">
      <c r="B9407" s="142">
        <v>57439</v>
      </c>
      <c r="C9407" s="143" t="s">
        <v>286</v>
      </c>
      <c r="D9407" s="142">
        <v>65059592</v>
      </c>
      <c r="E9407" s="143" t="s">
        <v>7266</v>
      </c>
      <c r="F9407" s="143" t="s">
        <v>697</v>
      </c>
      <c r="G9407" s="143" t="s">
        <v>698</v>
      </c>
      <c r="H9407" s="144">
        <v>25000</v>
      </c>
      <c r="I9407" s="143"/>
    </row>
    <row r="9408" spans="2:9" x14ac:dyDescent="0.25">
      <c r="B9408" s="142">
        <v>57439</v>
      </c>
      <c r="C9408" s="143" t="s">
        <v>286</v>
      </c>
      <c r="D9408" s="142">
        <v>65157413</v>
      </c>
      <c r="E9408" s="143" t="s">
        <v>7239</v>
      </c>
      <c r="F9408" s="143" t="s">
        <v>700</v>
      </c>
      <c r="G9408" s="143" t="s">
        <v>701</v>
      </c>
      <c r="H9408" s="144">
        <v>-14400</v>
      </c>
      <c r="I9408" s="143"/>
    </row>
    <row r="9409" spans="2:9" x14ac:dyDescent="0.25">
      <c r="B9409" s="142">
        <v>57440</v>
      </c>
      <c r="C9409" s="143" t="s">
        <v>284</v>
      </c>
      <c r="D9409" s="142">
        <v>14057614</v>
      </c>
      <c r="E9409" s="143" t="s">
        <v>7267</v>
      </c>
      <c r="F9409" s="143" t="s">
        <v>700</v>
      </c>
      <c r="G9409" s="143" t="s">
        <v>701</v>
      </c>
      <c r="H9409" s="144">
        <v>22500</v>
      </c>
      <c r="I9409" s="143"/>
    </row>
    <row r="9410" spans="2:9" x14ac:dyDescent="0.25">
      <c r="B9410" s="142">
        <v>57440</v>
      </c>
      <c r="C9410" s="143" t="s">
        <v>284</v>
      </c>
      <c r="D9410" s="142">
        <v>14077843</v>
      </c>
      <c r="E9410" s="143" t="s">
        <v>7268</v>
      </c>
      <c r="F9410" s="143" t="s">
        <v>700</v>
      </c>
      <c r="G9410" s="143" t="s">
        <v>701</v>
      </c>
      <c r="H9410" s="144">
        <v>157730</v>
      </c>
      <c r="I9410" s="143"/>
    </row>
    <row r="9411" spans="2:9" x14ac:dyDescent="0.25">
      <c r="B9411" s="142">
        <v>57440</v>
      </c>
      <c r="C9411" s="143" t="s">
        <v>284</v>
      </c>
      <c r="D9411" s="142">
        <v>14129842</v>
      </c>
      <c r="E9411" s="143" t="s">
        <v>7269</v>
      </c>
      <c r="F9411" s="143" t="s">
        <v>737</v>
      </c>
      <c r="G9411" s="143" t="s">
        <v>738</v>
      </c>
      <c r="H9411" s="144">
        <v>360</v>
      </c>
      <c r="I9411" s="143"/>
    </row>
    <row r="9412" spans="2:9" x14ac:dyDescent="0.25">
      <c r="B9412" s="142">
        <v>57440</v>
      </c>
      <c r="C9412" s="143" t="s">
        <v>284</v>
      </c>
      <c r="D9412" s="142">
        <v>14129842</v>
      </c>
      <c r="E9412" s="143" t="s">
        <v>7270</v>
      </c>
      <c r="F9412" s="143" t="s">
        <v>700</v>
      </c>
      <c r="G9412" s="143" t="s">
        <v>701</v>
      </c>
      <c r="H9412" s="144">
        <v>960</v>
      </c>
      <c r="I9412" s="143"/>
    </row>
    <row r="9413" spans="2:9" x14ac:dyDescent="0.25">
      <c r="B9413" s="142">
        <v>57440</v>
      </c>
      <c r="C9413" s="143" t="s">
        <v>284</v>
      </c>
      <c r="D9413" s="142">
        <v>14134459</v>
      </c>
      <c r="E9413" s="143" t="s">
        <v>7271</v>
      </c>
      <c r="F9413" s="143" t="s">
        <v>700</v>
      </c>
      <c r="G9413" s="143" t="s">
        <v>701</v>
      </c>
      <c r="H9413" s="144">
        <v>15000</v>
      </c>
      <c r="I9413" s="143"/>
    </row>
    <row r="9414" spans="2:9" x14ac:dyDescent="0.25">
      <c r="B9414" s="142">
        <v>57440</v>
      </c>
      <c r="C9414" s="143" t="s">
        <v>284</v>
      </c>
      <c r="D9414" s="142">
        <v>14134459</v>
      </c>
      <c r="E9414" s="143" t="s">
        <v>7272</v>
      </c>
      <c r="F9414" s="143" t="s">
        <v>737</v>
      </c>
      <c r="G9414" s="143" t="s">
        <v>738</v>
      </c>
      <c r="H9414" s="144">
        <v>4360</v>
      </c>
      <c r="I9414" s="143"/>
    </row>
    <row r="9415" spans="2:9" x14ac:dyDescent="0.25">
      <c r="B9415" s="142">
        <v>57440</v>
      </c>
      <c r="C9415" s="143" t="s">
        <v>284</v>
      </c>
      <c r="D9415" s="142">
        <v>14134461</v>
      </c>
      <c r="E9415" s="143" t="s">
        <v>7273</v>
      </c>
      <c r="F9415" s="143" t="s">
        <v>700</v>
      </c>
      <c r="G9415" s="143" t="s">
        <v>701</v>
      </c>
      <c r="H9415" s="144">
        <v>15000</v>
      </c>
      <c r="I9415" s="143"/>
    </row>
    <row r="9416" spans="2:9" x14ac:dyDescent="0.25">
      <c r="B9416" s="142">
        <v>57440</v>
      </c>
      <c r="C9416" s="143" t="s">
        <v>284</v>
      </c>
      <c r="D9416" s="142">
        <v>14154939</v>
      </c>
      <c r="E9416" s="143" t="s">
        <v>9393</v>
      </c>
      <c r="F9416" s="143" t="s">
        <v>700</v>
      </c>
      <c r="G9416" s="143" t="s">
        <v>701</v>
      </c>
      <c r="H9416" s="144">
        <v>-10098.98</v>
      </c>
      <c r="I9416" s="143"/>
    </row>
    <row r="9417" spans="2:9" x14ac:dyDescent="0.25">
      <c r="B9417" s="142">
        <v>57440</v>
      </c>
      <c r="C9417" s="143" t="s">
        <v>284</v>
      </c>
      <c r="D9417" s="142">
        <v>14192134</v>
      </c>
      <c r="E9417" s="143" t="s">
        <v>9984</v>
      </c>
      <c r="F9417" s="143" t="s">
        <v>1675</v>
      </c>
      <c r="G9417" s="143" t="s">
        <v>1676</v>
      </c>
      <c r="H9417" s="144">
        <v>935</v>
      </c>
      <c r="I9417" s="143"/>
    </row>
    <row r="9418" spans="2:9" x14ac:dyDescent="0.25">
      <c r="B9418" s="142">
        <v>57440</v>
      </c>
      <c r="C9418" s="143" t="s">
        <v>284</v>
      </c>
      <c r="D9418" s="142">
        <v>14192134</v>
      </c>
      <c r="E9418" s="143" t="s">
        <v>7274</v>
      </c>
      <c r="F9418" s="143" t="s">
        <v>700</v>
      </c>
      <c r="G9418" s="143" t="s">
        <v>701</v>
      </c>
      <c r="H9418" s="144">
        <v>3000</v>
      </c>
      <c r="I9418" s="143"/>
    </row>
    <row r="9419" spans="2:9" x14ac:dyDescent="0.25">
      <c r="B9419" s="142">
        <v>57440</v>
      </c>
      <c r="C9419" s="143" t="s">
        <v>284</v>
      </c>
      <c r="D9419" s="142">
        <v>64964026</v>
      </c>
      <c r="E9419" s="143" t="s">
        <v>7275</v>
      </c>
      <c r="F9419" s="143" t="s">
        <v>1675</v>
      </c>
      <c r="G9419" s="143" t="s">
        <v>1676</v>
      </c>
      <c r="H9419" s="144">
        <v>1014.64</v>
      </c>
      <c r="I9419" s="143"/>
    </row>
    <row r="9420" spans="2:9" x14ac:dyDescent="0.25">
      <c r="B9420" s="142">
        <v>57440</v>
      </c>
      <c r="C9420" s="143" t="s">
        <v>284</v>
      </c>
      <c r="D9420" s="142">
        <v>64974673</v>
      </c>
      <c r="E9420" s="143" t="s">
        <v>7276</v>
      </c>
      <c r="F9420" s="143" t="s">
        <v>713</v>
      </c>
      <c r="G9420" s="143" t="s">
        <v>714</v>
      </c>
      <c r="H9420" s="144">
        <v>500000</v>
      </c>
      <c r="I9420" s="143"/>
    </row>
    <row r="9421" spans="2:9" x14ac:dyDescent="0.25">
      <c r="B9421" s="142">
        <v>57440</v>
      </c>
      <c r="C9421" s="143" t="s">
        <v>284</v>
      </c>
      <c r="D9421" s="142">
        <v>64982553</v>
      </c>
      <c r="E9421" s="143" t="s">
        <v>7277</v>
      </c>
      <c r="F9421" s="143" t="s">
        <v>700</v>
      </c>
      <c r="G9421" s="143" t="s">
        <v>701</v>
      </c>
      <c r="H9421" s="144">
        <v>22500</v>
      </c>
      <c r="I9421" s="143"/>
    </row>
    <row r="9422" spans="2:9" x14ac:dyDescent="0.25">
      <c r="B9422" s="142">
        <v>57440</v>
      </c>
      <c r="C9422" s="143" t="s">
        <v>284</v>
      </c>
      <c r="D9422" s="142">
        <v>64985353</v>
      </c>
      <c r="E9422" s="143" t="s">
        <v>7278</v>
      </c>
      <c r="F9422" s="143" t="s">
        <v>700</v>
      </c>
      <c r="G9422" s="143" t="s">
        <v>701</v>
      </c>
      <c r="H9422" s="144">
        <v>35000</v>
      </c>
      <c r="I9422" s="143"/>
    </row>
    <row r="9423" spans="2:9" x14ac:dyDescent="0.25">
      <c r="B9423" s="142">
        <v>57440</v>
      </c>
      <c r="C9423" s="143" t="s">
        <v>284</v>
      </c>
      <c r="D9423" s="142">
        <v>64985353</v>
      </c>
      <c r="E9423" s="143" t="s">
        <v>7279</v>
      </c>
      <c r="F9423" s="143" t="s">
        <v>713</v>
      </c>
      <c r="G9423" s="143" t="s">
        <v>714</v>
      </c>
      <c r="H9423" s="144">
        <v>150000</v>
      </c>
      <c r="I9423" s="143"/>
    </row>
    <row r="9424" spans="2:9" x14ac:dyDescent="0.25">
      <c r="B9424" s="142">
        <v>57440</v>
      </c>
      <c r="C9424" s="143" t="s">
        <v>284</v>
      </c>
      <c r="D9424" s="142">
        <v>64986421</v>
      </c>
      <c r="E9424" s="143" t="s">
        <v>7280</v>
      </c>
      <c r="F9424" s="143" t="s">
        <v>700</v>
      </c>
      <c r="G9424" s="143" t="s">
        <v>701</v>
      </c>
      <c r="H9424" s="144">
        <v>3000</v>
      </c>
      <c r="I9424" s="143"/>
    </row>
    <row r="9425" spans="2:9" x14ac:dyDescent="0.25">
      <c r="B9425" s="142">
        <v>57440</v>
      </c>
      <c r="C9425" s="143" t="s">
        <v>284</v>
      </c>
      <c r="D9425" s="142">
        <v>64987189</v>
      </c>
      <c r="E9425" s="143" t="s">
        <v>8899</v>
      </c>
      <c r="F9425" s="143" t="s">
        <v>700</v>
      </c>
      <c r="G9425" s="143" t="s">
        <v>701</v>
      </c>
      <c r="H9425" s="144">
        <v>-118676.37</v>
      </c>
      <c r="I9425" s="143"/>
    </row>
    <row r="9426" spans="2:9" x14ac:dyDescent="0.25">
      <c r="B9426" s="142">
        <v>57440</v>
      </c>
      <c r="C9426" s="143" t="s">
        <v>284</v>
      </c>
      <c r="D9426" s="142">
        <v>64992155</v>
      </c>
      <c r="E9426" s="143" t="s">
        <v>9394</v>
      </c>
      <c r="F9426" s="143" t="s">
        <v>792</v>
      </c>
      <c r="G9426" s="143" t="s">
        <v>793</v>
      </c>
      <c r="H9426" s="144">
        <v>0</v>
      </c>
      <c r="I9426" s="143"/>
    </row>
    <row r="9427" spans="2:9" x14ac:dyDescent="0.25">
      <c r="B9427" s="142">
        <v>57440</v>
      </c>
      <c r="C9427" s="143" t="s">
        <v>284</v>
      </c>
      <c r="D9427" s="142">
        <v>64992155</v>
      </c>
      <c r="E9427" s="143" t="s">
        <v>9395</v>
      </c>
      <c r="F9427" s="143" t="s">
        <v>697</v>
      </c>
      <c r="G9427" s="143" t="s">
        <v>698</v>
      </c>
      <c r="H9427" s="144">
        <v>0</v>
      </c>
      <c r="I9427" s="143"/>
    </row>
    <row r="9428" spans="2:9" x14ac:dyDescent="0.25">
      <c r="B9428" s="142">
        <v>57440</v>
      </c>
      <c r="C9428" s="143" t="s">
        <v>284</v>
      </c>
      <c r="D9428" s="142">
        <v>64992155</v>
      </c>
      <c r="E9428" s="143" t="s">
        <v>9396</v>
      </c>
      <c r="F9428" s="143" t="s">
        <v>700</v>
      </c>
      <c r="G9428" s="143" t="s">
        <v>701</v>
      </c>
      <c r="H9428" s="144">
        <v>7860</v>
      </c>
      <c r="I9428" s="143"/>
    </row>
    <row r="9429" spans="2:9" x14ac:dyDescent="0.25">
      <c r="B9429" s="142">
        <v>57440</v>
      </c>
      <c r="C9429" s="143" t="s">
        <v>284</v>
      </c>
      <c r="D9429" s="142">
        <v>64992385</v>
      </c>
      <c r="E9429" s="143" t="s">
        <v>7281</v>
      </c>
      <c r="F9429" s="143" t="s">
        <v>700</v>
      </c>
      <c r="G9429" s="143" t="s">
        <v>701</v>
      </c>
      <c r="H9429" s="144">
        <v>10000</v>
      </c>
      <c r="I9429" s="143"/>
    </row>
    <row r="9430" spans="2:9" x14ac:dyDescent="0.25">
      <c r="B9430" s="142">
        <v>57440</v>
      </c>
      <c r="C9430" s="143" t="s">
        <v>284</v>
      </c>
      <c r="D9430" s="142">
        <v>101486576</v>
      </c>
      <c r="E9430" s="143" t="s">
        <v>8900</v>
      </c>
      <c r="F9430" s="143" t="s">
        <v>713</v>
      </c>
      <c r="G9430" s="143" t="s">
        <v>714</v>
      </c>
      <c r="H9430" s="144">
        <v>185000</v>
      </c>
      <c r="I9430" s="143"/>
    </row>
    <row r="9431" spans="2:9" x14ac:dyDescent="0.25">
      <c r="B9431" s="142">
        <v>57441</v>
      </c>
      <c r="C9431" s="143" t="s">
        <v>285</v>
      </c>
      <c r="D9431" s="142">
        <v>14027485</v>
      </c>
      <c r="E9431" s="143" t="s">
        <v>7282</v>
      </c>
      <c r="F9431" s="143" t="s">
        <v>737</v>
      </c>
      <c r="G9431" s="143" t="s">
        <v>738</v>
      </c>
      <c r="H9431" s="144">
        <v>200</v>
      </c>
      <c r="I9431" s="143"/>
    </row>
    <row r="9432" spans="2:9" x14ac:dyDescent="0.25">
      <c r="B9432" s="142">
        <v>57441</v>
      </c>
      <c r="C9432" s="143" t="s">
        <v>285</v>
      </c>
      <c r="D9432" s="142">
        <v>14027485</v>
      </c>
      <c r="E9432" s="143" t="s">
        <v>7282</v>
      </c>
      <c r="F9432" s="143" t="s">
        <v>737</v>
      </c>
      <c r="G9432" s="143" t="s">
        <v>738</v>
      </c>
      <c r="H9432" s="144">
        <v>2200</v>
      </c>
      <c r="I9432" s="143"/>
    </row>
    <row r="9433" spans="2:9" x14ac:dyDescent="0.25">
      <c r="B9433" s="142">
        <v>57441</v>
      </c>
      <c r="C9433" s="143" t="s">
        <v>285</v>
      </c>
      <c r="D9433" s="142">
        <v>14083457</v>
      </c>
      <c r="E9433" s="143" t="s">
        <v>7283</v>
      </c>
      <c r="F9433" s="143" t="s">
        <v>700</v>
      </c>
      <c r="G9433" s="143" t="s">
        <v>701</v>
      </c>
      <c r="H9433" s="144">
        <v>1050</v>
      </c>
      <c r="I9433" s="143"/>
    </row>
    <row r="9434" spans="2:9" x14ac:dyDescent="0.25">
      <c r="B9434" s="142">
        <v>57441</v>
      </c>
      <c r="C9434" s="143" t="s">
        <v>285</v>
      </c>
      <c r="D9434" s="142">
        <v>14083457</v>
      </c>
      <c r="E9434" s="143" t="s">
        <v>7283</v>
      </c>
      <c r="F9434" s="143" t="s">
        <v>700</v>
      </c>
      <c r="G9434" s="143" t="s">
        <v>701</v>
      </c>
      <c r="H9434" s="144">
        <v>750</v>
      </c>
      <c r="I9434" s="143"/>
    </row>
    <row r="9435" spans="2:9" x14ac:dyDescent="0.25">
      <c r="B9435" s="142">
        <v>57441</v>
      </c>
      <c r="C9435" s="143" t="s">
        <v>285</v>
      </c>
      <c r="D9435" s="142">
        <v>14116007</v>
      </c>
      <c r="E9435" s="143" t="s">
        <v>7284</v>
      </c>
      <c r="F9435" s="143" t="s">
        <v>737</v>
      </c>
      <c r="G9435" s="143" t="s">
        <v>738</v>
      </c>
      <c r="H9435" s="144">
        <v>210</v>
      </c>
      <c r="I9435" s="143"/>
    </row>
    <row r="9436" spans="2:9" x14ac:dyDescent="0.25">
      <c r="B9436" s="142">
        <v>57441</v>
      </c>
      <c r="C9436" s="143" t="s">
        <v>285</v>
      </c>
      <c r="D9436" s="142">
        <v>14116007</v>
      </c>
      <c r="E9436" s="143" t="s">
        <v>7284</v>
      </c>
      <c r="F9436" s="143" t="s">
        <v>737</v>
      </c>
      <c r="G9436" s="143" t="s">
        <v>738</v>
      </c>
      <c r="H9436" s="144">
        <v>150</v>
      </c>
      <c r="I9436" s="143"/>
    </row>
    <row r="9437" spans="2:9" x14ac:dyDescent="0.25">
      <c r="B9437" s="142">
        <v>57441</v>
      </c>
      <c r="C9437" s="143" t="s">
        <v>285</v>
      </c>
      <c r="D9437" s="142">
        <v>14116007</v>
      </c>
      <c r="E9437" s="143" t="s">
        <v>7285</v>
      </c>
      <c r="F9437" s="143" t="s">
        <v>737</v>
      </c>
      <c r="G9437" s="143" t="s">
        <v>738</v>
      </c>
      <c r="H9437" s="144">
        <v>210</v>
      </c>
      <c r="I9437" s="143"/>
    </row>
    <row r="9438" spans="2:9" x14ac:dyDescent="0.25">
      <c r="B9438" s="142">
        <v>57441</v>
      </c>
      <c r="C9438" s="143" t="s">
        <v>285</v>
      </c>
      <c r="D9438" s="142">
        <v>14116007</v>
      </c>
      <c r="E9438" s="143" t="s">
        <v>7285</v>
      </c>
      <c r="F9438" s="143" t="s">
        <v>737</v>
      </c>
      <c r="G9438" s="143" t="s">
        <v>738</v>
      </c>
      <c r="H9438" s="144">
        <v>150</v>
      </c>
      <c r="I9438" s="143"/>
    </row>
    <row r="9439" spans="2:9" x14ac:dyDescent="0.25">
      <c r="B9439" s="142">
        <v>57441</v>
      </c>
      <c r="C9439" s="143" t="s">
        <v>285</v>
      </c>
      <c r="D9439" s="142">
        <v>14116007</v>
      </c>
      <c r="E9439" s="143" t="s">
        <v>7286</v>
      </c>
      <c r="F9439" s="143" t="s">
        <v>737</v>
      </c>
      <c r="G9439" s="143" t="s">
        <v>738</v>
      </c>
      <c r="H9439" s="144">
        <v>210</v>
      </c>
      <c r="I9439" s="143"/>
    </row>
    <row r="9440" spans="2:9" x14ac:dyDescent="0.25">
      <c r="B9440" s="142">
        <v>57441</v>
      </c>
      <c r="C9440" s="143" t="s">
        <v>285</v>
      </c>
      <c r="D9440" s="142">
        <v>14116007</v>
      </c>
      <c r="E9440" s="143" t="s">
        <v>7286</v>
      </c>
      <c r="F9440" s="143" t="s">
        <v>737</v>
      </c>
      <c r="G9440" s="143" t="s">
        <v>738</v>
      </c>
      <c r="H9440" s="144">
        <v>150</v>
      </c>
      <c r="I9440" s="143"/>
    </row>
    <row r="9441" spans="2:9" x14ac:dyDescent="0.25">
      <c r="B9441" s="142">
        <v>57441</v>
      </c>
      <c r="C9441" s="143" t="s">
        <v>285</v>
      </c>
      <c r="D9441" s="142">
        <v>14116007</v>
      </c>
      <c r="E9441" s="143" t="s">
        <v>7287</v>
      </c>
      <c r="F9441" s="143" t="s">
        <v>899</v>
      </c>
      <c r="G9441" s="143" t="s">
        <v>900</v>
      </c>
      <c r="H9441" s="144">
        <v>411.6</v>
      </c>
      <c r="I9441" s="143"/>
    </row>
    <row r="9442" spans="2:9" x14ac:dyDescent="0.25">
      <c r="B9442" s="142">
        <v>57441</v>
      </c>
      <c r="C9442" s="143" t="s">
        <v>285</v>
      </c>
      <c r="D9442" s="142">
        <v>14116007</v>
      </c>
      <c r="E9442" s="143" t="s">
        <v>7287</v>
      </c>
      <c r="F9442" s="143" t="s">
        <v>899</v>
      </c>
      <c r="G9442" s="143" t="s">
        <v>900</v>
      </c>
      <c r="H9442" s="144">
        <v>343</v>
      </c>
      <c r="I9442" s="143"/>
    </row>
    <row r="9443" spans="2:9" x14ac:dyDescent="0.25">
      <c r="B9443" s="142">
        <v>57441</v>
      </c>
      <c r="C9443" s="143" t="s">
        <v>285</v>
      </c>
      <c r="D9443" s="142">
        <v>14137865</v>
      </c>
      <c r="E9443" s="143" t="s">
        <v>9985</v>
      </c>
      <c r="F9443" s="143" t="s">
        <v>700</v>
      </c>
      <c r="G9443" s="143" t="s">
        <v>701</v>
      </c>
      <c r="H9443" s="144">
        <v>-16344.32</v>
      </c>
      <c r="I9443" s="143"/>
    </row>
    <row r="9444" spans="2:9" x14ac:dyDescent="0.25">
      <c r="B9444" s="142">
        <v>57441</v>
      </c>
      <c r="C9444" s="143" t="s">
        <v>285</v>
      </c>
      <c r="D9444" s="142">
        <v>14138261</v>
      </c>
      <c r="E9444" s="143" t="s">
        <v>7288</v>
      </c>
      <c r="F9444" s="143" t="s">
        <v>697</v>
      </c>
      <c r="G9444" s="143" t="s">
        <v>698</v>
      </c>
      <c r="H9444" s="144">
        <v>30500</v>
      </c>
      <c r="I9444" s="143"/>
    </row>
    <row r="9445" spans="2:9" x14ac:dyDescent="0.25">
      <c r="B9445" s="142">
        <v>57441</v>
      </c>
      <c r="C9445" s="143" t="s">
        <v>285</v>
      </c>
      <c r="D9445" s="142">
        <v>14148499</v>
      </c>
      <c r="E9445" s="143" t="s">
        <v>9397</v>
      </c>
      <c r="F9445" s="143" t="s">
        <v>700</v>
      </c>
      <c r="G9445" s="143" t="s">
        <v>701</v>
      </c>
      <c r="H9445" s="144">
        <v>62869.91</v>
      </c>
      <c r="I9445" s="143"/>
    </row>
    <row r="9446" spans="2:9" x14ac:dyDescent="0.25">
      <c r="B9446" s="142">
        <v>57441</v>
      </c>
      <c r="C9446" s="143" t="s">
        <v>285</v>
      </c>
      <c r="D9446" s="142">
        <v>14148499</v>
      </c>
      <c r="E9446" s="143" t="s">
        <v>9398</v>
      </c>
      <c r="F9446" s="143" t="s">
        <v>769</v>
      </c>
      <c r="G9446" s="143" t="s">
        <v>770</v>
      </c>
      <c r="H9446" s="144">
        <v>-16869.91</v>
      </c>
      <c r="I9446" s="143"/>
    </row>
    <row r="9447" spans="2:9" x14ac:dyDescent="0.25">
      <c r="B9447" s="142">
        <v>57441</v>
      </c>
      <c r="C9447" s="143" t="s">
        <v>285</v>
      </c>
      <c r="D9447" s="142">
        <v>14150632</v>
      </c>
      <c r="E9447" s="143" t="s">
        <v>7289</v>
      </c>
      <c r="F9447" s="143" t="s">
        <v>700</v>
      </c>
      <c r="G9447" s="143" t="s">
        <v>701</v>
      </c>
      <c r="H9447" s="144">
        <v>40000</v>
      </c>
      <c r="I9447" s="143"/>
    </row>
    <row r="9448" spans="2:9" x14ac:dyDescent="0.25">
      <c r="B9448" s="142">
        <v>57441</v>
      </c>
      <c r="C9448" s="143" t="s">
        <v>285</v>
      </c>
      <c r="D9448" s="142">
        <v>14150752</v>
      </c>
      <c r="E9448" s="143" t="s">
        <v>7290</v>
      </c>
      <c r="F9448" s="143" t="s">
        <v>700</v>
      </c>
      <c r="G9448" s="143" t="s">
        <v>701</v>
      </c>
      <c r="H9448" s="144">
        <v>255305.18</v>
      </c>
      <c r="I9448" s="143"/>
    </row>
    <row r="9449" spans="2:9" x14ac:dyDescent="0.25">
      <c r="B9449" s="142">
        <v>57441</v>
      </c>
      <c r="C9449" s="143" t="s">
        <v>285</v>
      </c>
      <c r="D9449" s="142">
        <v>14160263</v>
      </c>
      <c r="E9449" s="143" t="s">
        <v>7291</v>
      </c>
      <c r="F9449" s="143" t="s">
        <v>706</v>
      </c>
      <c r="G9449" s="143" t="s">
        <v>707</v>
      </c>
      <c r="H9449" s="144">
        <v>64.010000000000005</v>
      </c>
      <c r="I9449" s="143"/>
    </row>
    <row r="9450" spans="2:9" x14ac:dyDescent="0.25">
      <c r="B9450" s="142">
        <v>57441</v>
      </c>
      <c r="C9450" s="143" t="s">
        <v>285</v>
      </c>
      <c r="D9450" s="142">
        <v>14160263</v>
      </c>
      <c r="E9450" s="143" t="s">
        <v>7291</v>
      </c>
      <c r="F9450" s="143" t="s">
        <v>706</v>
      </c>
      <c r="G9450" s="143" t="s">
        <v>707</v>
      </c>
      <c r="H9450" s="144">
        <v>640.1</v>
      </c>
      <c r="I9450" s="143"/>
    </row>
    <row r="9451" spans="2:9" x14ac:dyDescent="0.25">
      <c r="B9451" s="142">
        <v>57441</v>
      </c>
      <c r="C9451" s="143" t="s">
        <v>285</v>
      </c>
      <c r="D9451" s="142">
        <v>64967059</v>
      </c>
      <c r="E9451" s="143" t="s">
        <v>7292</v>
      </c>
      <c r="F9451" s="143" t="s">
        <v>700</v>
      </c>
      <c r="G9451" s="143" t="s">
        <v>701</v>
      </c>
      <c r="H9451" s="144">
        <v>1050</v>
      </c>
      <c r="I9451" s="143"/>
    </row>
    <row r="9452" spans="2:9" x14ac:dyDescent="0.25">
      <c r="B9452" s="142">
        <v>57441</v>
      </c>
      <c r="C9452" s="143" t="s">
        <v>285</v>
      </c>
      <c r="D9452" s="142">
        <v>64967059</v>
      </c>
      <c r="E9452" s="143" t="s">
        <v>7292</v>
      </c>
      <c r="F9452" s="143" t="s">
        <v>700</v>
      </c>
      <c r="G9452" s="143" t="s">
        <v>701</v>
      </c>
      <c r="H9452" s="144">
        <v>750</v>
      </c>
      <c r="I9452" s="143"/>
    </row>
    <row r="9453" spans="2:9" x14ac:dyDescent="0.25">
      <c r="B9453" s="142">
        <v>57441</v>
      </c>
      <c r="C9453" s="143" t="s">
        <v>285</v>
      </c>
      <c r="D9453" s="142">
        <v>64974118</v>
      </c>
      <c r="E9453" s="143" t="s">
        <v>7293</v>
      </c>
      <c r="F9453" s="143" t="s">
        <v>899</v>
      </c>
      <c r="G9453" s="143" t="s">
        <v>900</v>
      </c>
      <c r="H9453" s="144">
        <v>600</v>
      </c>
      <c r="I9453" s="143"/>
    </row>
    <row r="9454" spans="2:9" x14ac:dyDescent="0.25">
      <c r="B9454" s="142">
        <v>57441</v>
      </c>
      <c r="C9454" s="143" t="s">
        <v>285</v>
      </c>
      <c r="D9454" s="142">
        <v>64974118</v>
      </c>
      <c r="E9454" s="143" t="s">
        <v>7293</v>
      </c>
      <c r="F9454" s="143" t="s">
        <v>899</v>
      </c>
      <c r="G9454" s="143" t="s">
        <v>900</v>
      </c>
      <c r="H9454" s="144">
        <v>500</v>
      </c>
      <c r="I9454" s="143"/>
    </row>
    <row r="9455" spans="2:9" x14ac:dyDescent="0.25">
      <c r="B9455" s="142">
        <v>57441</v>
      </c>
      <c r="C9455" s="143" t="s">
        <v>285</v>
      </c>
      <c r="D9455" s="142">
        <v>64974118</v>
      </c>
      <c r="E9455" s="143" t="s">
        <v>9986</v>
      </c>
      <c r="F9455" s="143" t="s">
        <v>700</v>
      </c>
      <c r="G9455" s="143" t="s">
        <v>701</v>
      </c>
      <c r="H9455" s="144">
        <v>95690.63</v>
      </c>
      <c r="I9455" s="143"/>
    </row>
    <row r="9456" spans="2:9" x14ac:dyDescent="0.25">
      <c r="B9456" s="142">
        <v>57441</v>
      </c>
      <c r="C9456" s="143" t="s">
        <v>285</v>
      </c>
      <c r="D9456" s="142">
        <v>64974118</v>
      </c>
      <c r="E9456" s="143" t="s">
        <v>9987</v>
      </c>
      <c r="F9456" s="143" t="s">
        <v>1121</v>
      </c>
      <c r="G9456" s="143" t="s">
        <v>1122</v>
      </c>
      <c r="H9456" s="144">
        <v>-95702.399999999994</v>
      </c>
      <c r="I9456" s="143"/>
    </row>
    <row r="9457" spans="2:9" x14ac:dyDescent="0.25">
      <c r="B9457" s="142">
        <v>57441</v>
      </c>
      <c r="C9457" s="143" t="s">
        <v>285</v>
      </c>
      <c r="D9457" s="142">
        <v>64974276</v>
      </c>
      <c r="E9457" s="143" t="s">
        <v>8901</v>
      </c>
      <c r="F9457" s="143" t="s">
        <v>713</v>
      </c>
      <c r="G9457" s="143" t="s">
        <v>714</v>
      </c>
      <c r="H9457" s="144">
        <v>100000</v>
      </c>
      <c r="I9457" s="143"/>
    </row>
    <row r="9458" spans="2:9" x14ac:dyDescent="0.25">
      <c r="B9458" s="142">
        <v>57441</v>
      </c>
      <c r="C9458" s="143" t="s">
        <v>285</v>
      </c>
      <c r="D9458" s="142">
        <v>65019712</v>
      </c>
      <c r="E9458" s="143" t="s">
        <v>7294</v>
      </c>
      <c r="F9458" s="143" t="s">
        <v>700</v>
      </c>
      <c r="G9458" s="143" t="s">
        <v>701</v>
      </c>
      <c r="H9458" s="144">
        <v>249595.84</v>
      </c>
      <c r="I9458" s="143"/>
    </row>
    <row r="9459" spans="2:9" x14ac:dyDescent="0.25">
      <c r="B9459" s="142">
        <v>57441</v>
      </c>
      <c r="C9459" s="143" t="s">
        <v>285</v>
      </c>
      <c r="D9459" s="142">
        <v>65098450</v>
      </c>
      <c r="E9459" s="143" t="s">
        <v>7295</v>
      </c>
      <c r="F9459" s="143" t="s">
        <v>700</v>
      </c>
      <c r="G9459" s="143" t="s">
        <v>701</v>
      </c>
      <c r="H9459" s="144">
        <v>15000</v>
      </c>
      <c r="I9459" s="143"/>
    </row>
    <row r="9460" spans="2:9" x14ac:dyDescent="0.25">
      <c r="B9460" s="142">
        <v>57441</v>
      </c>
      <c r="C9460" s="143" t="s">
        <v>285</v>
      </c>
      <c r="D9460" s="142">
        <v>99766672</v>
      </c>
      <c r="E9460" s="143" t="s">
        <v>9399</v>
      </c>
      <c r="F9460" s="143" t="s">
        <v>700</v>
      </c>
      <c r="G9460" s="143" t="s">
        <v>701</v>
      </c>
      <c r="H9460" s="144">
        <v>147963.53</v>
      </c>
      <c r="I9460" s="143"/>
    </row>
    <row r="9461" spans="2:9" x14ac:dyDescent="0.25">
      <c r="B9461" s="142">
        <v>57441</v>
      </c>
      <c r="C9461" s="143" t="s">
        <v>285</v>
      </c>
      <c r="D9461" s="142">
        <v>99766679</v>
      </c>
      <c r="E9461" s="143" t="s">
        <v>9400</v>
      </c>
      <c r="F9461" s="143" t="s">
        <v>713</v>
      </c>
      <c r="G9461" s="143" t="s">
        <v>714</v>
      </c>
      <c r="H9461" s="144">
        <v>158000</v>
      </c>
      <c r="I9461" s="143"/>
    </row>
    <row r="9462" spans="2:9" x14ac:dyDescent="0.25">
      <c r="B9462" s="142">
        <v>57443</v>
      </c>
      <c r="C9462" s="143" t="s">
        <v>287</v>
      </c>
      <c r="D9462" s="142">
        <v>813852</v>
      </c>
      <c r="E9462" s="143" t="s">
        <v>7297</v>
      </c>
      <c r="F9462" s="143" t="s">
        <v>700</v>
      </c>
      <c r="G9462" s="143" t="s">
        <v>701</v>
      </c>
      <c r="H9462" s="144">
        <v>600</v>
      </c>
      <c r="I9462" s="143"/>
    </row>
    <row r="9463" spans="2:9" x14ac:dyDescent="0.25">
      <c r="B9463" s="142">
        <v>57443</v>
      </c>
      <c r="C9463" s="143" t="s">
        <v>287</v>
      </c>
      <c r="D9463" s="142">
        <v>13840195</v>
      </c>
      <c r="E9463" s="143" t="s">
        <v>7296</v>
      </c>
      <c r="F9463" s="143" t="s">
        <v>713</v>
      </c>
      <c r="G9463" s="143" t="s">
        <v>714</v>
      </c>
      <c r="H9463" s="144">
        <v>105000</v>
      </c>
      <c r="I9463" s="143"/>
    </row>
    <row r="9464" spans="2:9" x14ac:dyDescent="0.25">
      <c r="B9464" s="142">
        <v>57443</v>
      </c>
      <c r="C9464" s="143" t="s">
        <v>287</v>
      </c>
      <c r="D9464" s="142">
        <v>14053202</v>
      </c>
      <c r="E9464" s="143" t="s">
        <v>7298</v>
      </c>
      <c r="F9464" s="143" t="s">
        <v>700</v>
      </c>
      <c r="G9464" s="143" t="s">
        <v>701</v>
      </c>
      <c r="H9464" s="144">
        <v>-4869.42</v>
      </c>
      <c r="I9464" s="143"/>
    </row>
    <row r="9465" spans="2:9" x14ac:dyDescent="0.25">
      <c r="B9465" s="142">
        <v>57443</v>
      </c>
      <c r="C9465" s="143" t="s">
        <v>287</v>
      </c>
      <c r="D9465" s="142">
        <v>14055046</v>
      </c>
      <c r="E9465" s="143" t="s">
        <v>7299</v>
      </c>
      <c r="F9465" s="143" t="s">
        <v>700</v>
      </c>
      <c r="G9465" s="143" t="s">
        <v>701</v>
      </c>
      <c r="H9465" s="144">
        <v>-61292.93</v>
      </c>
      <c r="I9465" s="143"/>
    </row>
    <row r="9466" spans="2:9" x14ac:dyDescent="0.25">
      <c r="B9466" s="142">
        <v>57443</v>
      </c>
      <c r="C9466" s="143" t="s">
        <v>287</v>
      </c>
      <c r="D9466" s="142">
        <v>14055217</v>
      </c>
      <c r="E9466" s="143" t="s">
        <v>7300</v>
      </c>
      <c r="F9466" s="143" t="s">
        <v>723</v>
      </c>
      <c r="G9466" s="143" t="s">
        <v>724</v>
      </c>
      <c r="H9466" s="144">
        <v>-2076.4699999999998</v>
      </c>
      <c r="I9466" s="143"/>
    </row>
    <row r="9467" spans="2:9" x14ac:dyDescent="0.25">
      <c r="B9467" s="142">
        <v>57443</v>
      </c>
      <c r="C9467" s="143" t="s">
        <v>287</v>
      </c>
      <c r="D9467" s="142">
        <v>14062203</v>
      </c>
      <c r="E9467" s="143" t="s">
        <v>7301</v>
      </c>
      <c r="F9467" s="143" t="s">
        <v>700</v>
      </c>
      <c r="G9467" s="143" t="s">
        <v>701</v>
      </c>
      <c r="H9467" s="144">
        <v>30000</v>
      </c>
      <c r="I9467" s="143"/>
    </row>
    <row r="9468" spans="2:9" x14ac:dyDescent="0.25">
      <c r="B9468" s="142">
        <v>57443</v>
      </c>
      <c r="C9468" s="143" t="s">
        <v>287</v>
      </c>
      <c r="D9468" s="142">
        <v>14062203</v>
      </c>
      <c r="E9468" s="143" t="s">
        <v>7302</v>
      </c>
      <c r="F9468" s="143" t="s">
        <v>713</v>
      </c>
      <c r="G9468" s="143" t="s">
        <v>714</v>
      </c>
      <c r="H9468" s="144">
        <v>160900</v>
      </c>
      <c r="I9468" s="143"/>
    </row>
    <row r="9469" spans="2:9" x14ac:dyDescent="0.25">
      <c r="B9469" s="142">
        <v>57443</v>
      </c>
      <c r="C9469" s="143" t="s">
        <v>287</v>
      </c>
      <c r="D9469" s="142">
        <v>14066574</v>
      </c>
      <c r="E9469" s="143" t="s">
        <v>8902</v>
      </c>
      <c r="F9469" s="143" t="s">
        <v>700</v>
      </c>
      <c r="G9469" s="143" t="s">
        <v>701</v>
      </c>
      <c r="H9469" s="144">
        <v>15000</v>
      </c>
      <c r="I9469" s="143"/>
    </row>
    <row r="9470" spans="2:9" x14ac:dyDescent="0.25">
      <c r="B9470" s="142">
        <v>57443</v>
      </c>
      <c r="C9470" s="143" t="s">
        <v>287</v>
      </c>
      <c r="D9470" s="142">
        <v>14125091</v>
      </c>
      <c r="E9470" s="143" t="s">
        <v>7305</v>
      </c>
      <c r="F9470" s="143" t="s">
        <v>729</v>
      </c>
      <c r="G9470" s="143" t="s">
        <v>730</v>
      </c>
      <c r="H9470" s="144">
        <v>360</v>
      </c>
      <c r="I9470" s="143"/>
    </row>
    <row r="9471" spans="2:9" x14ac:dyDescent="0.25">
      <c r="B9471" s="142">
        <v>57443</v>
      </c>
      <c r="C9471" s="143" t="s">
        <v>287</v>
      </c>
      <c r="D9471" s="142">
        <v>14125091</v>
      </c>
      <c r="E9471" s="143" t="s">
        <v>7306</v>
      </c>
      <c r="F9471" s="143" t="s">
        <v>723</v>
      </c>
      <c r="G9471" s="143" t="s">
        <v>724</v>
      </c>
      <c r="H9471" s="144">
        <v>-11076.53</v>
      </c>
      <c r="I9471" s="143"/>
    </row>
    <row r="9472" spans="2:9" x14ac:dyDescent="0.25">
      <c r="B9472" s="142">
        <v>57443</v>
      </c>
      <c r="C9472" s="143" t="s">
        <v>287</v>
      </c>
      <c r="D9472" s="142">
        <v>14125091</v>
      </c>
      <c r="E9472" s="143" t="s">
        <v>7307</v>
      </c>
      <c r="F9472" s="143" t="s">
        <v>700</v>
      </c>
      <c r="G9472" s="143" t="s">
        <v>701</v>
      </c>
      <c r="H9472" s="144">
        <v>-8607.9</v>
      </c>
      <c r="I9472" s="143"/>
    </row>
    <row r="9473" spans="2:9" x14ac:dyDescent="0.25">
      <c r="B9473" s="142">
        <v>57443</v>
      </c>
      <c r="C9473" s="143" t="s">
        <v>287</v>
      </c>
      <c r="D9473" s="142">
        <v>14125922</v>
      </c>
      <c r="E9473" s="143" t="s">
        <v>9401</v>
      </c>
      <c r="F9473" s="143" t="s">
        <v>700</v>
      </c>
      <c r="G9473" s="143" t="s">
        <v>701</v>
      </c>
      <c r="H9473" s="144">
        <v>2515.37</v>
      </c>
      <c r="I9473" s="143"/>
    </row>
    <row r="9474" spans="2:9" x14ac:dyDescent="0.25">
      <c r="B9474" s="142">
        <v>57443</v>
      </c>
      <c r="C9474" s="143" t="s">
        <v>287</v>
      </c>
      <c r="D9474" s="142">
        <v>14125922</v>
      </c>
      <c r="E9474" s="143" t="s">
        <v>9402</v>
      </c>
      <c r="F9474" s="143" t="s">
        <v>697</v>
      </c>
      <c r="G9474" s="143" t="s">
        <v>698</v>
      </c>
      <c r="H9474" s="144">
        <v>60000</v>
      </c>
      <c r="I9474" s="143"/>
    </row>
    <row r="9475" spans="2:9" x14ac:dyDescent="0.25">
      <c r="B9475" s="142">
        <v>57443</v>
      </c>
      <c r="C9475" s="143" t="s">
        <v>287</v>
      </c>
      <c r="D9475" s="142">
        <v>14125922</v>
      </c>
      <c r="E9475" s="143" t="s">
        <v>9403</v>
      </c>
      <c r="F9475" s="143" t="s">
        <v>737</v>
      </c>
      <c r="G9475" s="143" t="s">
        <v>738</v>
      </c>
      <c r="H9475" s="144">
        <v>6000</v>
      </c>
      <c r="I9475" s="143"/>
    </row>
    <row r="9476" spans="2:9" x14ac:dyDescent="0.25">
      <c r="B9476" s="142">
        <v>57443</v>
      </c>
      <c r="C9476" s="143" t="s">
        <v>287</v>
      </c>
      <c r="D9476" s="142">
        <v>14151290</v>
      </c>
      <c r="E9476" s="143" t="s">
        <v>7309</v>
      </c>
      <c r="F9476" s="143" t="s">
        <v>700</v>
      </c>
      <c r="G9476" s="143" t="s">
        <v>701</v>
      </c>
      <c r="H9476" s="144">
        <v>50000</v>
      </c>
      <c r="I9476" s="143"/>
    </row>
    <row r="9477" spans="2:9" x14ac:dyDescent="0.25">
      <c r="B9477" s="142">
        <v>57443</v>
      </c>
      <c r="C9477" s="143" t="s">
        <v>287</v>
      </c>
      <c r="D9477" s="142">
        <v>14199858</v>
      </c>
      <c r="E9477" s="143" t="s">
        <v>7310</v>
      </c>
      <c r="F9477" s="143" t="s">
        <v>700</v>
      </c>
      <c r="G9477" s="143" t="s">
        <v>701</v>
      </c>
      <c r="H9477" s="144">
        <v>55700</v>
      </c>
      <c r="I9477" s="143"/>
    </row>
    <row r="9478" spans="2:9" x14ac:dyDescent="0.25">
      <c r="B9478" s="142">
        <v>57443</v>
      </c>
      <c r="C9478" s="143" t="s">
        <v>287</v>
      </c>
      <c r="D9478" s="142">
        <v>64961599</v>
      </c>
      <c r="E9478" s="143" t="s">
        <v>7311</v>
      </c>
      <c r="F9478" s="143" t="s">
        <v>737</v>
      </c>
      <c r="G9478" s="143" t="s">
        <v>738</v>
      </c>
      <c r="H9478" s="144">
        <v>3900</v>
      </c>
      <c r="I9478" s="143"/>
    </row>
    <row r="9479" spans="2:9" x14ac:dyDescent="0.25">
      <c r="B9479" s="142">
        <v>57443</v>
      </c>
      <c r="C9479" s="143" t="s">
        <v>287</v>
      </c>
      <c r="D9479" s="142">
        <v>64961599</v>
      </c>
      <c r="E9479" s="143" t="s">
        <v>7312</v>
      </c>
      <c r="F9479" s="143" t="s">
        <v>700</v>
      </c>
      <c r="G9479" s="143" t="s">
        <v>701</v>
      </c>
      <c r="H9479" s="144">
        <v>900</v>
      </c>
      <c r="I9479" s="143"/>
    </row>
    <row r="9480" spans="2:9" x14ac:dyDescent="0.25">
      <c r="B9480" s="142">
        <v>57443</v>
      </c>
      <c r="C9480" s="143" t="s">
        <v>287</v>
      </c>
      <c r="D9480" s="142">
        <v>64986568</v>
      </c>
      <c r="E9480" s="143" t="s">
        <v>7304</v>
      </c>
      <c r="F9480" s="143" t="s">
        <v>700</v>
      </c>
      <c r="G9480" s="143" t="s">
        <v>701</v>
      </c>
      <c r="H9480" s="144">
        <v>147000</v>
      </c>
      <c r="I9480" s="143"/>
    </row>
    <row r="9481" spans="2:9" x14ac:dyDescent="0.25">
      <c r="B9481" s="142">
        <v>57443</v>
      </c>
      <c r="C9481" s="143" t="s">
        <v>287</v>
      </c>
      <c r="D9481" s="142">
        <v>64997693</v>
      </c>
      <c r="E9481" s="143" t="s">
        <v>7313</v>
      </c>
      <c r="F9481" s="143" t="s">
        <v>700</v>
      </c>
      <c r="G9481" s="143" t="s">
        <v>701</v>
      </c>
      <c r="H9481" s="144">
        <v>64000</v>
      </c>
      <c r="I9481" s="143"/>
    </row>
    <row r="9482" spans="2:9" x14ac:dyDescent="0.25">
      <c r="B9482" s="142">
        <v>57443</v>
      </c>
      <c r="C9482" s="143" t="s">
        <v>287</v>
      </c>
      <c r="D9482" s="142">
        <v>65020489</v>
      </c>
      <c r="E9482" s="143" t="s">
        <v>7308</v>
      </c>
      <c r="F9482" s="143" t="s">
        <v>697</v>
      </c>
      <c r="G9482" s="143" t="s">
        <v>698</v>
      </c>
      <c r="H9482" s="144">
        <v>70000</v>
      </c>
      <c r="I9482" s="143"/>
    </row>
    <row r="9483" spans="2:9" x14ac:dyDescent="0.25">
      <c r="B9483" s="142">
        <v>57443</v>
      </c>
      <c r="C9483" s="143" t="s">
        <v>287</v>
      </c>
      <c r="D9483" s="142">
        <v>65124923</v>
      </c>
      <c r="E9483" s="143" t="s">
        <v>7314</v>
      </c>
      <c r="F9483" s="143" t="s">
        <v>700</v>
      </c>
      <c r="G9483" s="143" t="s">
        <v>701</v>
      </c>
      <c r="H9483" s="144">
        <v>-12753.29</v>
      </c>
      <c r="I9483" s="143"/>
    </row>
    <row r="9484" spans="2:9" x14ac:dyDescent="0.25">
      <c r="B9484" s="142">
        <v>57443</v>
      </c>
      <c r="C9484" s="143" t="s">
        <v>287</v>
      </c>
      <c r="D9484" s="142">
        <v>65124923</v>
      </c>
      <c r="E9484" s="143" t="s">
        <v>7315</v>
      </c>
      <c r="F9484" s="143" t="s">
        <v>737</v>
      </c>
      <c r="G9484" s="143" t="s">
        <v>738</v>
      </c>
      <c r="H9484" s="144">
        <v>2400</v>
      </c>
      <c r="I9484" s="143"/>
    </row>
    <row r="9485" spans="2:9" x14ac:dyDescent="0.25">
      <c r="B9485" s="142">
        <v>57443</v>
      </c>
      <c r="C9485" s="143" t="s">
        <v>287</v>
      </c>
      <c r="D9485" s="142">
        <v>65124923</v>
      </c>
      <c r="E9485" s="143" t="s">
        <v>8903</v>
      </c>
      <c r="F9485" s="143" t="s">
        <v>700</v>
      </c>
      <c r="G9485" s="143" t="s">
        <v>701</v>
      </c>
      <c r="H9485" s="144">
        <v>-6000</v>
      </c>
      <c r="I9485" s="143"/>
    </row>
    <row r="9486" spans="2:9" x14ac:dyDescent="0.25">
      <c r="B9486" s="142">
        <v>57443</v>
      </c>
      <c r="C9486" s="143" t="s">
        <v>287</v>
      </c>
      <c r="D9486" s="142">
        <v>65124926</v>
      </c>
      <c r="E9486" s="143" t="s">
        <v>7316</v>
      </c>
      <c r="F9486" s="143" t="s">
        <v>737</v>
      </c>
      <c r="G9486" s="143" t="s">
        <v>738</v>
      </c>
      <c r="H9486" s="144">
        <v>2400</v>
      </c>
      <c r="I9486" s="143"/>
    </row>
    <row r="9487" spans="2:9" x14ac:dyDescent="0.25">
      <c r="B9487" s="142">
        <v>57443</v>
      </c>
      <c r="C9487" s="143" t="s">
        <v>287</v>
      </c>
      <c r="D9487" s="142">
        <v>65124926</v>
      </c>
      <c r="E9487" s="143" t="s">
        <v>7317</v>
      </c>
      <c r="F9487" s="143" t="s">
        <v>700</v>
      </c>
      <c r="G9487" s="143" t="s">
        <v>701</v>
      </c>
      <c r="H9487" s="144">
        <v>-12054.2</v>
      </c>
      <c r="I9487" s="143"/>
    </row>
    <row r="9488" spans="2:9" x14ac:dyDescent="0.25">
      <c r="B9488" s="142">
        <v>57443</v>
      </c>
      <c r="C9488" s="143" t="s">
        <v>287</v>
      </c>
      <c r="D9488" s="142">
        <v>65124926</v>
      </c>
      <c r="E9488" s="143" t="s">
        <v>7318</v>
      </c>
      <c r="F9488" s="143" t="s">
        <v>700</v>
      </c>
      <c r="G9488" s="143" t="s">
        <v>701</v>
      </c>
      <c r="H9488" s="144">
        <v>-16433.849999999999</v>
      </c>
      <c r="I9488" s="143"/>
    </row>
    <row r="9489" spans="2:9" x14ac:dyDescent="0.25">
      <c r="B9489" s="142">
        <v>57443</v>
      </c>
      <c r="C9489" s="143" t="s">
        <v>287</v>
      </c>
      <c r="D9489" s="142">
        <v>65205654</v>
      </c>
      <c r="E9489" s="143" t="s">
        <v>7319</v>
      </c>
      <c r="F9489" s="143" t="s">
        <v>713</v>
      </c>
      <c r="G9489" s="143" t="s">
        <v>714</v>
      </c>
      <c r="H9489" s="144">
        <v>100000</v>
      </c>
      <c r="I9489" s="143"/>
    </row>
    <row r="9490" spans="2:9" x14ac:dyDescent="0.25">
      <c r="B9490" s="142">
        <v>57443</v>
      </c>
      <c r="C9490" s="143" t="s">
        <v>287</v>
      </c>
      <c r="D9490" s="142">
        <v>98176976</v>
      </c>
      <c r="E9490" s="143" t="s">
        <v>7303</v>
      </c>
      <c r="F9490" s="143" t="s">
        <v>697</v>
      </c>
      <c r="G9490" s="143" t="s">
        <v>698</v>
      </c>
      <c r="H9490" s="144">
        <v>50000</v>
      </c>
      <c r="I9490" s="143"/>
    </row>
    <row r="9491" spans="2:9" x14ac:dyDescent="0.25">
      <c r="B9491" s="142">
        <v>57444</v>
      </c>
      <c r="C9491" s="143" t="s">
        <v>465</v>
      </c>
      <c r="D9491" s="142">
        <v>13837418</v>
      </c>
      <c r="E9491" s="143" t="s">
        <v>7320</v>
      </c>
      <c r="F9491" s="143" t="s">
        <v>700</v>
      </c>
      <c r="G9491" s="143" t="s">
        <v>701</v>
      </c>
      <c r="H9491" s="144">
        <v>2400</v>
      </c>
      <c r="I9491" s="143"/>
    </row>
    <row r="9492" spans="2:9" x14ac:dyDescent="0.25">
      <c r="B9492" s="142">
        <v>57444</v>
      </c>
      <c r="C9492" s="143" t="s">
        <v>465</v>
      </c>
      <c r="D9492" s="142">
        <v>13879068</v>
      </c>
      <c r="E9492" s="143" t="s">
        <v>7321</v>
      </c>
      <c r="F9492" s="143" t="s">
        <v>700</v>
      </c>
      <c r="G9492" s="143" t="s">
        <v>701</v>
      </c>
      <c r="H9492" s="144">
        <v>600</v>
      </c>
      <c r="I9492" s="143"/>
    </row>
    <row r="9493" spans="2:9" x14ac:dyDescent="0.25">
      <c r="B9493" s="142">
        <v>57444</v>
      </c>
      <c r="C9493" s="143" t="s">
        <v>465</v>
      </c>
      <c r="D9493" s="142">
        <v>13993980</v>
      </c>
      <c r="E9493" s="143" t="s">
        <v>7322</v>
      </c>
      <c r="F9493" s="143" t="s">
        <v>700</v>
      </c>
      <c r="G9493" s="143" t="s">
        <v>701</v>
      </c>
      <c r="H9493" s="144">
        <v>840</v>
      </c>
      <c r="I9493" s="143"/>
    </row>
    <row r="9494" spans="2:9" x14ac:dyDescent="0.25">
      <c r="B9494" s="142">
        <v>57444</v>
      </c>
      <c r="C9494" s="143" t="s">
        <v>465</v>
      </c>
      <c r="D9494" s="142">
        <v>14011745</v>
      </c>
      <c r="E9494" s="143" t="s">
        <v>9988</v>
      </c>
      <c r="F9494" s="143" t="s">
        <v>998</v>
      </c>
      <c r="G9494" s="143" t="s">
        <v>999</v>
      </c>
      <c r="H9494" s="144">
        <v>5000</v>
      </c>
      <c r="I9494" s="143"/>
    </row>
    <row r="9495" spans="2:9" x14ac:dyDescent="0.25">
      <c r="B9495" s="142">
        <v>57444</v>
      </c>
      <c r="C9495" s="143" t="s">
        <v>465</v>
      </c>
      <c r="D9495" s="142">
        <v>14056314</v>
      </c>
      <c r="E9495" s="143" t="s">
        <v>7323</v>
      </c>
      <c r="F9495" s="143" t="s">
        <v>700</v>
      </c>
      <c r="G9495" s="143" t="s">
        <v>701</v>
      </c>
      <c r="H9495" s="144">
        <v>1350</v>
      </c>
      <c r="I9495" s="143"/>
    </row>
    <row r="9496" spans="2:9" x14ac:dyDescent="0.25">
      <c r="B9496" s="142">
        <v>57444</v>
      </c>
      <c r="C9496" s="143" t="s">
        <v>465</v>
      </c>
      <c r="D9496" s="142">
        <v>14056314</v>
      </c>
      <c r="E9496" s="143" t="s">
        <v>7323</v>
      </c>
      <c r="F9496" s="143" t="s">
        <v>700</v>
      </c>
      <c r="G9496" s="143" t="s">
        <v>701</v>
      </c>
      <c r="H9496" s="144">
        <v>450</v>
      </c>
      <c r="I9496" s="143"/>
    </row>
    <row r="9497" spans="2:9" x14ac:dyDescent="0.25">
      <c r="B9497" s="142">
        <v>57444</v>
      </c>
      <c r="C9497" s="143" t="s">
        <v>465</v>
      </c>
      <c r="D9497" s="142">
        <v>14056314</v>
      </c>
      <c r="E9497" s="143" t="s">
        <v>9989</v>
      </c>
      <c r="F9497" s="143" t="s">
        <v>998</v>
      </c>
      <c r="G9497" s="143" t="s">
        <v>999</v>
      </c>
      <c r="H9497" s="144">
        <v>3000</v>
      </c>
      <c r="I9497" s="143"/>
    </row>
    <row r="9498" spans="2:9" x14ac:dyDescent="0.25">
      <c r="B9498" s="142">
        <v>57444</v>
      </c>
      <c r="C9498" s="143" t="s">
        <v>465</v>
      </c>
      <c r="D9498" s="142">
        <v>14064239</v>
      </c>
      <c r="E9498" s="143" t="s">
        <v>7324</v>
      </c>
      <c r="F9498" s="143" t="s">
        <v>697</v>
      </c>
      <c r="G9498" s="143" t="s">
        <v>698</v>
      </c>
      <c r="H9498" s="144">
        <v>17500</v>
      </c>
      <c r="I9498" s="143"/>
    </row>
    <row r="9499" spans="2:9" x14ac:dyDescent="0.25">
      <c r="B9499" s="142">
        <v>57444</v>
      </c>
      <c r="C9499" s="143" t="s">
        <v>465</v>
      </c>
      <c r="D9499" s="142">
        <v>14065520</v>
      </c>
      <c r="E9499" s="143" t="s">
        <v>7325</v>
      </c>
      <c r="F9499" s="143" t="s">
        <v>697</v>
      </c>
      <c r="G9499" s="143" t="s">
        <v>698</v>
      </c>
      <c r="H9499" s="144">
        <v>17500</v>
      </c>
      <c r="I9499" s="143"/>
    </row>
    <row r="9500" spans="2:9" x14ac:dyDescent="0.25">
      <c r="B9500" s="142">
        <v>57444</v>
      </c>
      <c r="C9500" s="143" t="s">
        <v>465</v>
      </c>
      <c r="D9500" s="142">
        <v>14072340</v>
      </c>
      <c r="E9500" s="143" t="s">
        <v>7326</v>
      </c>
      <c r="F9500" s="143" t="s">
        <v>700</v>
      </c>
      <c r="G9500" s="143" t="s">
        <v>701</v>
      </c>
      <c r="H9500" s="144">
        <v>1800</v>
      </c>
      <c r="I9500" s="143"/>
    </row>
    <row r="9501" spans="2:9" x14ac:dyDescent="0.25">
      <c r="B9501" s="142">
        <v>57444</v>
      </c>
      <c r="C9501" s="143" t="s">
        <v>465</v>
      </c>
      <c r="D9501" s="142">
        <v>14074387</v>
      </c>
      <c r="E9501" s="143" t="s">
        <v>7327</v>
      </c>
      <c r="F9501" s="143" t="s">
        <v>697</v>
      </c>
      <c r="G9501" s="143" t="s">
        <v>698</v>
      </c>
      <c r="H9501" s="144">
        <v>23000</v>
      </c>
      <c r="I9501" s="143"/>
    </row>
    <row r="9502" spans="2:9" x14ac:dyDescent="0.25">
      <c r="B9502" s="142">
        <v>57444</v>
      </c>
      <c r="C9502" s="143" t="s">
        <v>465</v>
      </c>
      <c r="D9502" s="142">
        <v>14074387</v>
      </c>
      <c r="E9502" s="143" t="s">
        <v>7328</v>
      </c>
      <c r="F9502" s="143" t="s">
        <v>700</v>
      </c>
      <c r="G9502" s="143" t="s">
        <v>701</v>
      </c>
      <c r="H9502" s="144">
        <v>1200</v>
      </c>
      <c r="I9502" s="143"/>
    </row>
    <row r="9503" spans="2:9" x14ac:dyDescent="0.25">
      <c r="B9503" s="142">
        <v>57444</v>
      </c>
      <c r="C9503" s="143" t="s">
        <v>465</v>
      </c>
      <c r="D9503" s="142">
        <v>14084748</v>
      </c>
      <c r="E9503" s="143" t="s">
        <v>9990</v>
      </c>
      <c r="F9503" s="143" t="s">
        <v>998</v>
      </c>
      <c r="G9503" s="143" t="s">
        <v>999</v>
      </c>
      <c r="H9503" s="144">
        <v>5000</v>
      </c>
      <c r="I9503" s="143"/>
    </row>
    <row r="9504" spans="2:9" x14ac:dyDescent="0.25">
      <c r="B9504" s="142">
        <v>57444</v>
      </c>
      <c r="C9504" s="143" t="s">
        <v>465</v>
      </c>
      <c r="D9504" s="142">
        <v>14125512</v>
      </c>
      <c r="E9504" s="143" t="s">
        <v>8904</v>
      </c>
      <c r="F9504" s="143" t="s">
        <v>700</v>
      </c>
      <c r="G9504" s="143" t="s">
        <v>701</v>
      </c>
      <c r="H9504" s="144">
        <v>22000</v>
      </c>
      <c r="I9504" s="143"/>
    </row>
    <row r="9505" spans="2:9" x14ac:dyDescent="0.25">
      <c r="B9505" s="142">
        <v>57444</v>
      </c>
      <c r="C9505" s="143" t="s">
        <v>465</v>
      </c>
      <c r="D9505" s="142">
        <v>14129684</v>
      </c>
      <c r="E9505" s="143" t="s">
        <v>7329</v>
      </c>
      <c r="F9505" s="143" t="s">
        <v>700</v>
      </c>
      <c r="G9505" s="143" t="s">
        <v>701</v>
      </c>
      <c r="H9505" s="144">
        <v>840</v>
      </c>
      <c r="I9505" s="143"/>
    </row>
    <row r="9506" spans="2:9" x14ac:dyDescent="0.25">
      <c r="B9506" s="142">
        <v>57444</v>
      </c>
      <c r="C9506" s="143" t="s">
        <v>465</v>
      </c>
      <c r="D9506" s="142">
        <v>14130038</v>
      </c>
      <c r="E9506" s="143" t="s">
        <v>7330</v>
      </c>
      <c r="F9506" s="143" t="s">
        <v>697</v>
      </c>
      <c r="G9506" s="143" t="s">
        <v>698</v>
      </c>
      <c r="H9506" s="144">
        <v>35000</v>
      </c>
      <c r="I9506" s="143"/>
    </row>
    <row r="9507" spans="2:9" x14ac:dyDescent="0.25">
      <c r="B9507" s="142">
        <v>57444</v>
      </c>
      <c r="C9507" s="143" t="s">
        <v>465</v>
      </c>
      <c r="D9507" s="142">
        <v>14138440</v>
      </c>
      <c r="E9507" s="143" t="s">
        <v>7331</v>
      </c>
      <c r="F9507" s="143" t="s">
        <v>729</v>
      </c>
      <c r="G9507" s="143" t="s">
        <v>730</v>
      </c>
      <c r="H9507" s="144">
        <v>250</v>
      </c>
      <c r="I9507" s="143"/>
    </row>
    <row r="9508" spans="2:9" x14ac:dyDescent="0.25">
      <c r="B9508" s="142">
        <v>57444</v>
      </c>
      <c r="C9508" s="143" t="s">
        <v>465</v>
      </c>
      <c r="D9508" s="142">
        <v>14138440</v>
      </c>
      <c r="E9508" s="143" t="s">
        <v>7332</v>
      </c>
      <c r="F9508" s="143" t="s">
        <v>713</v>
      </c>
      <c r="G9508" s="143" t="s">
        <v>714</v>
      </c>
      <c r="H9508" s="144">
        <v>260000</v>
      </c>
      <c r="I9508" s="143"/>
    </row>
    <row r="9509" spans="2:9" x14ac:dyDescent="0.25">
      <c r="B9509" s="142">
        <v>57444</v>
      </c>
      <c r="C9509" s="143" t="s">
        <v>465</v>
      </c>
      <c r="D9509" s="142">
        <v>14138717</v>
      </c>
      <c r="E9509" s="143" t="s">
        <v>7333</v>
      </c>
      <c r="F9509" s="143" t="s">
        <v>713</v>
      </c>
      <c r="G9509" s="143" t="s">
        <v>714</v>
      </c>
      <c r="H9509" s="144">
        <v>150000</v>
      </c>
      <c r="I9509" s="143"/>
    </row>
    <row r="9510" spans="2:9" x14ac:dyDescent="0.25">
      <c r="B9510" s="142">
        <v>57444</v>
      </c>
      <c r="C9510" s="143" t="s">
        <v>465</v>
      </c>
      <c r="D9510" s="142">
        <v>14138717</v>
      </c>
      <c r="E9510" s="143" t="s">
        <v>7333</v>
      </c>
      <c r="F9510" s="143" t="s">
        <v>713</v>
      </c>
      <c r="G9510" s="143" t="s">
        <v>714</v>
      </c>
      <c r="H9510" s="144">
        <v>166000</v>
      </c>
      <c r="I9510" s="143"/>
    </row>
    <row r="9511" spans="2:9" x14ac:dyDescent="0.25">
      <c r="B9511" s="142">
        <v>57444</v>
      </c>
      <c r="C9511" s="143" t="s">
        <v>465</v>
      </c>
      <c r="D9511" s="142">
        <v>14146407</v>
      </c>
      <c r="E9511" s="143" t="s">
        <v>9991</v>
      </c>
      <c r="F9511" s="143" t="s">
        <v>713</v>
      </c>
      <c r="G9511" s="143" t="s">
        <v>714</v>
      </c>
      <c r="H9511" s="144">
        <v>100000</v>
      </c>
      <c r="I9511" s="143"/>
    </row>
    <row r="9512" spans="2:9" x14ac:dyDescent="0.25">
      <c r="B9512" s="142">
        <v>57444</v>
      </c>
      <c r="C9512" s="143" t="s">
        <v>465</v>
      </c>
      <c r="D9512" s="142">
        <v>14146407</v>
      </c>
      <c r="E9512" s="143" t="s">
        <v>9992</v>
      </c>
      <c r="F9512" s="143" t="s">
        <v>700</v>
      </c>
      <c r="G9512" s="143" t="s">
        <v>701</v>
      </c>
      <c r="H9512" s="144">
        <v>503.03</v>
      </c>
      <c r="I9512" s="143"/>
    </row>
    <row r="9513" spans="2:9" x14ac:dyDescent="0.25">
      <c r="B9513" s="142">
        <v>57444</v>
      </c>
      <c r="C9513" s="143" t="s">
        <v>465</v>
      </c>
      <c r="D9513" s="142">
        <v>64964966</v>
      </c>
      <c r="E9513" s="143" t="s">
        <v>7334</v>
      </c>
      <c r="F9513" s="143" t="s">
        <v>700</v>
      </c>
      <c r="G9513" s="143" t="s">
        <v>701</v>
      </c>
      <c r="H9513" s="144">
        <v>18972.79</v>
      </c>
      <c r="I9513" s="143"/>
    </row>
    <row r="9514" spans="2:9" x14ac:dyDescent="0.25">
      <c r="B9514" s="142">
        <v>57444</v>
      </c>
      <c r="C9514" s="143" t="s">
        <v>465</v>
      </c>
      <c r="D9514" s="142">
        <v>64964966</v>
      </c>
      <c r="E9514" s="143" t="s">
        <v>7334</v>
      </c>
      <c r="F9514" s="143" t="s">
        <v>700</v>
      </c>
      <c r="G9514" s="143" t="s">
        <v>701</v>
      </c>
      <c r="H9514" s="144">
        <v>-5000</v>
      </c>
      <c r="I9514" s="143"/>
    </row>
    <row r="9515" spans="2:9" x14ac:dyDescent="0.25">
      <c r="B9515" s="142">
        <v>57444</v>
      </c>
      <c r="C9515" s="143" t="s">
        <v>465</v>
      </c>
      <c r="D9515" s="142">
        <v>64964966</v>
      </c>
      <c r="E9515" s="143" t="s">
        <v>7335</v>
      </c>
      <c r="F9515" s="143" t="s">
        <v>723</v>
      </c>
      <c r="G9515" s="143" t="s">
        <v>724</v>
      </c>
      <c r="H9515" s="144">
        <v>-18972.79</v>
      </c>
      <c r="I9515" s="143"/>
    </row>
    <row r="9516" spans="2:9" x14ac:dyDescent="0.25">
      <c r="B9516" s="142">
        <v>57444</v>
      </c>
      <c r="C9516" s="143" t="s">
        <v>465</v>
      </c>
      <c r="D9516" s="142">
        <v>64965580</v>
      </c>
      <c r="E9516" s="143" t="s">
        <v>9993</v>
      </c>
      <c r="F9516" s="143" t="s">
        <v>723</v>
      </c>
      <c r="G9516" s="143" t="s">
        <v>724</v>
      </c>
      <c r="H9516" s="144">
        <v>-39392.730000000003</v>
      </c>
      <c r="I9516" s="143"/>
    </row>
    <row r="9517" spans="2:9" x14ac:dyDescent="0.25">
      <c r="B9517" s="142">
        <v>57444</v>
      </c>
      <c r="C9517" s="143" t="s">
        <v>465</v>
      </c>
      <c r="D9517" s="142">
        <v>64965580</v>
      </c>
      <c r="E9517" s="143" t="s">
        <v>9994</v>
      </c>
      <c r="F9517" s="143" t="s">
        <v>769</v>
      </c>
      <c r="G9517" s="143" t="s">
        <v>770</v>
      </c>
      <c r="H9517" s="144">
        <v>-18047.740000000002</v>
      </c>
      <c r="I9517" s="143"/>
    </row>
    <row r="9518" spans="2:9" x14ac:dyDescent="0.25">
      <c r="B9518" s="142">
        <v>57444</v>
      </c>
      <c r="C9518" s="143" t="s">
        <v>465</v>
      </c>
      <c r="D9518" s="142">
        <v>64966157</v>
      </c>
      <c r="E9518" s="143" t="s">
        <v>7336</v>
      </c>
      <c r="F9518" s="143" t="s">
        <v>697</v>
      </c>
      <c r="G9518" s="143" t="s">
        <v>698</v>
      </c>
      <c r="H9518" s="144">
        <v>16000</v>
      </c>
      <c r="I9518" s="143"/>
    </row>
    <row r="9519" spans="2:9" x14ac:dyDescent="0.25">
      <c r="B9519" s="142">
        <v>57444</v>
      </c>
      <c r="C9519" s="143" t="s">
        <v>465</v>
      </c>
      <c r="D9519" s="142">
        <v>64966276</v>
      </c>
      <c r="E9519" s="143" t="s">
        <v>7337</v>
      </c>
      <c r="F9519" s="143" t="s">
        <v>697</v>
      </c>
      <c r="G9519" s="143" t="s">
        <v>698</v>
      </c>
      <c r="H9519" s="144">
        <v>15000</v>
      </c>
      <c r="I9519" s="143"/>
    </row>
    <row r="9520" spans="2:9" x14ac:dyDescent="0.25">
      <c r="B9520" s="142">
        <v>57444</v>
      </c>
      <c r="C9520" s="143" t="s">
        <v>465</v>
      </c>
      <c r="D9520" s="142">
        <v>64986907</v>
      </c>
      <c r="E9520" s="143" t="s">
        <v>7339</v>
      </c>
      <c r="F9520" s="143" t="s">
        <v>713</v>
      </c>
      <c r="G9520" s="143" t="s">
        <v>714</v>
      </c>
      <c r="H9520" s="144">
        <v>11700</v>
      </c>
      <c r="I9520" s="143"/>
    </row>
    <row r="9521" spans="2:9" x14ac:dyDescent="0.25">
      <c r="B9521" s="142">
        <v>57444</v>
      </c>
      <c r="C9521" s="143" t="s">
        <v>465</v>
      </c>
      <c r="D9521" s="142">
        <v>64991772</v>
      </c>
      <c r="E9521" s="143" t="s">
        <v>7340</v>
      </c>
      <c r="F9521" s="143" t="s">
        <v>700</v>
      </c>
      <c r="G9521" s="143" t="s">
        <v>701</v>
      </c>
      <c r="H9521" s="144">
        <v>3000</v>
      </c>
      <c r="I9521" s="143"/>
    </row>
    <row r="9522" spans="2:9" x14ac:dyDescent="0.25">
      <c r="B9522" s="142">
        <v>57444</v>
      </c>
      <c r="C9522" s="143" t="s">
        <v>465</v>
      </c>
      <c r="D9522" s="142">
        <v>64991973</v>
      </c>
      <c r="E9522" s="143" t="s">
        <v>7341</v>
      </c>
      <c r="F9522" s="143" t="s">
        <v>713</v>
      </c>
      <c r="G9522" s="143" t="s">
        <v>714</v>
      </c>
      <c r="H9522" s="144">
        <v>110000</v>
      </c>
      <c r="I9522" s="143"/>
    </row>
    <row r="9523" spans="2:9" x14ac:dyDescent="0.25">
      <c r="B9523" s="142">
        <v>57444</v>
      </c>
      <c r="C9523" s="143" t="s">
        <v>465</v>
      </c>
      <c r="D9523" s="142">
        <v>64991973</v>
      </c>
      <c r="E9523" s="143" t="s">
        <v>7342</v>
      </c>
      <c r="F9523" s="143" t="s">
        <v>700</v>
      </c>
      <c r="G9523" s="143" t="s">
        <v>701</v>
      </c>
      <c r="H9523" s="144">
        <v>45000</v>
      </c>
      <c r="I9523" s="143"/>
    </row>
    <row r="9524" spans="2:9" x14ac:dyDescent="0.25">
      <c r="B9524" s="142">
        <v>57444</v>
      </c>
      <c r="C9524" s="143" t="s">
        <v>465</v>
      </c>
      <c r="D9524" s="142">
        <v>64997429</v>
      </c>
      <c r="E9524" s="143" t="s">
        <v>7343</v>
      </c>
      <c r="F9524" s="143" t="s">
        <v>700</v>
      </c>
      <c r="G9524" s="143" t="s">
        <v>701</v>
      </c>
      <c r="H9524" s="144">
        <v>3000</v>
      </c>
      <c r="I9524" s="143"/>
    </row>
    <row r="9525" spans="2:9" x14ac:dyDescent="0.25">
      <c r="B9525" s="142">
        <v>57444</v>
      </c>
      <c r="C9525" s="143" t="s">
        <v>465</v>
      </c>
      <c r="D9525" s="142">
        <v>64997580</v>
      </c>
      <c r="E9525" s="143" t="s">
        <v>7344</v>
      </c>
      <c r="F9525" s="143" t="s">
        <v>700</v>
      </c>
      <c r="G9525" s="143" t="s">
        <v>701</v>
      </c>
      <c r="H9525" s="144">
        <v>1320</v>
      </c>
      <c r="I9525" s="143"/>
    </row>
    <row r="9526" spans="2:9" x14ac:dyDescent="0.25">
      <c r="B9526" s="142">
        <v>57444</v>
      </c>
      <c r="C9526" s="143" t="s">
        <v>465</v>
      </c>
      <c r="D9526" s="142">
        <v>64997580</v>
      </c>
      <c r="E9526" s="143" t="s">
        <v>7344</v>
      </c>
      <c r="F9526" s="143" t="s">
        <v>700</v>
      </c>
      <c r="G9526" s="143" t="s">
        <v>701</v>
      </c>
      <c r="H9526" s="144">
        <v>120</v>
      </c>
      <c r="I9526" s="143"/>
    </row>
    <row r="9527" spans="2:9" x14ac:dyDescent="0.25">
      <c r="B9527" s="142">
        <v>57444</v>
      </c>
      <c r="C9527" s="143" t="s">
        <v>465</v>
      </c>
      <c r="D9527" s="142">
        <v>64997580</v>
      </c>
      <c r="E9527" s="143" t="s">
        <v>7345</v>
      </c>
      <c r="F9527" s="143" t="s">
        <v>706</v>
      </c>
      <c r="G9527" s="143" t="s">
        <v>707</v>
      </c>
      <c r="H9527" s="144">
        <v>480.2</v>
      </c>
      <c r="I9527" s="143"/>
    </row>
    <row r="9528" spans="2:9" x14ac:dyDescent="0.25">
      <c r="B9528" s="142">
        <v>57444</v>
      </c>
      <c r="C9528" s="143" t="s">
        <v>465</v>
      </c>
      <c r="D9528" s="142">
        <v>64997580</v>
      </c>
      <c r="E9528" s="143" t="s">
        <v>7345</v>
      </c>
      <c r="F9528" s="143" t="s">
        <v>706</v>
      </c>
      <c r="G9528" s="143" t="s">
        <v>707</v>
      </c>
      <c r="H9528" s="144">
        <v>48.02</v>
      </c>
      <c r="I9528" s="143"/>
    </row>
    <row r="9529" spans="2:9" x14ac:dyDescent="0.25">
      <c r="B9529" s="142">
        <v>57444</v>
      </c>
      <c r="C9529" s="143" t="s">
        <v>465</v>
      </c>
      <c r="D9529" s="142">
        <v>64997580</v>
      </c>
      <c r="E9529" s="143" t="s">
        <v>7346</v>
      </c>
      <c r="F9529" s="143" t="s">
        <v>697</v>
      </c>
      <c r="G9529" s="143" t="s">
        <v>698</v>
      </c>
      <c r="H9529" s="144">
        <v>21000</v>
      </c>
      <c r="I9529" s="143"/>
    </row>
    <row r="9530" spans="2:9" x14ac:dyDescent="0.25">
      <c r="B9530" s="142">
        <v>57444</v>
      </c>
      <c r="C9530" s="143" t="s">
        <v>465</v>
      </c>
      <c r="D9530" s="142">
        <v>64997580</v>
      </c>
      <c r="E9530" s="143" t="s">
        <v>7346</v>
      </c>
      <c r="F9530" s="143" t="s">
        <v>697</v>
      </c>
      <c r="G9530" s="143" t="s">
        <v>698</v>
      </c>
      <c r="H9530" s="144">
        <v>27000</v>
      </c>
      <c r="I9530" s="143"/>
    </row>
    <row r="9531" spans="2:9" x14ac:dyDescent="0.25">
      <c r="B9531" s="142">
        <v>57444</v>
      </c>
      <c r="C9531" s="143" t="s">
        <v>465</v>
      </c>
      <c r="D9531" s="142">
        <v>64997590</v>
      </c>
      <c r="E9531" s="143" t="s">
        <v>7347</v>
      </c>
      <c r="F9531" s="143" t="s">
        <v>713</v>
      </c>
      <c r="G9531" s="143" t="s">
        <v>714</v>
      </c>
      <c r="H9531" s="144">
        <v>63500</v>
      </c>
      <c r="I9531" s="143"/>
    </row>
    <row r="9532" spans="2:9" x14ac:dyDescent="0.25">
      <c r="B9532" s="142">
        <v>57444</v>
      </c>
      <c r="C9532" s="143" t="s">
        <v>465</v>
      </c>
      <c r="D9532" s="142">
        <v>65003547</v>
      </c>
      <c r="E9532" s="143" t="s">
        <v>7348</v>
      </c>
      <c r="F9532" s="143" t="s">
        <v>723</v>
      </c>
      <c r="G9532" s="143" t="s">
        <v>724</v>
      </c>
      <c r="H9532" s="144">
        <v>-3350</v>
      </c>
      <c r="I9532" s="143"/>
    </row>
    <row r="9533" spans="2:9" x14ac:dyDescent="0.25">
      <c r="B9533" s="142">
        <v>57444</v>
      </c>
      <c r="C9533" s="143" t="s">
        <v>465</v>
      </c>
      <c r="D9533" s="142">
        <v>65003547</v>
      </c>
      <c r="E9533" s="143" t="s">
        <v>7349</v>
      </c>
      <c r="F9533" s="143" t="s">
        <v>723</v>
      </c>
      <c r="G9533" s="143" t="s">
        <v>724</v>
      </c>
      <c r="H9533" s="144">
        <v>-3600</v>
      </c>
      <c r="I9533" s="143"/>
    </row>
    <row r="9534" spans="2:9" x14ac:dyDescent="0.25">
      <c r="B9534" s="142">
        <v>57444</v>
      </c>
      <c r="C9534" s="143" t="s">
        <v>465</v>
      </c>
      <c r="D9534" s="142">
        <v>65003547</v>
      </c>
      <c r="E9534" s="143" t="s">
        <v>7350</v>
      </c>
      <c r="F9534" s="143" t="s">
        <v>723</v>
      </c>
      <c r="G9534" s="143" t="s">
        <v>724</v>
      </c>
      <c r="H9534" s="144">
        <v>-4000</v>
      </c>
      <c r="I9534" s="143"/>
    </row>
    <row r="9535" spans="2:9" x14ac:dyDescent="0.25">
      <c r="B9535" s="142">
        <v>57444</v>
      </c>
      <c r="C9535" s="143" t="s">
        <v>465</v>
      </c>
      <c r="D9535" s="142">
        <v>65020491</v>
      </c>
      <c r="E9535" s="143" t="s">
        <v>7351</v>
      </c>
      <c r="F9535" s="143" t="s">
        <v>706</v>
      </c>
      <c r="G9535" s="143" t="s">
        <v>707</v>
      </c>
      <c r="H9535" s="144">
        <v>2402.62</v>
      </c>
      <c r="I9535" s="143"/>
    </row>
    <row r="9536" spans="2:9" x14ac:dyDescent="0.25">
      <c r="B9536" s="142">
        <v>57444</v>
      </c>
      <c r="C9536" s="143" t="s">
        <v>465</v>
      </c>
      <c r="D9536" s="142">
        <v>65020491</v>
      </c>
      <c r="E9536" s="143" t="s">
        <v>7352</v>
      </c>
      <c r="F9536" s="143" t="s">
        <v>700</v>
      </c>
      <c r="G9536" s="143" t="s">
        <v>701</v>
      </c>
      <c r="H9536" s="144">
        <v>-49653.24</v>
      </c>
      <c r="I9536" s="143"/>
    </row>
    <row r="9537" spans="2:9" x14ac:dyDescent="0.25">
      <c r="B9537" s="142">
        <v>57444</v>
      </c>
      <c r="C9537" s="143" t="s">
        <v>465</v>
      </c>
      <c r="D9537" s="142">
        <v>65021163</v>
      </c>
      <c r="E9537" s="143" t="s">
        <v>7353</v>
      </c>
      <c r="F9537" s="143" t="s">
        <v>700</v>
      </c>
      <c r="G9537" s="143" t="s">
        <v>701</v>
      </c>
      <c r="H9537" s="144">
        <v>1350</v>
      </c>
      <c r="I9537" s="143"/>
    </row>
    <row r="9538" spans="2:9" x14ac:dyDescent="0.25">
      <c r="B9538" s="142">
        <v>57444</v>
      </c>
      <c r="C9538" s="143" t="s">
        <v>465</v>
      </c>
      <c r="D9538" s="142">
        <v>65021163</v>
      </c>
      <c r="E9538" s="143" t="s">
        <v>7353</v>
      </c>
      <c r="F9538" s="143" t="s">
        <v>700</v>
      </c>
      <c r="G9538" s="143" t="s">
        <v>701</v>
      </c>
      <c r="H9538" s="144">
        <v>450</v>
      </c>
      <c r="I9538" s="143"/>
    </row>
    <row r="9539" spans="2:9" x14ac:dyDescent="0.25">
      <c r="B9539" s="142">
        <v>57444</v>
      </c>
      <c r="C9539" s="143" t="s">
        <v>465</v>
      </c>
      <c r="D9539" s="142">
        <v>65021163</v>
      </c>
      <c r="E9539" s="143" t="s">
        <v>9995</v>
      </c>
      <c r="F9539" s="143" t="s">
        <v>998</v>
      </c>
      <c r="G9539" s="143" t="s">
        <v>999</v>
      </c>
      <c r="H9539" s="144">
        <v>5000</v>
      </c>
      <c r="I9539" s="143"/>
    </row>
    <row r="9540" spans="2:9" x14ac:dyDescent="0.25">
      <c r="B9540" s="142">
        <v>57444</v>
      </c>
      <c r="C9540" s="143" t="s">
        <v>465</v>
      </c>
      <c r="D9540" s="142">
        <v>65028082</v>
      </c>
      <c r="E9540" s="143" t="s">
        <v>7354</v>
      </c>
      <c r="F9540" s="143" t="s">
        <v>700</v>
      </c>
      <c r="G9540" s="143" t="s">
        <v>701</v>
      </c>
      <c r="H9540" s="144">
        <v>16766.75</v>
      </c>
      <c r="I9540" s="143"/>
    </row>
    <row r="9541" spans="2:9" x14ac:dyDescent="0.25">
      <c r="B9541" s="142">
        <v>57444</v>
      </c>
      <c r="C9541" s="143" t="s">
        <v>465</v>
      </c>
      <c r="D9541" s="142">
        <v>65028082</v>
      </c>
      <c r="E9541" s="143" t="s">
        <v>7355</v>
      </c>
      <c r="F9541" s="143" t="s">
        <v>700</v>
      </c>
      <c r="G9541" s="143" t="s">
        <v>701</v>
      </c>
      <c r="H9541" s="144">
        <v>-19770.240000000002</v>
      </c>
      <c r="I9541" s="143"/>
    </row>
    <row r="9542" spans="2:9" x14ac:dyDescent="0.25">
      <c r="B9542" s="142">
        <v>57444</v>
      </c>
      <c r="C9542" s="143" t="s">
        <v>465</v>
      </c>
      <c r="D9542" s="142">
        <v>65028082</v>
      </c>
      <c r="E9542" s="143" t="s">
        <v>9996</v>
      </c>
      <c r="F9542" s="143" t="s">
        <v>998</v>
      </c>
      <c r="G9542" s="143" t="s">
        <v>999</v>
      </c>
      <c r="H9542" s="144">
        <v>3500</v>
      </c>
      <c r="I9542" s="143"/>
    </row>
    <row r="9543" spans="2:9" x14ac:dyDescent="0.25">
      <c r="B9543" s="142">
        <v>57444</v>
      </c>
      <c r="C9543" s="143" t="s">
        <v>465</v>
      </c>
      <c r="D9543" s="142">
        <v>65055154</v>
      </c>
      <c r="E9543" s="143" t="s">
        <v>7357</v>
      </c>
      <c r="F9543" s="143" t="s">
        <v>697</v>
      </c>
      <c r="G9543" s="143" t="s">
        <v>698</v>
      </c>
      <c r="H9543" s="144">
        <v>15000</v>
      </c>
      <c r="I9543" s="143"/>
    </row>
    <row r="9544" spans="2:9" x14ac:dyDescent="0.25">
      <c r="B9544" s="142">
        <v>57444</v>
      </c>
      <c r="C9544" s="143" t="s">
        <v>465</v>
      </c>
      <c r="D9544" s="142">
        <v>65058890</v>
      </c>
      <c r="E9544" s="143" t="s">
        <v>7358</v>
      </c>
      <c r="F9544" s="143" t="s">
        <v>713</v>
      </c>
      <c r="G9544" s="143" t="s">
        <v>714</v>
      </c>
      <c r="H9544" s="144">
        <v>150000</v>
      </c>
      <c r="I9544" s="143"/>
    </row>
    <row r="9545" spans="2:9" x14ac:dyDescent="0.25">
      <c r="B9545" s="142">
        <v>57444</v>
      </c>
      <c r="C9545" s="143" t="s">
        <v>465</v>
      </c>
      <c r="D9545" s="142">
        <v>65111785</v>
      </c>
      <c r="E9545" s="143" t="s">
        <v>7338</v>
      </c>
      <c r="F9545" s="143" t="s">
        <v>700</v>
      </c>
      <c r="G9545" s="143" t="s">
        <v>701</v>
      </c>
      <c r="H9545" s="144">
        <v>0</v>
      </c>
      <c r="I9545" s="143"/>
    </row>
    <row r="9546" spans="2:9" x14ac:dyDescent="0.25">
      <c r="B9546" s="142">
        <v>57444</v>
      </c>
      <c r="C9546" s="143" t="s">
        <v>465</v>
      </c>
      <c r="D9546" s="142">
        <v>98521101</v>
      </c>
      <c r="E9546" s="143" t="s">
        <v>8905</v>
      </c>
      <c r="F9546" s="143" t="s">
        <v>713</v>
      </c>
      <c r="G9546" s="143" t="s">
        <v>714</v>
      </c>
      <c r="H9546" s="144">
        <v>200000</v>
      </c>
      <c r="I9546" s="143"/>
    </row>
    <row r="9547" spans="2:9" x14ac:dyDescent="0.25">
      <c r="B9547" s="142">
        <v>57444</v>
      </c>
      <c r="C9547" s="143" t="s">
        <v>465</v>
      </c>
      <c r="D9547" s="142">
        <v>98728363</v>
      </c>
      <c r="E9547" s="143" t="s">
        <v>7359</v>
      </c>
      <c r="F9547" s="143" t="s">
        <v>700</v>
      </c>
      <c r="G9547" s="143" t="s">
        <v>701</v>
      </c>
      <c r="H9547" s="144">
        <v>-30000</v>
      </c>
      <c r="I9547" s="143"/>
    </row>
    <row r="9548" spans="2:9" x14ac:dyDescent="0.25">
      <c r="B9548" s="142">
        <v>57444</v>
      </c>
      <c r="C9548" s="143" t="s">
        <v>465</v>
      </c>
      <c r="D9548" s="142">
        <v>100203655</v>
      </c>
      <c r="E9548" s="143" t="s">
        <v>7360</v>
      </c>
      <c r="F9548" s="143" t="s">
        <v>713</v>
      </c>
      <c r="G9548" s="143" t="s">
        <v>714</v>
      </c>
      <c r="H9548" s="144">
        <v>253000</v>
      </c>
      <c r="I9548" s="143"/>
    </row>
    <row r="9549" spans="2:9" x14ac:dyDescent="0.25">
      <c r="B9549" s="142">
        <v>57444</v>
      </c>
      <c r="C9549" s="143" t="s">
        <v>465</v>
      </c>
      <c r="D9549" s="142">
        <v>101468146</v>
      </c>
      <c r="E9549" s="143" t="s">
        <v>7356</v>
      </c>
      <c r="F9549" s="143" t="s">
        <v>713</v>
      </c>
      <c r="G9549" s="143" t="s">
        <v>714</v>
      </c>
      <c r="H9549" s="144">
        <v>812000</v>
      </c>
      <c r="I9549" s="143"/>
    </row>
    <row r="9550" spans="2:9" x14ac:dyDescent="0.25">
      <c r="B9550" s="142">
        <v>57445</v>
      </c>
      <c r="C9550" s="143" t="s">
        <v>289</v>
      </c>
      <c r="D9550" s="142">
        <v>13908716</v>
      </c>
      <c r="E9550" s="143" t="s">
        <v>7361</v>
      </c>
      <c r="F9550" s="143" t="s">
        <v>697</v>
      </c>
      <c r="G9550" s="143" t="s">
        <v>698</v>
      </c>
      <c r="H9550" s="144">
        <v>55000</v>
      </c>
      <c r="I9550" s="143"/>
    </row>
    <row r="9551" spans="2:9" x14ac:dyDescent="0.25">
      <c r="B9551" s="142">
        <v>57445</v>
      </c>
      <c r="C9551" s="143" t="s">
        <v>289</v>
      </c>
      <c r="D9551" s="142">
        <v>13908716</v>
      </c>
      <c r="E9551" s="143" t="s">
        <v>7362</v>
      </c>
      <c r="F9551" s="143" t="s">
        <v>700</v>
      </c>
      <c r="G9551" s="143" t="s">
        <v>701</v>
      </c>
      <c r="H9551" s="144">
        <v>-8743.51</v>
      </c>
      <c r="I9551" s="143"/>
    </row>
    <row r="9552" spans="2:9" x14ac:dyDescent="0.25">
      <c r="B9552" s="142">
        <v>57445</v>
      </c>
      <c r="C9552" s="143" t="s">
        <v>289</v>
      </c>
      <c r="D9552" s="142">
        <v>14024998</v>
      </c>
      <c r="E9552" s="143" t="s">
        <v>7363</v>
      </c>
      <c r="F9552" s="143" t="s">
        <v>713</v>
      </c>
      <c r="G9552" s="143" t="s">
        <v>714</v>
      </c>
      <c r="H9552" s="144">
        <v>100000</v>
      </c>
      <c r="I9552" s="143"/>
    </row>
    <row r="9553" spans="2:9" x14ac:dyDescent="0.25">
      <c r="B9553" s="142">
        <v>57445</v>
      </c>
      <c r="C9553" s="143" t="s">
        <v>289</v>
      </c>
      <c r="D9553" s="142">
        <v>14136241</v>
      </c>
      <c r="E9553" s="143" t="s">
        <v>8906</v>
      </c>
      <c r="F9553" s="143" t="s">
        <v>700</v>
      </c>
      <c r="G9553" s="143" t="s">
        <v>701</v>
      </c>
      <c r="H9553" s="144">
        <v>10000</v>
      </c>
      <c r="I9553" s="143"/>
    </row>
    <row r="9554" spans="2:9" x14ac:dyDescent="0.25">
      <c r="B9554" s="142">
        <v>57445</v>
      </c>
      <c r="C9554" s="143" t="s">
        <v>289</v>
      </c>
      <c r="D9554" s="142">
        <v>14140061</v>
      </c>
      <c r="E9554" s="143" t="s">
        <v>7364</v>
      </c>
      <c r="F9554" s="143" t="s">
        <v>700</v>
      </c>
      <c r="G9554" s="143" t="s">
        <v>701</v>
      </c>
      <c r="H9554" s="144">
        <v>605</v>
      </c>
      <c r="I9554" s="143"/>
    </row>
    <row r="9555" spans="2:9" x14ac:dyDescent="0.25">
      <c r="B9555" s="142">
        <v>57445</v>
      </c>
      <c r="C9555" s="143" t="s">
        <v>289</v>
      </c>
      <c r="D9555" s="142">
        <v>14140061</v>
      </c>
      <c r="E9555" s="143" t="s">
        <v>7365</v>
      </c>
      <c r="F9555" s="143" t="s">
        <v>713</v>
      </c>
      <c r="G9555" s="143" t="s">
        <v>714</v>
      </c>
      <c r="H9555" s="144">
        <v>115000</v>
      </c>
      <c r="I9555" s="143"/>
    </row>
    <row r="9556" spans="2:9" x14ac:dyDescent="0.25">
      <c r="B9556" s="142">
        <v>57445</v>
      </c>
      <c r="C9556" s="143" t="s">
        <v>289</v>
      </c>
      <c r="D9556" s="142">
        <v>14140061</v>
      </c>
      <c r="E9556" s="143" t="s">
        <v>7366</v>
      </c>
      <c r="F9556" s="143" t="s">
        <v>737</v>
      </c>
      <c r="G9556" s="143" t="s">
        <v>738</v>
      </c>
      <c r="H9556" s="144">
        <v>360</v>
      </c>
      <c r="I9556" s="143"/>
    </row>
    <row r="9557" spans="2:9" x14ac:dyDescent="0.25">
      <c r="B9557" s="142">
        <v>57445</v>
      </c>
      <c r="C9557" s="143" t="s">
        <v>289</v>
      </c>
      <c r="D9557" s="142">
        <v>14155633</v>
      </c>
      <c r="E9557" s="143" t="s">
        <v>7367</v>
      </c>
      <c r="F9557" s="143" t="s">
        <v>713</v>
      </c>
      <c r="G9557" s="143" t="s">
        <v>714</v>
      </c>
      <c r="H9557" s="144">
        <v>100000</v>
      </c>
      <c r="I9557" s="143"/>
    </row>
    <row r="9558" spans="2:9" x14ac:dyDescent="0.25">
      <c r="B9558" s="142">
        <v>57445</v>
      </c>
      <c r="C9558" s="143" t="s">
        <v>289</v>
      </c>
      <c r="D9558" s="142">
        <v>14157010</v>
      </c>
      <c r="E9558" s="143" t="s">
        <v>7368</v>
      </c>
      <c r="F9558" s="143" t="s">
        <v>700</v>
      </c>
      <c r="G9558" s="143" t="s">
        <v>701</v>
      </c>
      <c r="H9558" s="144">
        <v>40688.46</v>
      </c>
      <c r="I9558" s="143"/>
    </row>
    <row r="9559" spans="2:9" x14ac:dyDescent="0.25">
      <c r="B9559" s="142">
        <v>57445</v>
      </c>
      <c r="C9559" s="143" t="s">
        <v>289</v>
      </c>
      <c r="D9559" s="142">
        <v>14157010</v>
      </c>
      <c r="E9559" s="143" t="s">
        <v>7369</v>
      </c>
      <c r="F9559" s="143" t="s">
        <v>700</v>
      </c>
      <c r="G9559" s="143" t="s">
        <v>701</v>
      </c>
      <c r="H9559" s="144">
        <v>1800</v>
      </c>
      <c r="I9559" s="143"/>
    </row>
    <row r="9560" spans="2:9" x14ac:dyDescent="0.25">
      <c r="B9560" s="142">
        <v>57445</v>
      </c>
      <c r="C9560" s="143" t="s">
        <v>289</v>
      </c>
      <c r="D9560" s="142">
        <v>14157010</v>
      </c>
      <c r="E9560" s="143" t="s">
        <v>7370</v>
      </c>
      <c r="F9560" s="143" t="s">
        <v>1121</v>
      </c>
      <c r="G9560" s="143" t="s">
        <v>1122</v>
      </c>
      <c r="H9560" s="144">
        <v>1650</v>
      </c>
      <c r="I9560" s="143"/>
    </row>
    <row r="9561" spans="2:9" x14ac:dyDescent="0.25">
      <c r="B9561" s="142">
        <v>57445</v>
      </c>
      <c r="C9561" s="143" t="s">
        <v>289</v>
      </c>
      <c r="D9561" s="142">
        <v>14157010</v>
      </c>
      <c r="E9561" s="143" t="s">
        <v>7371</v>
      </c>
      <c r="F9561" s="143" t="s">
        <v>723</v>
      </c>
      <c r="G9561" s="143" t="s">
        <v>724</v>
      </c>
      <c r="H9561" s="144">
        <v>-20690.97</v>
      </c>
      <c r="I9561" s="143"/>
    </row>
    <row r="9562" spans="2:9" x14ac:dyDescent="0.25">
      <c r="B9562" s="142">
        <v>57445</v>
      </c>
      <c r="C9562" s="143" t="s">
        <v>289</v>
      </c>
      <c r="D9562" s="142">
        <v>14157743</v>
      </c>
      <c r="E9562" s="143" t="s">
        <v>7372</v>
      </c>
      <c r="F9562" s="143" t="s">
        <v>769</v>
      </c>
      <c r="G9562" s="143" t="s">
        <v>770</v>
      </c>
      <c r="H9562" s="144">
        <v>-9000</v>
      </c>
      <c r="I9562" s="143"/>
    </row>
    <row r="9563" spans="2:9" x14ac:dyDescent="0.25">
      <c r="B9563" s="142">
        <v>57445</v>
      </c>
      <c r="C9563" s="143" t="s">
        <v>289</v>
      </c>
      <c r="D9563" s="142">
        <v>65003198</v>
      </c>
      <c r="E9563" s="143" t="s">
        <v>7374</v>
      </c>
      <c r="F9563" s="143" t="s">
        <v>716</v>
      </c>
      <c r="G9563" s="143" t="s">
        <v>717</v>
      </c>
      <c r="H9563" s="144">
        <v>-6854.73</v>
      </c>
      <c r="I9563" s="143"/>
    </row>
    <row r="9564" spans="2:9" x14ac:dyDescent="0.25">
      <c r="B9564" s="142">
        <v>57445</v>
      </c>
      <c r="C9564" s="143" t="s">
        <v>289</v>
      </c>
      <c r="D9564" s="142">
        <v>65003198</v>
      </c>
      <c r="E9564" s="143" t="s">
        <v>7375</v>
      </c>
      <c r="F9564" s="143" t="s">
        <v>700</v>
      </c>
      <c r="G9564" s="143" t="s">
        <v>701</v>
      </c>
      <c r="H9564" s="144">
        <v>1200</v>
      </c>
      <c r="I9564" s="143"/>
    </row>
    <row r="9565" spans="2:9" x14ac:dyDescent="0.25">
      <c r="B9565" s="142">
        <v>57445</v>
      </c>
      <c r="C9565" s="143" t="s">
        <v>289</v>
      </c>
      <c r="D9565" s="142">
        <v>65004204</v>
      </c>
      <c r="E9565" s="143" t="s">
        <v>7376</v>
      </c>
      <c r="F9565" s="143" t="s">
        <v>716</v>
      </c>
      <c r="G9565" s="143" t="s">
        <v>717</v>
      </c>
      <c r="H9565" s="144">
        <v>120000</v>
      </c>
      <c r="I9565" s="143"/>
    </row>
    <row r="9566" spans="2:9" x14ac:dyDescent="0.25">
      <c r="B9566" s="142">
        <v>57445</v>
      </c>
      <c r="C9566" s="143" t="s">
        <v>289</v>
      </c>
      <c r="D9566" s="142">
        <v>65016332</v>
      </c>
      <c r="E9566" s="143" t="s">
        <v>7377</v>
      </c>
      <c r="F9566" s="143" t="s">
        <v>713</v>
      </c>
      <c r="G9566" s="143" t="s">
        <v>714</v>
      </c>
      <c r="H9566" s="144">
        <v>105000</v>
      </c>
      <c r="I9566" s="143"/>
    </row>
    <row r="9567" spans="2:9" x14ac:dyDescent="0.25">
      <c r="B9567" s="142">
        <v>57445</v>
      </c>
      <c r="C9567" s="143" t="s">
        <v>289</v>
      </c>
      <c r="D9567" s="142">
        <v>65017602</v>
      </c>
      <c r="E9567" s="143" t="s">
        <v>7378</v>
      </c>
      <c r="F9567" s="143" t="s">
        <v>713</v>
      </c>
      <c r="G9567" s="143" t="s">
        <v>714</v>
      </c>
      <c r="H9567" s="144">
        <v>55000</v>
      </c>
      <c r="I9567" s="143"/>
    </row>
    <row r="9568" spans="2:9" x14ac:dyDescent="0.25">
      <c r="B9568" s="142">
        <v>57445</v>
      </c>
      <c r="C9568" s="143" t="s">
        <v>289</v>
      </c>
      <c r="D9568" s="142">
        <v>65021670</v>
      </c>
      <c r="E9568" s="143" t="s">
        <v>7379</v>
      </c>
      <c r="F9568" s="143" t="s">
        <v>713</v>
      </c>
      <c r="G9568" s="143" t="s">
        <v>714</v>
      </c>
      <c r="H9568" s="144">
        <v>152000</v>
      </c>
      <c r="I9568" s="143"/>
    </row>
    <row r="9569" spans="2:9" x14ac:dyDescent="0.25">
      <c r="B9569" s="142">
        <v>57445</v>
      </c>
      <c r="C9569" s="143" t="s">
        <v>289</v>
      </c>
      <c r="D9569" s="142">
        <v>65021670</v>
      </c>
      <c r="E9569" s="143" t="s">
        <v>7380</v>
      </c>
      <c r="F9569" s="143" t="s">
        <v>697</v>
      </c>
      <c r="G9569" s="143" t="s">
        <v>698</v>
      </c>
      <c r="H9569" s="144">
        <v>500</v>
      </c>
      <c r="I9569" s="143"/>
    </row>
    <row r="9570" spans="2:9" x14ac:dyDescent="0.25">
      <c r="B9570" s="142">
        <v>57445</v>
      </c>
      <c r="C9570" s="143" t="s">
        <v>289</v>
      </c>
      <c r="D9570" s="142">
        <v>99762603</v>
      </c>
      <c r="E9570" s="143" t="s">
        <v>7373</v>
      </c>
      <c r="F9570" s="143" t="s">
        <v>700</v>
      </c>
      <c r="G9570" s="143" t="s">
        <v>701</v>
      </c>
      <c r="H9570" s="144">
        <v>-35521.31</v>
      </c>
      <c r="I9570" s="143"/>
    </row>
    <row r="9571" spans="2:9" x14ac:dyDescent="0.25">
      <c r="B9571" s="142">
        <v>57446</v>
      </c>
      <c r="C9571" s="143" t="s">
        <v>290</v>
      </c>
      <c r="D9571" s="142">
        <v>13964622</v>
      </c>
      <c r="E9571" s="143" t="s">
        <v>7381</v>
      </c>
      <c r="F9571" s="143" t="s">
        <v>700</v>
      </c>
      <c r="G9571" s="143" t="s">
        <v>701</v>
      </c>
      <c r="H9571" s="144">
        <v>10000</v>
      </c>
      <c r="I9571" s="143"/>
    </row>
    <row r="9572" spans="2:9" x14ac:dyDescent="0.25">
      <c r="B9572" s="142">
        <v>57446</v>
      </c>
      <c r="C9572" s="143" t="s">
        <v>290</v>
      </c>
      <c r="D9572" s="142">
        <v>14026361</v>
      </c>
      <c r="E9572" s="143" t="s">
        <v>7382</v>
      </c>
      <c r="F9572" s="143" t="s">
        <v>700</v>
      </c>
      <c r="G9572" s="143" t="s">
        <v>701</v>
      </c>
      <c r="H9572" s="144">
        <v>360</v>
      </c>
      <c r="I9572" s="143"/>
    </row>
    <row r="9573" spans="2:9" x14ac:dyDescent="0.25">
      <c r="B9573" s="142">
        <v>57446</v>
      </c>
      <c r="C9573" s="143" t="s">
        <v>290</v>
      </c>
      <c r="D9573" s="142">
        <v>14026541</v>
      </c>
      <c r="E9573" s="143" t="s">
        <v>7383</v>
      </c>
      <c r="F9573" s="143" t="s">
        <v>697</v>
      </c>
      <c r="G9573" s="143" t="s">
        <v>698</v>
      </c>
      <c r="H9573" s="144">
        <v>3000</v>
      </c>
      <c r="I9573" s="143"/>
    </row>
    <row r="9574" spans="2:9" x14ac:dyDescent="0.25">
      <c r="B9574" s="142">
        <v>57446</v>
      </c>
      <c r="C9574" s="143" t="s">
        <v>290</v>
      </c>
      <c r="D9574" s="142">
        <v>14026541</v>
      </c>
      <c r="E9574" s="143" t="s">
        <v>7384</v>
      </c>
      <c r="F9574" s="143" t="s">
        <v>737</v>
      </c>
      <c r="G9574" s="143" t="s">
        <v>738</v>
      </c>
      <c r="H9574" s="144">
        <v>2400</v>
      </c>
      <c r="I9574" s="143"/>
    </row>
    <row r="9575" spans="2:9" x14ac:dyDescent="0.25">
      <c r="B9575" s="142">
        <v>57446</v>
      </c>
      <c r="C9575" s="143" t="s">
        <v>290</v>
      </c>
      <c r="D9575" s="142">
        <v>14062485</v>
      </c>
      <c r="E9575" s="143" t="s">
        <v>7385</v>
      </c>
      <c r="F9575" s="143" t="s">
        <v>700</v>
      </c>
      <c r="G9575" s="143" t="s">
        <v>701</v>
      </c>
      <c r="H9575" s="144">
        <v>-31114.82</v>
      </c>
      <c r="I9575" s="143"/>
    </row>
    <row r="9576" spans="2:9" x14ac:dyDescent="0.25">
      <c r="B9576" s="142">
        <v>57446</v>
      </c>
      <c r="C9576" s="143" t="s">
        <v>290</v>
      </c>
      <c r="D9576" s="142">
        <v>14062485</v>
      </c>
      <c r="E9576" s="143" t="s">
        <v>9997</v>
      </c>
      <c r="F9576" s="143" t="s">
        <v>716</v>
      </c>
      <c r="G9576" s="143" t="s">
        <v>717</v>
      </c>
      <c r="H9576" s="144">
        <v>-13723.92</v>
      </c>
      <c r="I9576" s="143"/>
    </row>
    <row r="9577" spans="2:9" x14ac:dyDescent="0.25">
      <c r="B9577" s="142">
        <v>57446</v>
      </c>
      <c r="C9577" s="143" t="s">
        <v>290</v>
      </c>
      <c r="D9577" s="142">
        <v>14068971</v>
      </c>
      <c r="E9577" s="143" t="s">
        <v>7386</v>
      </c>
      <c r="F9577" s="143" t="s">
        <v>700</v>
      </c>
      <c r="G9577" s="143" t="s">
        <v>701</v>
      </c>
      <c r="H9577" s="144">
        <v>10400</v>
      </c>
      <c r="I9577" s="143"/>
    </row>
    <row r="9578" spans="2:9" x14ac:dyDescent="0.25">
      <c r="B9578" s="142">
        <v>57446</v>
      </c>
      <c r="C9578" s="143" t="s">
        <v>290</v>
      </c>
      <c r="D9578" s="142">
        <v>14068976</v>
      </c>
      <c r="E9578" s="143" t="s">
        <v>7387</v>
      </c>
      <c r="F9578" s="143" t="s">
        <v>723</v>
      </c>
      <c r="G9578" s="143" t="s">
        <v>724</v>
      </c>
      <c r="H9578" s="144">
        <v>-56956.84</v>
      </c>
      <c r="I9578" s="143"/>
    </row>
    <row r="9579" spans="2:9" x14ac:dyDescent="0.25">
      <c r="B9579" s="142">
        <v>57446</v>
      </c>
      <c r="C9579" s="143" t="s">
        <v>290</v>
      </c>
      <c r="D9579" s="142">
        <v>14068976</v>
      </c>
      <c r="E9579" s="143" t="s">
        <v>7388</v>
      </c>
      <c r="F9579" s="143" t="s">
        <v>700</v>
      </c>
      <c r="G9579" s="143" t="s">
        <v>701</v>
      </c>
      <c r="H9579" s="144">
        <v>56956.84</v>
      </c>
      <c r="I9579" s="143"/>
    </row>
    <row r="9580" spans="2:9" x14ac:dyDescent="0.25">
      <c r="B9580" s="142">
        <v>57446</v>
      </c>
      <c r="C9580" s="143" t="s">
        <v>290</v>
      </c>
      <c r="D9580" s="142">
        <v>14093928</v>
      </c>
      <c r="E9580" s="143" t="s">
        <v>7389</v>
      </c>
      <c r="F9580" s="143" t="s">
        <v>697</v>
      </c>
      <c r="G9580" s="143" t="s">
        <v>698</v>
      </c>
      <c r="H9580" s="144">
        <v>10000</v>
      </c>
      <c r="I9580" s="143"/>
    </row>
    <row r="9581" spans="2:9" x14ac:dyDescent="0.25">
      <c r="B9581" s="142">
        <v>57446</v>
      </c>
      <c r="C9581" s="143" t="s">
        <v>290</v>
      </c>
      <c r="D9581" s="142">
        <v>14094277</v>
      </c>
      <c r="E9581" s="143" t="s">
        <v>7390</v>
      </c>
      <c r="F9581" s="143" t="s">
        <v>700</v>
      </c>
      <c r="G9581" s="143" t="s">
        <v>701</v>
      </c>
      <c r="H9581" s="144">
        <v>540</v>
      </c>
      <c r="I9581" s="143"/>
    </row>
    <row r="9582" spans="2:9" x14ac:dyDescent="0.25">
      <c r="B9582" s="142">
        <v>57446</v>
      </c>
      <c r="C9582" s="143" t="s">
        <v>290</v>
      </c>
      <c r="D9582" s="142">
        <v>14094277</v>
      </c>
      <c r="E9582" s="143" t="s">
        <v>9404</v>
      </c>
      <c r="F9582" s="143" t="s">
        <v>700</v>
      </c>
      <c r="G9582" s="143" t="s">
        <v>701</v>
      </c>
      <c r="H9582" s="144">
        <v>300</v>
      </c>
      <c r="I9582" s="143"/>
    </row>
    <row r="9583" spans="2:9" x14ac:dyDescent="0.25">
      <c r="B9583" s="142">
        <v>57446</v>
      </c>
      <c r="C9583" s="143" t="s">
        <v>290</v>
      </c>
      <c r="D9583" s="142">
        <v>14114150</v>
      </c>
      <c r="E9583" s="143" t="s">
        <v>7391</v>
      </c>
      <c r="F9583" s="143" t="s">
        <v>700</v>
      </c>
      <c r="G9583" s="143" t="s">
        <v>701</v>
      </c>
      <c r="H9583" s="144">
        <v>10400</v>
      </c>
      <c r="I9583" s="143"/>
    </row>
    <row r="9584" spans="2:9" x14ac:dyDescent="0.25">
      <c r="B9584" s="142">
        <v>57446</v>
      </c>
      <c r="C9584" s="143" t="s">
        <v>290</v>
      </c>
      <c r="D9584" s="142">
        <v>14119053</v>
      </c>
      <c r="E9584" s="143" t="s">
        <v>7392</v>
      </c>
      <c r="F9584" s="143" t="s">
        <v>700</v>
      </c>
      <c r="G9584" s="143" t="s">
        <v>701</v>
      </c>
      <c r="H9584" s="144">
        <v>503.03</v>
      </c>
      <c r="I9584" s="143"/>
    </row>
    <row r="9585" spans="2:9" x14ac:dyDescent="0.25">
      <c r="B9585" s="142">
        <v>57446</v>
      </c>
      <c r="C9585" s="143" t="s">
        <v>290</v>
      </c>
      <c r="D9585" s="142">
        <v>14125733</v>
      </c>
      <c r="E9585" s="143" t="s">
        <v>7393</v>
      </c>
      <c r="F9585" s="143" t="s">
        <v>737</v>
      </c>
      <c r="G9585" s="143" t="s">
        <v>738</v>
      </c>
      <c r="H9585" s="144">
        <v>1200</v>
      </c>
      <c r="I9585" s="143"/>
    </row>
    <row r="9586" spans="2:9" x14ac:dyDescent="0.25">
      <c r="B9586" s="142">
        <v>57446</v>
      </c>
      <c r="C9586" s="143" t="s">
        <v>290</v>
      </c>
      <c r="D9586" s="142">
        <v>14154321</v>
      </c>
      <c r="E9586" s="143" t="s">
        <v>7394</v>
      </c>
      <c r="F9586" s="143" t="s">
        <v>700</v>
      </c>
      <c r="G9586" s="143" t="s">
        <v>701</v>
      </c>
      <c r="H9586" s="144">
        <v>503.03</v>
      </c>
      <c r="I9586" s="143"/>
    </row>
    <row r="9587" spans="2:9" x14ac:dyDescent="0.25">
      <c r="B9587" s="142">
        <v>57446</v>
      </c>
      <c r="C9587" s="143" t="s">
        <v>290</v>
      </c>
      <c r="D9587" s="142">
        <v>14157764</v>
      </c>
      <c r="E9587" s="143" t="s">
        <v>7395</v>
      </c>
      <c r="F9587" s="143" t="s">
        <v>700</v>
      </c>
      <c r="G9587" s="143" t="s">
        <v>701</v>
      </c>
      <c r="H9587" s="144">
        <v>17000</v>
      </c>
      <c r="I9587" s="143"/>
    </row>
    <row r="9588" spans="2:9" x14ac:dyDescent="0.25">
      <c r="B9588" s="142">
        <v>57446</v>
      </c>
      <c r="C9588" s="143" t="s">
        <v>290</v>
      </c>
      <c r="D9588" s="142">
        <v>14158070</v>
      </c>
      <c r="E9588" s="143" t="s">
        <v>7396</v>
      </c>
      <c r="F9588" s="143" t="s">
        <v>700</v>
      </c>
      <c r="G9588" s="143" t="s">
        <v>701</v>
      </c>
      <c r="H9588" s="144">
        <v>10000</v>
      </c>
      <c r="I9588" s="143"/>
    </row>
    <row r="9589" spans="2:9" x14ac:dyDescent="0.25">
      <c r="B9589" s="142">
        <v>57446</v>
      </c>
      <c r="C9589" s="143" t="s">
        <v>290</v>
      </c>
      <c r="D9589" s="142">
        <v>14158070</v>
      </c>
      <c r="E9589" s="143" t="s">
        <v>7397</v>
      </c>
      <c r="F9589" s="143" t="s">
        <v>700</v>
      </c>
      <c r="G9589" s="143" t="s">
        <v>701</v>
      </c>
      <c r="H9589" s="144">
        <v>10000</v>
      </c>
      <c r="I9589" s="143"/>
    </row>
    <row r="9590" spans="2:9" x14ac:dyDescent="0.25">
      <c r="B9590" s="142">
        <v>57446</v>
      </c>
      <c r="C9590" s="143" t="s">
        <v>290</v>
      </c>
      <c r="D9590" s="142">
        <v>14158070</v>
      </c>
      <c r="E9590" s="143" t="s">
        <v>7398</v>
      </c>
      <c r="F9590" s="143" t="s">
        <v>700</v>
      </c>
      <c r="G9590" s="143" t="s">
        <v>701</v>
      </c>
      <c r="H9590" s="144">
        <v>10000</v>
      </c>
      <c r="I9590" s="143"/>
    </row>
    <row r="9591" spans="2:9" x14ac:dyDescent="0.25">
      <c r="B9591" s="142">
        <v>57446</v>
      </c>
      <c r="C9591" s="143" t="s">
        <v>290</v>
      </c>
      <c r="D9591" s="142">
        <v>14158070</v>
      </c>
      <c r="E9591" s="143" t="s">
        <v>7399</v>
      </c>
      <c r="F9591" s="143" t="s">
        <v>700</v>
      </c>
      <c r="G9591" s="143" t="s">
        <v>701</v>
      </c>
      <c r="H9591" s="144">
        <v>10000</v>
      </c>
      <c r="I9591" s="143"/>
    </row>
    <row r="9592" spans="2:9" x14ac:dyDescent="0.25">
      <c r="B9592" s="142">
        <v>57446</v>
      </c>
      <c r="C9592" s="143" t="s">
        <v>290</v>
      </c>
      <c r="D9592" s="142">
        <v>14158476</v>
      </c>
      <c r="E9592" s="143" t="s">
        <v>7400</v>
      </c>
      <c r="F9592" s="143" t="s">
        <v>700</v>
      </c>
      <c r="G9592" s="143" t="s">
        <v>701</v>
      </c>
      <c r="H9592" s="144">
        <v>5027</v>
      </c>
      <c r="I9592" s="143"/>
    </row>
    <row r="9593" spans="2:9" x14ac:dyDescent="0.25">
      <c r="B9593" s="142">
        <v>57446</v>
      </c>
      <c r="C9593" s="143" t="s">
        <v>290</v>
      </c>
      <c r="D9593" s="142">
        <v>14158592</v>
      </c>
      <c r="E9593" s="143" t="s">
        <v>9405</v>
      </c>
      <c r="F9593" s="143" t="s">
        <v>700</v>
      </c>
      <c r="G9593" s="143" t="s">
        <v>701</v>
      </c>
      <c r="H9593" s="144">
        <v>-56531.01</v>
      </c>
      <c r="I9593" s="143"/>
    </row>
    <row r="9594" spans="2:9" x14ac:dyDescent="0.25">
      <c r="B9594" s="142">
        <v>57446</v>
      </c>
      <c r="C9594" s="143" t="s">
        <v>290</v>
      </c>
      <c r="D9594" s="142">
        <v>14158592</v>
      </c>
      <c r="E9594" s="143" t="s">
        <v>7401</v>
      </c>
      <c r="F9594" s="143" t="s">
        <v>700</v>
      </c>
      <c r="G9594" s="143" t="s">
        <v>701</v>
      </c>
      <c r="H9594" s="144">
        <v>5027</v>
      </c>
      <c r="I9594" s="143"/>
    </row>
    <row r="9595" spans="2:9" x14ac:dyDescent="0.25">
      <c r="B9595" s="142">
        <v>57446</v>
      </c>
      <c r="C9595" s="143" t="s">
        <v>290</v>
      </c>
      <c r="D9595" s="142">
        <v>14175864</v>
      </c>
      <c r="E9595" s="143" t="s">
        <v>7402</v>
      </c>
      <c r="F9595" s="143" t="s">
        <v>700</v>
      </c>
      <c r="G9595" s="143" t="s">
        <v>701</v>
      </c>
      <c r="H9595" s="144">
        <v>-10800</v>
      </c>
      <c r="I9595" s="143"/>
    </row>
    <row r="9596" spans="2:9" x14ac:dyDescent="0.25">
      <c r="B9596" s="142">
        <v>57446</v>
      </c>
      <c r="C9596" s="143" t="s">
        <v>290</v>
      </c>
      <c r="D9596" s="142">
        <v>14175864</v>
      </c>
      <c r="E9596" s="143" t="s">
        <v>7403</v>
      </c>
      <c r="F9596" s="143" t="s">
        <v>700</v>
      </c>
      <c r="G9596" s="143" t="s">
        <v>701</v>
      </c>
      <c r="H9596" s="144">
        <v>-25092.82</v>
      </c>
      <c r="I9596" s="143"/>
    </row>
    <row r="9597" spans="2:9" x14ac:dyDescent="0.25">
      <c r="B9597" s="142">
        <v>57446</v>
      </c>
      <c r="C9597" s="143" t="s">
        <v>290</v>
      </c>
      <c r="D9597" s="142">
        <v>14175864</v>
      </c>
      <c r="E9597" s="143" t="s">
        <v>7404</v>
      </c>
      <c r="F9597" s="143" t="s">
        <v>697</v>
      </c>
      <c r="G9597" s="143" t="s">
        <v>698</v>
      </c>
      <c r="H9597" s="144">
        <v>50000</v>
      </c>
      <c r="I9597" s="143"/>
    </row>
    <row r="9598" spans="2:9" x14ac:dyDescent="0.25">
      <c r="B9598" s="142">
        <v>57446</v>
      </c>
      <c r="C9598" s="143" t="s">
        <v>290</v>
      </c>
      <c r="D9598" s="142">
        <v>14205945</v>
      </c>
      <c r="E9598" s="143" t="s">
        <v>7405</v>
      </c>
      <c r="F9598" s="143" t="s">
        <v>778</v>
      </c>
      <c r="G9598" s="143" t="s">
        <v>779</v>
      </c>
      <c r="H9598" s="144">
        <v>768.6</v>
      </c>
      <c r="I9598" s="143"/>
    </row>
    <row r="9599" spans="2:9" x14ac:dyDescent="0.25">
      <c r="B9599" s="142">
        <v>57446</v>
      </c>
      <c r="C9599" s="143" t="s">
        <v>290</v>
      </c>
      <c r="D9599" s="142">
        <v>14205945</v>
      </c>
      <c r="E9599" s="143" t="s">
        <v>7405</v>
      </c>
      <c r="F9599" s="143" t="s">
        <v>778</v>
      </c>
      <c r="G9599" s="143" t="s">
        <v>779</v>
      </c>
      <c r="H9599" s="144">
        <v>384.3</v>
      </c>
      <c r="I9599" s="143"/>
    </row>
    <row r="9600" spans="2:9" x14ac:dyDescent="0.25">
      <c r="B9600" s="142">
        <v>57446</v>
      </c>
      <c r="C9600" s="143" t="s">
        <v>290</v>
      </c>
      <c r="D9600" s="142">
        <v>14205945</v>
      </c>
      <c r="E9600" s="143" t="s">
        <v>7405</v>
      </c>
      <c r="F9600" s="143" t="s">
        <v>778</v>
      </c>
      <c r="G9600" s="143" t="s">
        <v>779</v>
      </c>
      <c r="H9600" s="144">
        <v>384.3</v>
      </c>
      <c r="I9600" s="143"/>
    </row>
    <row r="9601" spans="2:9" x14ac:dyDescent="0.25">
      <c r="B9601" s="142">
        <v>57446</v>
      </c>
      <c r="C9601" s="143" t="s">
        <v>290</v>
      </c>
      <c r="D9601" s="142">
        <v>14205945</v>
      </c>
      <c r="E9601" s="143" t="s">
        <v>7406</v>
      </c>
      <c r="F9601" s="143" t="s">
        <v>700</v>
      </c>
      <c r="G9601" s="143" t="s">
        <v>701</v>
      </c>
      <c r="H9601" s="144">
        <v>100000</v>
      </c>
      <c r="I9601" s="143"/>
    </row>
    <row r="9602" spans="2:9" x14ac:dyDescent="0.25">
      <c r="B9602" s="142">
        <v>57446</v>
      </c>
      <c r="C9602" s="143" t="s">
        <v>290</v>
      </c>
      <c r="D9602" s="142">
        <v>14270053</v>
      </c>
      <c r="E9602" s="143" t="s">
        <v>7407</v>
      </c>
      <c r="F9602" s="143" t="s">
        <v>700</v>
      </c>
      <c r="G9602" s="143" t="s">
        <v>701</v>
      </c>
      <c r="H9602" s="144">
        <v>-44520.36</v>
      </c>
      <c r="I9602" s="143"/>
    </row>
    <row r="9603" spans="2:9" x14ac:dyDescent="0.25">
      <c r="B9603" s="142">
        <v>57446</v>
      </c>
      <c r="C9603" s="143" t="s">
        <v>290</v>
      </c>
      <c r="D9603" s="142">
        <v>14272166</v>
      </c>
      <c r="E9603" s="143" t="s">
        <v>7408</v>
      </c>
      <c r="F9603" s="143" t="s">
        <v>713</v>
      </c>
      <c r="G9603" s="143" t="s">
        <v>714</v>
      </c>
      <c r="H9603" s="144">
        <v>100000</v>
      </c>
      <c r="I9603" s="143"/>
    </row>
    <row r="9604" spans="2:9" x14ac:dyDescent="0.25">
      <c r="B9604" s="142">
        <v>57446</v>
      </c>
      <c r="C9604" s="143" t="s">
        <v>290</v>
      </c>
      <c r="D9604" s="142">
        <v>64961692</v>
      </c>
      <c r="E9604" s="143" t="s">
        <v>7409</v>
      </c>
      <c r="F9604" s="143" t="s">
        <v>723</v>
      </c>
      <c r="G9604" s="143" t="s">
        <v>724</v>
      </c>
      <c r="H9604" s="144">
        <v>-30486.63</v>
      </c>
      <c r="I9604" s="143"/>
    </row>
    <row r="9605" spans="2:9" x14ac:dyDescent="0.25">
      <c r="B9605" s="142">
        <v>57446</v>
      </c>
      <c r="C9605" s="143" t="s">
        <v>290</v>
      </c>
      <c r="D9605" s="142">
        <v>64961692</v>
      </c>
      <c r="E9605" s="143" t="s">
        <v>7410</v>
      </c>
      <c r="F9605" s="143" t="s">
        <v>700</v>
      </c>
      <c r="G9605" s="143" t="s">
        <v>701</v>
      </c>
      <c r="H9605" s="144">
        <v>30486.63</v>
      </c>
      <c r="I9605" s="143"/>
    </row>
    <row r="9606" spans="2:9" x14ac:dyDescent="0.25">
      <c r="B9606" s="142">
        <v>57446</v>
      </c>
      <c r="C9606" s="143" t="s">
        <v>290</v>
      </c>
      <c r="D9606" s="142">
        <v>64962178</v>
      </c>
      <c r="E9606" s="143" t="s">
        <v>7411</v>
      </c>
      <c r="F9606" s="143" t="s">
        <v>700</v>
      </c>
      <c r="G9606" s="143" t="s">
        <v>701</v>
      </c>
      <c r="H9606" s="144">
        <v>20000</v>
      </c>
      <c r="I9606" s="143"/>
    </row>
    <row r="9607" spans="2:9" x14ac:dyDescent="0.25">
      <c r="B9607" s="142">
        <v>57446</v>
      </c>
      <c r="C9607" s="143" t="s">
        <v>290</v>
      </c>
      <c r="D9607" s="142">
        <v>64962359</v>
      </c>
      <c r="E9607" s="143" t="s">
        <v>8907</v>
      </c>
      <c r="F9607" s="143" t="s">
        <v>1675</v>
      </c>
      <c r="G9607" s="143" t="s">
        <v>1676</v>
      </c>
      <c r="H9607" s="144">
        <v>-104504</v>
      </c>
      <c r="I9607" s="143"/>
    </row>
    <row r="9608" spans="2:9" x14ac:dyDescent="0.25">
      <c r="B9608" s="142">
        <v>57446</v>
      </c>
      <c r="C9608" s="143" t="s">
        <v>290</v>
      </c>
      <c r="D9608" s="142">
        <v>64965159</v>
      </c>
      <c r="E9608" s="143" t="s">
        <v>7412</v>
      </c>
      <c r="F9608" s="143" t="s">
        <v>737</v>
      </c>
      <c r="G9608" s="143" t="s">
        <v>738</v>
      </c>
      <c r="H9608" s="144">
        <v>600</v>
      </c>
      <c r="I9608" s="143"/>
    </row>
    <row r="9609" spans="2:9" x14ac:dyDescent="0.25">
      <c r="B9609" s="142">
        <v>57446</v>
      </c>
      <c r="C9609" s="143" t="s">
        <v>290</v>
      </c>
      <c r="D9609" s="142">
        <v>64965159</v>
      </c>
      <c r="E9609" s="143" t="s">
        <v>7413</v>
      </c>
      <c r="F9609" s="143" t="s">
        <v>700</v>
      </c>
      <c r="G9609" s="143" t="s">
        <v>701</v>
      </c>
      <c r="H9609" s="144">
        <v>75000</v>
      </c>
      <c r="I9609" s="143"/>
    </row>
    <row r="9610" spans="2:9" x14ac:dyDescent="0.25">
      <c r="B9610" s="142">
        <v>57446</v>
      </c>
      <c r="C9610" s="143" t="s">
        <v>290</v>
      </c>
      <c r="D9610" s="142">
        <v>64965673</v>
      </c>
      <c r="E9610" s="143" t="s">
        <v>9406</v>
      </c>
      <c r="F9610" s="143" t="s">
        <v>700</v>
      </c>
      <c r="G9610" s="143" t="s">
        <v>701</v>
      </c>
      <c r="H9610" s="144">
        <v>1200</v>
      </c>
      <c r="I9610" s="143"/>
    </row>
    <row r="9611" spans="2:9" x14ac:dyDescent="0.25">
      <c r="B9611" s="142">
        <v>57446</v>
      </c>
      <c r="C9611" s="143" t="s">
        <v>290</v>
      </c>
      <c r="D9611" s="142">
        <v>64965673</v>
      </c>
      <c r="E9611" s="143" t="s">
        <v>9407</v>
      </c>
      <c r="F9611" s="143" t="s">
        <v>713</v>
      </c>
      <c r="G9611" s="143" t="s">
        <v>714</v>
      </c>
      <c r="H9611" s="144">
        <v>150000</v>
      </c>
      <c r="I9611" s="143"/>
    </row>
    <row r="9612" spans="2:9" x14ac:dyDescent="0.25">
      <c r="B9612" s="142">
        <v>57446</v>
      </c>
      <c r="C9612" s="143" t="s">
        <v>290</v>
      </c>
      <c r="D9612" s="142">
        <v>64968889</v>
      </c>
      <c r="E9612" s="143" t="s">
        <v>7414</v>
      </c>
      <c r="F9612" s="143" t="s">
        <v>787</v>
      </c>
      <c r="G9612" s="143" t="s">
        <v>788</v>
      </c>
      <c r="H9612" s="144">
        <v>600</v>
      </c>
      <c r="I9612" s="143"/>
    </row>
    <row r="9613" spans="2:9" x14ac:dyDescent="0.25">
      <c r="B9613" s="142">
        <v>57446</v>
      </c>
      <c r="C9613" s="143" t="s">
        <v>290</v>
      </c>
      <c r="D9613" s="142">
        <v>64968889</v>
      </c>
      <c r="E9613" s="143" t="s">
        <v>7414</v>
      </c>
      <c r="F9613" s="143" t="s">
        <v>787</v>
      </c>
      <c r="G9613" s="143" t="s">
        <v>788</v>
      </c>
      <c r="H9613" s="144">
        <v>600</v>
      </c>
      <c r="I9613" s="143"/>
    </row>
    <row r="9614" spans="2:9" x14ac:dyDescent="0.25">
      <c r="B9614" s="142">
        <v>57446</v>
      </c>
      <c r="C9614" s="143" t="s">
        <v>290</v>
      </c>
      <c r="D9614" s="142">
        <v>64968889</v>
      </c>
      <c r="E9614" s="143" t="s">
        <v>7414</v>
      </c>
      <c r="F9614" s="143" t="s">
        <v>787</v>
      </c>
      <c r="G9614" s="143" t="s">
        <v>788</v>
      </c>
      <c r="H9614" s="144">
        <v>1200</v>
      </c>
      <c r="I9614" s="143"/>
    </row>
    <row r="9615" spans="2:9" x14ac:dyDescent="0.25">
      <c r="B9615" s="142">
        <v>57446</v>
      </c>
      <c r="C9615" s="143" t="s">
        <v>290</v>
      </c>
      <c r="D9615" s="142">
        <v>64975594</v>
      </c>
      <c r="E9615" s="143" t="s">
        <v>7415</v>
      </c>
      <c r="F9615" s="143" t="s">
        <v>700</v>
      </c>
      <c r="G9615" s="143" t="s">
        <v>701</v>
      </c>
      <c r="H9615" s="144">
        <v>40000</v>
      </c>
      <c r="I9615" s="143"/>
    </row>
    <row r="9616" spans="2:9" x14ac:dyDescent="0.25">
      <c r="B9616" s="142">
        <v>57446</v>
      </c>
      <c r="C9616" s="143" t="s">
        <v>290</v>
      </c>
      <c r="D9616" s="142">
        <v>64993295</v>
      </c>
      <c r="E9616" s="143" t="s">
        <v>7416</v>
      </c>
      <c r="F9616" s="143" t="s">
        <v>737</v>
      </c>
      <c r="G9616" s="143" t="s">
        <v>738</v>
      </c>
      <c r="H9616" s="144">
        <v>210</v>
      </c>
      <c r="I9616" s="143"/>
    </row>
    <row r="9617" spans="2:9" x14ac:dyDescent="0.25">
      <c r="B9617" s="142">
        <v>57446</v>
      </c>
      <c r="C9617" s="143" t="s">
        <v>290</v>
      </c>
      <c r="D9617" s="142">
        <v>64993295</v>
      </c>
      <c r="E9617" s="143" t="s">
        <v>7417</v>
      </c>
      <c r="F9617" s="143" t="s">
        <v>697</v>
      </c>
      <c r="G9617" s="143" t="s">
        <v>698</v>
      </c>
      <c r="H9617" s="144">
        <v>25000</v>
      </c>
      <c r="I9617" s="143"/>
    </row>
    <row r="9618" spans="2:9" x14ac:dyDescent="0.25">
      <c r="B9618" s="142">
        <v>57446</v>
      </c>
      <c r="C9618" s="143" t="s">
        <v>290</v>
      </c>
      <c r="D9618" s="142">
        <v>64993295</v>
      </c>
      <c r="E9618" s="143" t="s">
        <v>7418</v>
      </c>
      <c r="F9618" s="143" t="s">
        <v>700</v>
      </c>
      <c r="G9618" s="143" t="s">
        <v>701</v>
      </c>
      <c r="H9618" s="144">
        <v>600</v>
      </c>
      <c r="I9618" s="143"/>
    </row>
    <row r="9619" spans="2:9" x14ac:dyDescent="0.25">
      <c r="B9619" s="142">
        <v>57446</v>
      </c>
      <c r="C9619" s="143" t="s">
        <v>290</v>
      </c>
      <c r="D9619" s="142">
        <v>64999399</v>
      </c>
      <c r="E9619" s="143" t="s">
        <v>9408</v>
      </c>
      <c r="F9619" s="143" t="s">
        <v>713</v>
      </c>
      <c r="G9619" s="143" t="s">
        <v>714</v>
      </c>
      <c r="H9619" s="144">
        <v>150000</v>
      </c>
      <c r="I9619" s="143"/>
    </row>
    <row r="9620" spans="2:9" x14ac:dyDescent="0.25">
      <c r="B9620" s="142">
        <v>57446</v>
      </c>
      <c r="C9620" s="143" t="s">
        <v>290</v>
      </c>
      <c r="D9620" s="142">
        <v>65003505</v>
      </c>
      <c r="E9620" s="143" t="s">
        <v>9998</v>
      </c>
      <c r="F9620" s="143" t="s">
        <v>700</v>
      </c>
      <c r="G9620" s="143" t="s">
        <v>701</v>
      </c>
      <c r="H9620" s="144">
        <v>-7000</v>
      </c>
      <c r="I9620" s="143"/>
    </row>
    <row r="9621" spans="2:9" x14ac:dyDescent="0.25">
      <c r="B9621" s="142">
        <v>57446</v>
      </c>
      <c r="C9621" s="143" t="s">
        <v>290</v>
      </c>
      <c r="D9621" s="142">
        <v>65018492</v>
      </c>
      <c r="E9621" s="143" t="s">
        <v>7419</v>
      </c>
      <c r="F9621" s="143" t="s">
        <v>706</v>
      </c>
      <c r="G9621" s="143" t="s">
        <v>707</v>
      </c>
      <c r="H9621" s="144">
        <v>14433.76</v>
      </c>
      <c r="I9621" s="143"/>
    </row>
    <row r="9622" spans="2:9" x14ac:dyDescent="0.25">
      <c r="B9622" s="142">
        <v>57446</v>
      </c>
      <c r="C9622" s="143" t="s">
        <v>290</v>
      </c>
      <c r="D9622" s="142">
        <v>65019029</v>
      </c>
      <c r="E9622" s="143" t="s">
        <v>7420</v>
      </c>
      <c r="F9622" s="143" t="s">
        <v>737</v>
      </c>
      <c r="G9622" s="143" t="s">
        <v>738</v>
      </c>
      <c r="H9622" s="144">
        <v>4004</v>
      </c>
      <c r="I9622" s="143"/>
    </row>
    <row r="9623" spans="2:9" x14ac:dyDescent="0.25">
      <c r="B9623" s="142">
        <v>57446</v>
      </c>
      <c r="C9623" s="143" t="s">
        <v>290</v>
      </c>
      <c r="D9623" s="142">
        <v>65019029</v>
      </c>
      <c r="E9623" s="143" t="s">
        <v>7421</v>
      </c>
      <c r="F9623" s="143" t="s">
        <v>899</v>
      </c>
      <c r="G9623" s="143" t="s">
        <v>900</v>
      </c>
      <c r="H9623" s="144">
        <v>914.68</v>
      </c>
      <c r="I9623" s="143"/>
    </row>
    <row r="9624" spans="2:9" x14ac:dyDescent="0.25">
      <c r="B9624" s="142">
        <v>57446</v>
      </c>
      <c r="C9624" s="143" t="s">
        <v>290</v>
      </c>
      <c r="D9624" s="142">
        <v>65019029</v>
      </c>
      <c r="E9624" s="143" t="s">
        <v>7422</v>
      </c>
      <c r="F9624" s="143" t="s">
        <v>697</v>
      </c>
      <c r="G9624" s="143" t="s">
        <v>698</v>
      </c>
      <c r="H9624" s="144">
        <v>28150</v>
      </c>
      <c r="I9624" s="143"/>
    </row>
    <row r="9625" spans="2:9" x14ac:dyDescent="0.25">
      <c r="B9625" s="142">
        <v>57446</v>
      </c>
      <c r="C9625" s="143" t="s">
        <v>290</v>
      </c>
      <c r="D9625" s="142">
        <v>65042524</v>
      </c>
      <c r="E9625" s="143" t="s">
        <v>7423</v>
      </c>
      <c r="F9625" s="143" t="s">
        <v>700</v>
      </c>
      <c r="G9625" s="143" t="s">
        <v>701</v>
      </c>
      <c r="H9625" s="144">
        <v>720</v>
      </c>
      <c r="I9625" s="143"/>
    </row>
    <row r="9626" spans="2:9" x14ac:dyDescent="0.25">
      <c r="B9626" s="142">
        <v>57446</v>
      </c>
      <c r="C9626" s="143" t="s">
        <v>290</v>
      </c>
      <c r="D9626" s="142">
        <v>65059392</v>
      </c>
      <c r="E9626" s="143" t="s">
        <v>7424</v>
      </c>
      <c r="F9626" s="143" t="s">
        <v>737</v>
      </c>
      <c r="G9626" s="143" t="s">
        <v>738</v>
      </c>
      <c r="H9626" s="144">
        <v>1200</v>
      </c>
      <c r="I9626" s="143"/>
    </row>
    <row r="9627" spans="2:9" x14ac:dyDescent="0.25">
      <c r="B9627" s="142">
        <v>57446</v>
      </c>
      <c r="C9627" s="143" t="s">
        <v>290</v>
      </c>
      <c r="D9627" s="142">
        <v>65131393</v>
      </c>
      <c r="E9627" s="143" t="s">
        <v>9999</v>
      </c>
      <c r="F9627" s="143" t="s">
        <v>700</v>
      </c>
      <c r="G9627" s="143" t="s">
        <v>701</v>
      </c>
      <c r="H9627" s="144">
        <v>-7000</v>
      </c>
      <c r="I9627" s="143"/>
    </row>
    <row r="9628" spans="2:9" x14ac:dyDescent="0.25">
      <c r="B9628" s="142">
        <v>57446</v>
      </c>
      <c r="C9628" s="143" t="s">
        <v>290</v>
      </c>
      <c r="D9628" s="142">
        <v>98303479</v>
      </c>
      <c r="E9628" s="143" t="s">
        <v>7425</v>
      </c>
      <c r="F9628" s="143" t="s">
        <v>713</v>
      </c>
      <c r="G9628" s="143" t="s">
        <v>714</v>
      </c>
      <c r="H9628" s="144">
        <v>100000</v>
      </c>
      <c r="I9628" s="143"/>
    </row>
    <row r="9629" spans="2:9" x14ac:dyDescent="0.25">
      <c r="B9629" s="142">
        <v>57446</v>
      </c>
      <c r="C9629" s="143" t="s">
        <v>290</v>
      </c>
      <c r="D9629" s="142">
        <v>98494287</v>
      </c>
      <c r="E9629" s="143" t="s">
        <v>7426</v>
      </c>
      <c r="F9629" s="143" t="s">
        <v>697</v>
      </c>
      <c r="G9629" s="143" t="s">
        <v>698</v>
      </c>
      <c r="H9629" s="144">
        <v>20000</v>
      </c>
      <c r="I9629" s="143"/>
    </row>
    <row r="9630" spans="2:9" x14ac:dyDescent="0.25">
      <c r="B9630" s="142">
        <v>57446</v>
      </c>
      <c r="C9630" s="143" t="s">
        <v>290</v>
      </c>
      <c r="D9630" s="142">
        <v>98494287</v>
      </c>
      <c r="E9630" s="143" t="s">
        <v>7426</v>
      </c>
      <c r="F9630" s="143" t="s">
        <v>697</v>
      </c>
      <c r="G9630" s="143" t="s">
        <v>698</v>
      </c>
      <c r="H9630" s="144">
        <v>25000</v>
      </c>
      <c r="I9630" s="143"/>
    </row>
    <row r="9631" spans="2:9" x14ac:dyDescent="0.25">
      <c r="B9631" s="142">
        <v>57446</v>
      </c>
      <c r="C9631" s="143" t="s">
        <v>290</v>
      </c>
      <c r="D9631" s="142">
        <v>100866218</v>
      </c>
      <c r="E9631" s="143" t="s">
        <v>7427</v>
      </c>
      <c r="F9631" s="143" t="s">
        <v>716</v>
      </c>
      <c r="G9631" s="143" t="s">
        <v>717</v>
      </c>
      <c r="H9631" s="144">
        <v>100000</v>
      </c>
      <c r="I9631" s="143"/>
    </row>
    <row r="9632" spans="2:9" x14ac:dyDescent="0.25">
      <c r="B9632" s="142">
        <v>57446</v>
      </c>
      <c r="C9632" s="143" t="s">
        <v>290</v>
      </c>
      <c r="D9632" s="142">
        <v>100866227</v>
      </c>
      <c r="E9632" s="143" t="s">
        <v>7428</v>
      </c>
      <c r="F9632" s="143" t="s">
        <v>716</v>
      </c>
      <c r="G9632" s="143" t="s">
        <v>717</v>
      </c>
      <c r="H9632" s="144">
        <v>100000</v>
      </c>
      <c r="I9632" s="143"/>
    </row>
    <row r="9633" spans="2:9" x14ac:dyDescent="0.25">
      <c r="B9633" s="142">
        <v>57446</v>
      </c>
      <c r="C9633" s="143" t="s">
        <v>290</v>
      </c>
      <c r="D9633" s="142">
        <v>100866227</v>
      </c>
      <c r="E9633" s="143" t="s">
        <v>7429</v>
      </c>
      <c r="F9633" s="143" t="s">
        <v>729</v>
      </c>
      <c r="G9633" s="143" t="s">
        <v>730</v>
      </c>
      <c r="H9633" s="144">
        <v>10000</v>
      </c>
      <c r="I9633" s="143"/>
    </row>
    <row r="9634" spans="2:9" x14ac:dyDescent="0.25">
      <c r="B9634" s="142">
        <v>57446</v>
      </c>
      <c r="C9634" s="143" t="s">
        <v>290</v>
      </c>
      <c r="D9634" s="142">
        <v>101446704</v>
      </c>
      <c r="E9634" s="143" t="s">
        <v>7430</v>
      </c>
      <c r="F9634" s="143" t="s">
        <v>716</v>
      </c>
      <c r="G9634" s="143" t="s">
        <v>717</v>
      </c>
      <c r="H9634" s="144">
        <v>310000</v>
      </c>
      <c r="I9634" s="143"/>
    </row>
    <row r="9635" spans="2:9" x14ac:dyDescent="0.25">
      <c r="B9635" s="142">
        <v>57446</v>
      </c>
      <c r="C9635" s="143" t="s">
        <v>290</v>
      </c>
      <c r="D9635" s="142">
        <v>101446704</v>
      </c>
      <c r="E9635" s="143" t="s">
        <v>7431</v>
      </c>
      <c r="F9635" s="143" t="s">
        <v>716</v>
      </c>
      <c r="G9635" s="143" t="s">
        <v>717</v>
      </c>
      <c r="H9635" s="144">
        <v>500000</v>
      </c>
      <c r="I9635" s="143"/>
    </row>
    <row r="9636" spans="2:9" x14ac:dyDescent="0.25">
      <c r="B9636" s="142">
        <v>57446</v>
      </c>
      <c r="C9636" s="143" t="s">
        <v>290</v>
      </c>
      <c r="D9636" s="142">
        <v>101446704</v>
      </c>
      <c r="E9636" s="143" t="s">
        <v>7432</v>
      </c>
      <c r="F9636" s="143" t="s">
        <v>713</v>
      </c>
      <c r="G9636" s="143" t="s">
        <v>714</v>
      </c>
      <c r="H9636" s="144">
        <v>1090000</v>
      </c>
      <c r="I9636" s="143"/>
    </row>
    <row r="9637" spans="2:9" x14ac:dyDescent="0.25">
      <c r="B9637" s="142">
        <v>57446</v>
      </c>
      <c r="C9637" s="143" t="s">
        <v>290</v>
      </c>
      <c r="D9637" s="142">
        <v>101446846</v>
      </c>
      <c r="E9637" s="143" t="s">
        <v>7433</v>
      </c>
      <c r="F9637" s="143" t="s">
        <v>716</v>
      </c>
      <c r="G9637" s="143" t="s">
        <v>717</v>
      </c>
      <c r="H9637" s="144">
        <v>310000</v>
      </c>
      <c r="I9637" s="143"/>
    </row>
    <row r="9638" spans="2:9" x14ac:dyDescent="0.25">
      <c r="B9638" s="142">
        <v>57446</v>
      </c>
      <c r="C9638" s="143" t="s">
        <v>290</v>
      </c>
      <c r="D9638" s="142">
        <v>101446846</v>
      </c>
      <c r="E9638" s="143" t="s">
        <v>7434</v>
      </c>
      <c r="F9638" s="143" t="s">
        <v>716</v>
      </c>
      <c r="G9638" s="143" t="s">
        <v>717</v>
      </c>
      <c r="H9638" s="144">
        <v>500000</v>
      </c>
      <c r="I9638" s="143"/>
    </row>
    <row r="9639" spans="2:9" x14ac:dyDescent="0.25">
      <c r="B9639" s="142">
        <v>57446</v>
      </c>
      <c r="C9639" s="143" t="s">
        <v>290</v>
      </c>
      <c r="D9639" s="142">
        <v>101446846</v>
      </c>
      <c r="E9639" s="143" t="s">
        <v>7435</v>
      </c>
      <c r="F9639" s="143" t="s">
        <v>713</v>
      </c>
      <c r="G9639" s="143" t="s">
        <v>714</v>
      </c>
      <c r="H9639" s="144">
        <v>1090000</v>
      </c>
      <c r="I9639" s="143"/>
    </row>
    <row r="9640" spans="2:9" x14ac:dyDescent="0.25">
      <c r="B9640" s="142">
        <v>57446</v>
      </c>
      <c r="C9640" s="143" t="s">
        <v>290</v>
      </c>
      <c r="D9640" s="142">
        <v>101786218</v>
      </c>
      <c r="E9640" s="143" t="s">
        <v>7436</v>
      </c>
      <c r="F9640" s="143" t="s">
        <v>716</v>
      </c>
      <c r="G9640" s="143" t="s">
        <v>717</v>
      </c>
      <c r="H9640" s="144">
        <v>505000</v>
      </c>
      <c r="I9640" s="143"/>
    </row>
    <row r="9641" spans="2:9" x14ac:dyDescent="0.25">
      <c r="B9641" s="142">
        <v>57446</v>
      </c>
      <c r="C9641" s="143" t="s">
        <v>290</v>
      </c>
      <c r="D9641" s="142">
        <v>101786218</v>
      </c>
      <c r="E9641" s="143" t="s">
        <v>7437</v>
      </c>
      <c r="F9641" s="143" t="s">
        <v>716</v>
      </c>
      <c r="G9641" s="143" t="s">
        <v>717</v>
      </c>
      <c r="H9641" s="144">
        <v>505000</v>
      </c>
      <c r="I9641" s="143"/>
    </row>
    <row r="9642" spans="2:9" x14ac:dyDescent="0.25">
      <c r="B9642" s="142">
        <v>57446</v>
      </c>
      <c r="C9642" s="143" t="s">
        <v>290</v>
      </c>
      <c r="D9642" s="142">
        <v>101786218</v>
      </c>
      <c r="E9642" s="143" t="s">
        <v>7438</v>
      </c>
      <c r="F9642" s="143" t="s">
        <v>713</v>
      </c>
      <c r="G9642" s="143" t="s">
        <v>714</v>
      </c>
      <c r="H9642" s="144">
        <v>2130000</v>
      </c>
      <c r="I9642" s="143"/>
    </row>
    <row r="9643" spans="2:9" x14ac:dyDescent="0.25">
      <c r="B9643" s="142">
        <v>57447</v>
      </c>
      <c r="C9643" s="143" t="s">
        <v>291</v>
      </c>
      <c r="D9643" s="142">
        <v>13893744</v>
      </c>
      <c r="E9643" s="143" t="s">
        <v>7439</v>
      </c>
      <c r="F9643" s="143" t="s">
        <v>713</v>
      </c>
      <c r="G9643" s="143" t="s">
        <v>714</v>
      </c>
      <c r="H9643" s="144">
        <v>80000</v>
      </c>
      <c r="I9643" s="143"/>
    </row>
    <row r="9644" spans="2:9" x14ac:dyDescent="0.25">
      <c r="B9644" s="142">
        <v>57447</v>
      </c>
      <c r="C9644" s="143" t="s">
        <v>291</v>
      </c>
      <c r="D9644" s="142">
        <v>13913105</v>
      </c>
      <c r="E9644" s="143" t="s">
        <v>7440</v>
      </c>
      <c r="F9644" s="143" t="s">
        <v>700</v>
      </c>
      <c r="G9644" s="143" t="s">
        <v>701</v>
      </c>
      <c r="H9644" s="144">
        <v>3600</v>
      </c>
      <c r="I9644" s="143"/>
    </row>
    <row r="9645" spans="2:9" x14ac:dyDescent="0.25">
      <c r="B9645" s="142">
        <v>57447</v>
      </c>
      <c r="C9645" s="143" t="s">
        <v>291</v>
      </c>
      <c r="D9645" s="142">
        <v>13913105</v>
      </c>
      <c r="E9645" s="143" t="s">
        <v>7440</v>
      </c>
      <c r="F9645" s="143" t="s">
        <v>700</v>
      </c>
      <c r="G9645" s="143" t="s">
        <v>701</v>
      </c>
      <c r="H9645" s="144">
        <v>2400</v>
      </c>
      <c r="I9645" s="143"/>
    </row>
    <row r="9646" spans="2:9" x14ac:dyDescent="0.25">
      <c r="B9646" s="142">
        <v>57447</v>
      </c>
      <c r="C9646" s="143" t="s">
        <v>291</v>
      </c>
      <c r="D9646" s="142">
        <v>13913105</v>
      </c>
      <c r="E9646" s="143" t="s">
        <v>7440</v>
      </c>
      <c r="F9646" s="143" t="s">
        <v>700</v>
      </c>
      <c r="G9646" s="143" t="s">
        <v>701</v>
      </c>
      <c r="H9646" s="144">
        <v>1200</v>
      </c>
      <c r="I9646" s="143"/>
    </row>
    <row r="9647" spans="2:9" x14ac:dyDescent="0.25">
      <c r="B9647" s="142">
        <v>57447</v>
      </c>
      <c r="C9647" s="143" t="s">
        <v>291</v>
      </c>
      <c r="D9647" s="142">
        <v>13938647</v>
      </c>
      <c r="E9647" s="143" t="s">
        <v>7447</v>
      </c>
      <c r="F9647" s="143" t="s">
        <v>697</v>
      </c>
      <c r="G9647" s="143" t="s">
        <v>698</v>
      </c>
      <c r="H9647" s="144">
        <v>7000</v>
      </c>
      <c r="I9647" s="143"/>
    </row>
    <row r="9648" spans="2:9" x14ac:dyDescent="0.25">
      <c r="B9648" s="142">
        <v>57447</v>
      </c>
      <c r="C9648" s="143" t="s">
        <v>291</v>
      </c>
      <c r="D9648" s="142">
        <v>13967207</v>
      </c>
      <c r="E9648" s="143" t="s">
        <v>7441</v>
      </c>
      <c r="F9648" s="143" t="s">
        <v>706</v>
      </c>
      <c r="G9648" s="143" t="s">
        <v>707</v>
      </c>
      <c r="H9648" s="144">
        <v>1155</v>
      </c>
      <c r="I9648" s="143"/>
    </row>
    <row r="9649" spans="2:9" x14ac:dyDescent="0.25">
      <c r="B9649" s="142">
        <v>57447</v>
      </c>
      <c r="C9649" s="143" t="s">
        <v>291</v>
      </c>
      <c r="D9649" s="142">
        <v>14102723</v>
      </c>
      <c r="E9649" s="143" t="s">
        <v>7442</v>
      </c>
      <c r="F9649" s="143" t="s">
        <v>713</v>
      </c>
      <c r="G9649" s="143" t="s">
        <v>714</v>
      </c>
      <c r="H9649" s="144">
        <v>200000</v>
      </c>
      <c r="I9649" s="143"/>
    </row>
    <row r="9650" spans="2:9" x14ac:dyDescent="0.25">
      <c r="B9650" s="142">
        <v>57447</v>
      </c>
      <c r="C9650" s="143" t="s">
        <v>291</v>
      </c>
      <c r="D9650" s="142">
        <v>14114894</v>
      </c>
      <c r="E9650" s="143" t="s">
        <v>10000</v>
      </c>
      <c r="F9650" s="143" t="s">
        <v>697</v>
      </c>
      <c r="G9650" s="143" t="s">
        <v>698</v>
      </c>
      <c r="H9650" s="144">
        <v>-35524.06</v>
      </c>
      <c r="I9650" s="143"/>
    </row>
    <row r="9651" spans="2:9" x14ac:dyDescent="0.25">
      <c r="B9651" s="142">
        <v>57447</v>
      </c>
      <c r="C9651" s="143" t="s">
        <v>291</v>
      </c>
      <c r="D9651" s="142">
        <v>14114894</v>
      </c>
      <c r="E9651" s="143" t="s">
        <v>7443</v>
      </c>
      <c r="F9651" s="143" t="s">
        <v>700</v>
      </c>
      <c r="G9651" s="143" t="s">
        <v>701</v>
      </c>
      <c r="H9651" s="144">
        <v>180</v>
      </c>
      <c r="I9651" s="143"/>
    </row>
    <row r="9652" spans="2:9" x14ac:dyDescent="0.25">
      <c r="B9652" s="142">
        <v>57447</v>
      </c>
      <c r="C9652" s="143" t="s">
        <v>291</v>
      </c>
      <c r="D9652" s="142">
        <v>14114894</v>
      </c>
      <c r="E9652" s="143" t="s">
        <v>7443</v>
      </c>
      <c r="F9652" s="143" t="s">
        <v>700</v>
      </c>
      <c r="G9652" s="143" t="s">
        <v>701</v>
      </c>
      <c r="H9652" s="144">
        <v>90</v>
      </c>
      <c r="I9652" s="143"/>
    </row>
    <row r="9653" spans="2:9" x14ac:dyDescent="0.25">
      <c r="B9653" s="142">
        <v>57447</v>
      </c>
      <c r="C9653" s="143" t="s">
        <v>291</v>
      </c>
      <c r="D9653" s="142">
        <v>14114894</v>
      </c>
      <c r="E9653" s="143" t="s">
        <v>7443</v>
      </c>
      <c r="F9653" s="143" t="s">
        <v>700</v>
      </c>
      <c r="G9653" s="143" t="s">
        <v>701</v>
      </c>
      <c r="H9653" s="144">
        <v>60</v>
      </c>
      <c r="I9653" s="143"/>
    </row>
    <row r="9654" spans="2:9" x14ac:dyDescent="0.25">
      <c r="B9654" s="142">
        <v>57447</v>
      </c>
      <c r="C9654" s="143" t="s">
        <v>291</v>
      </c>
      <c r="D9654" s="142">
        <v>14114894</v>
      </c>
      <c r="E9654" s="143" t="s">
        <v>7444</v>
      </c>
      <c r="F9654" s="143" t="s">
        <v>737</v>
      </c>
      <c r="G9654" s="143" t="s">
        <v>738</v>
      </c>
      <c r="H9654" s="144">
        <v>2580</v>
      </c>
      <c r="I9654" s="143"/>
    </row>
    <row r="9655" spans="2:9" x14ac:dyDescent="0.25">
      <c r="B9655" s="142">
        <v>57447</v>
      </c>
      <c r="C9655" s="143" t="s">
        <v>291</v>
      </c>
      <c r="D9655" s="142">
        <v>14114894</v>
      </c>
      <c r="E9655" s="143" t="s">
        <v>7444</v>
      </c>
      <c r="F9655" s="143" t="s">
        <v>737</v>
      </c>
      <c r="G9655" s="143" t="s">
        <v>738</v>
      </c>
      <c r="H9655" s="144">
        <v>1290</v>
      </c>
      <c r="I9655" s="143"/>
    </row>
    <row r="9656" spans="2:9" x14ac:dyDescent="0.25">
      <c r="B9656" s="142">
        <v>57447</v>
      </c>
      <c r="C9656" s="143" t="s">
        <v>291</v>
      </c>
      <c r="D9656" s="142">
        <v>14114894</v>
      </c>
      <c r="E9656" s="143" t="s">
        <v>7444</v>
      </c>
      <c r="F9656" s="143" t="s">
        <v>737</v>
      </c>
      <c r="G9656" s="143" t="s">
        <v>738</v>
      </c>
      <c r="H9656" s="144">
        <v>860</v>
      </c>
      <c r="I9656" s="143"/>
    </row>
    <row r="9657" spans="2:9" x14ac:dyDescent="0.25">
      <c r="B9657" s="142">
        <v>57447</v>
      </c>
      <c r="C9657" s="143" t="s">
        <v>291</v>
      </c>
      <c r="D9657" s="142">
        <v>14114896</v>
      </c>
      <c r="E9657" s="143" t="s">
        <v>7445</v>
      </c>
      <c r="F9657" s="143" t="s">
        <v>697</v>
      </c>
      <c r="G9657" s="143" t="s">
        <v>698</v>
      </c>
      <c r="H9657" s="144">
        <v>30000</v>
      </c>
      <c r="I9657" s="143"/>
    </row>
    <row r="9658" spans="2:9" x14ac:dyDescent="0.25">
      <c r="B9658" s="142">
        <v>57447</v>
      </c>
      <c r="C9658" s="143" t="s">
        <v>291</v>
      </c>
      <c r="D9658" s="142">
        <v>14121993</v>
      </c>
      <c r="E9658" s="143" t="s">
        <v>7446</v>
      </c>
      <c r="F9658" s="143" t="s">
        <v>700</v>
      </c>
      <c r="G9658" s="143" t="s">
        <v>701</v>
      </c>
      <c r="H9658" s="144">
        <v>65000</v>
      </c>
      <c r="I9658" s="143"/>
    </row>
    <row r="9659" spans="2:9" x14ac:dyDescent="0.25">
      <c r="B9659" s="142">
        <v>57447</v>
      </c>
      <c r="C9659" s="143" t="s">
        <v>291</v>
      </c>
      <c r="D9659" s="142">
        <v>14138440</v>
      </c>
      <c r="E9659" s="143" t="s">
        <v>7331</v>
      </c>
      <c r="F9659" s="143" t="s">
        <v>729</v>
      </c>
      <c r="G9659" s="143" t="s">
        <v>730</v>
      </c>
      <c r="H9659" s="144">
        <v>350</v>
      </c>
      <c r="I9659" s="143"/>
    </row>
    <row r="9660" spans="2:9" x14ac:dyDescent="0.25">
      <c r="B9660" s="142">
        <v>57447</v>
      </c>
      <c r="C9660" s="143" t="s">
        <v>291</v>
      </c>
      <c r="D9660" s="142">
        <v>14138440</v>
      </c>
      <c r="E9660" s="143" t="s">
        <v>7332</v>
      </c>
      <c r="F9660" s="143" t="s">
        <v>713</v>
      </c>
      <c r="G9660" s="143" t="s">
        <v>714</v>
      </c>
      <c r="H9660" s="144">
        <v>30000</v>
      </c>
      <c r="I9660" s="143"/>
    </row>
    <row r="9661" spans="2:9" x14ac:dyDescent="0.25">
      <c r="B9661" s="142">
        <v>57447</v>
      </c>
      <c r="C9661" s="143" t="s">
        <v>291</v>
      </c>
      <c r="D9661" s="142">
        <v>14147475</v>
      </c>
      <c r="E9661" s="143" t="s">
        <v>7448</v>
      </c>
      <c r="F9661" s="143" t="s">
        <v>713</v>
      </c>
      <c r="G9661" s="143" t="s">
        <v>714</v>
      </c>
      <c r="H9661" s="144">
        <v>100000</v>
      </c>
      <c r="I9661" s="143"/>
    </row>
    <row r="9662" spans="2:9" x14ac:dyDescent="0.25">
      <c r="B9662" s="142">
        <v>57447</v>
      </c>
      <c r="C9662" s="143" t="s">
        <v>291</v>
      </c>
      <c r="D9662" s="142">
        <v>14157910</v>
      </c>
      <c r="E9662" s="143" t="s">
        <v>7449</v>
      </c>
      <c r="F9662" s="143" t="s">
        <v>697</v>
      </c>
      <c r="G9662" s="143" t="s">
        <v>698</v>
      </c>
      <c r="H9662" s="144">
        <v>80000</v>
      </c>
      <c r="I9662" s="143"/>
    </row>
    <row r="9663" spans="2:9" x14ac:dyDescent="0.25">
      <c r="B9663" s="142">
        <v>57447</v>
      </c>
      <c r="C9663" s="143" t="s">
        <v>291</v>
      </c>
      <c r="D9663" s="142">
        <v>14158843</v>
      </c>
      <c r="E9663" s="143" t="s">
        <v>7452</v>
      </c>
      <c r="F9663" s="143" t="s">
        <v>700</v>
      </c>
      <c r="G9663" s="143" t="s">
        <v>701</v>
      </c>
      <c r="H9663" s="144">
        <v>-10624.14</v>
      </c>
      <c r="I9663" s="143"/>
    </row>
    <row r="9664" spans="2:9" x14ac:dyDescent="0.25">
      <c r="B9664" s="142">
        <v>57447</v>
      </c>
      <c r="C9664" s="143" t="s">
        <v>291</v>
      </c>
      <c r="D9664" s="142">
        <v>64964514</v>
      </c>
      <c r="E9664" s="143" t="s">
        <v>7450</v>
      </c>
      <c r="F9664" s="143" t="s">
        <v>700</v>
      </c>
      <c r="G9664" s="143" t="s">
        <v>701</v>
      </c>
      <c r="H9664" s="144">
        <v>171762.62</v>
      </c>
      <c r="I9664" s="143"/>
    </row>
    <row r="9665" spans="2:9" x14ac:dyDescent="0.25">
      <c r="B9665" s="142">
        <v>57447</v>
      </c>
      <c r="C9665" s="143" t="s">
        <v>291</v>
      </c>
      <c r="D9665" s="142">
        <v>64964514</v>
      </c>
      <c r="E9665" s="143" t="s">
        <v>7451</v>
      </c>
      <c r="F9665" s="143" t="s">
        <v>723</v>
      </c>
      <c r="G9665" s="143" t="s">
        <v>724</v>
      </c>
      <c r="H9665" s="144">
        <v>-156762.62</v>
      </c>
      <c r="I9665" s="143"/>
    </row>
    <row r="9666" spans="2:9" x14ac:dyDescent="0.25">
      <c r="B9666" s="142">
        <v>57447</v>
      </c>
      <c r="C9666" s="143" t="s">
        <v>291</v>
      </c>
      <c r="D9666" s="142">
        <v>64966953</v>
      </c>
      <c r="E9666" s="143" t="s">
        <v>7453</v>
      </c>
      <c r="F9666" s="143" t="s">
        <v>700</v>
      </c>
      <c r="G9666" s="143" t="s">
        <v>701</v>
      </c>
      <c r="H9666" s="144">
        <v>-119224.39</v>
      </c>
      <c r="I9666" s="143"/>
    </row>
    <row r="9667" spans="2:9" x14ac:dyDescent="0.25">
      <c r="B9667" s="142">
        <v>57447</v>
      </c>
      <c r="C9667" s="143" t="s">
        <v>291</v>
      </c>
      <c r="D9667" s="142">
        <v>64971597</v>
      </c>
      <c r="E9667" s="143" t="s">
        <v>7454</v>
      </c>
      <c r="F9667" s="143" t="s">
        <v>700</v>
      </c>
      <c r="G9667" s="143" t="s">
        <v>701</v>
      </c>
      <c r="H9667" s="144">
        <v>6020</v>
      </c>
      <c r="I9667" s="143"/>
    </row>
    <row r="9668" spans="2:9" x14ac:dyDescent="0.25">
      <c r="B9668" s="142">
        <v>57447</v>
      </c>
      <c r="C9668" s="143" t="s">
        <v>291</v>
      </c>
      <c r="D9668" s="142">
        <v>64971765</v>
      </c>
      <c r="E9668" s="143" t="s">
        <v>7455</v>
      </c>
      <c r="F9668" s="143" t="s">
        <v>700</v>
      </c>
      <c r="G9668" s="143" t="s">
        <v>701</v>
      </c>
      <c r="H9668" s="144">
        <v>10000</v>
      </c>
      <c r="I9668" s="143"/>
    </row>
    <row r="9669" spans="2:9" x14ac:dyDescent="0.25">
      <c r="B9669" s="142">
        <v>57447</v>
      </c>
      <c r="C9669" s="143" t="s">
        <v>291</v>
      </c>
      <c r="D9669" s="142">
        <v>64989036</v>
      </c>
      <c r="E9669" s="143" t="s">
        <v>7456</v>
      </c>
      <c r="F9669" s="143" t="s">
        <v>706</v>
      </c>
      <c r="G9669" s="143" t="s">
        <v>707</v>
      </c>
      <c r="H9669" s="144">
        <v>880.44</v>
      </c>
      <c r="I9669" s="143"/>
    </row>
    <row r="9670" spans="2:9" x14ac:dyDescent="0.25">
      <c r="B9670" s="142">
        <v>57447</v>
      </c>
      <c r="C9670" s="143" t="s">
        <v>291</v>
      </c>
      <c r="D9670" s="142">
        <v>64990213</v>
      </c>
      <c r="E9670" s="143" t="s">
        <v>7457</v>
      </c>
      <c r="F9670" s="143" t="s">
        <v>697</v>
      </c>
      <c r="G9670" s="143" t="s">
        <v>698</v>
      </c>
      <c r="H9670" s="144">
        <v>40000</v>
      </c>
      <c r="I9670" s="143"/>
    </row>
    <row r="9671" spans="2:9" x14ac:dyDescent="0.25">
      <c r="B9671" s="142">
        <v>57447</v>
      </c>
      <c r="C9671" s="143" t="s">
        <v>291</v>
      </c>
      <c r="D9671" s="142">
        <v>65016495</v>
      </c>
      <c r="E9671" s="143" t="s">
        <v>7458</v>
      </c>
      <c r="F9671" s="143" t="s">
        <v>713</v>
      </c>
      <c r="G9671" s="143" t="s">
        <v>714</v>
      </c>
      <c r="H9671" s="144">
        <v>52031.82</v>
      </c>
      <c r="I9671" s="143"/>
    </row>
    <row r="9672" spans="2:9" x14ac:dyDescent="0.25">
      <c r="B9672" s="142">
        <v>57447</v>
      </c>
      <c r="C9672" s="143" t="s">
        <v>291</v>
      </c>
      <c r="D9672" s="142">
        <v>65061368</v>
      </c>
      <c r="E9672" s="143" t="s">
        <v>7459</v>
      </c>
      <c r="F9672" s="143" t="s">
        <v>713</v>
      </c>
      <c r="G9672" s="143" t="s">
        <v>714</v>
      </c>
      <c r="H9672" s="144">
        <v>80000</v>
      </c>
      <c r="I9672" s="143"/>
    </row>
    <row r="9673" spans="2:9" x14ac:dyDescent="0.25">
      <c r="B9673" s="142">
        <v>57447</v>
      </c>
      <c r="C9673" s="143" t="s">
        <v>291</v>
      </c>
      <c r="D9673" s="142">
        <v>65137612</v>
      </c>
      <c r="E9673" s="143" t="s">
        <v>7460</v>
      </c>
      <c r="F9673" s="143" t="s">
        <v>697</v>
      </c>
      <c r="G9673" s="143" t="s">
        <v>698</v>
      </c>
      <c r="H9673" s="144">
        <v>30000</v>
      </c>
      <c r="I9673" s="143"/>
    </row>
    <row r="9674" spans="2:9" x14ac:dyDescent="0.25">
      <c r="B9674" s="142">
        <v>57447</v>
      </c>
      <c r="C9674" s="143" t="s">
        <v>291</v>
      </c>
      <c r="D9674" s="142">
        <v>97985257</v>
      </c>
      <c r="E9674" s="143" t="s">
        <v>9409</v>
      </c>
      <c r="F9674" s="143" t="s">
        <v>697</v>
      </c>
      <c r="G9674" s="143" t="s">
        <v>698</v>
      </c>
      <c r="H9674" s="144">
        <v>50000</v>
      </c>
      <c r="I9674" s="143"/>
    </row>
    <row r="9675" spans="2:9" x14ac:dyDescent="0.25">
      <c r="B9675" s="142">
        <v>57449</v>
      </c>
      <c r="C9675" s="143" t="s">
        <v>330</v>
      </c>
      <c r="D9675" s="142">
        <v>13847062</v>
      </c>
      <c r="E9675" s="143" t="s">
        <v>6638</v>
      </c>
      <c r="F9675" s="143" t="s">
        <v>700</v>
      </c>
      <c r="G9675" s="143" t="s">
        <v>701</v>
      </c>
      <c r="H9675" s="144">
        <v>150</v>
      </c>
      <c r="I9675" s="143"/>
    </row>
    <row r="9676" spans="2:9" x14ac:dyDescent="0.25">
      <c r="B9676" s="142">
        <v>57449</v>
      </c>
      <c r="C9676" s="143" t="s">
        <v>330</v>
      </c>
      <c r="D9676" s="142">
        <v>13993866</v>
      </c>
      <c r="E9676" s="143" t="s">
        <v>9410</v>
      </c>
      <c r="F9676" s="143" t="s">
        <v>700</v>
      </c>
      <c r="G9676" s="143" t="s">
        <v>701</v>
      </c>
      <c r="H9676" s="144">
        <v>-25121.97</v>
      </c>
      <c r="I9676" s="143"/>
    </row>
    <row r="9677" spans="2:9" x14ac:dyDescent="0.25">
      <c r="B9677" s="142">
        <v>57449</v>
      </c>
      <c r="C9677" s="143" t="s">
        <v>330</v>
      </c>
      <c r="D9677" s="142">
        <v>13993866</v>
      </c>
      <c r="E9677" s="143" t="s">
        <v>9411</v>
      </c>
      <c r="F9677" s="143" t="s">
        <v>697</v>
      </c>
      <c r="G9677" s="143" t="s">
        <v>698</v>
      </c>
      <c r="H9677" s="144">
        <v>25000</v>
      </c>
      <c r="I9677" s="143"/>
    </row>
    <row r="9678" spans="2:9" x14ac:dyDescent="0.25">
      <c r="B9678" s="142">
        <v>57449</v>
      </c>
      <c r="C9678" s="143" t="s">
        <v>330</v>
      </c>
      <c r="D9678" s="142">
        <v>14000718</v>
      </c>
      <c r="E9678" s="143" t="s">
        <v>10001</v>
      </c>
      <c r="F9678" s="143" t="s">
        <v>700</v>
      </c>
      <c r="G9678" s="143" t="s">
        <v>701</v>
      </c>
      <c r="H9678" s="144">
        <v>5000</v>
      </c>
      <c r="I9678" s="143"/>
    </row>
    <row r="9679" spans="2:9" x14ac:dyDescent="0.25">
      <c r="B9679" s="142">
        <v>57449</v>
      </c>
      <c r="C9679" s="143" t="s">
        <v>330</v>
      </c>
      <c r="D9679" s="142">
        <v>14002273</v>
      </c>
      <c r="E9679" s="143" t="s">
        <v>7462</v>
      </c>
      <c r="F9679" s="143" t="s">
        <v>700</v>
      </c>
      <c r="G9679" s="143" t="s">
        <v>701</v>
      </c>
      <c r="H9679" s="144">
        <v>30000</v>
      </c>
      <c r="I9679" s="143"/>
    </row>
    <row r="9680" spans="2:9" x14ac:dyDescent="0.25">
      <c r="B9680" s="142">
        <v>57449</v>
      </c>
      <c r="C9680" s="143" t="s">
        <v>330</v>
      </c>
      <c r="D9680" s="142">
        <v>14003092</v>
      </c>
      <c r="E9680" s="143" t="s">
        <v>8062</v>
      </c>
      <c r="F9680" s="143" t="s">
        <v>700</v>
      </c>
      <c r="G9680" s="143" t="s">
        <v>701</v>
      </c>
      <c r="H9680" s="144">
        <v>100</v>
      </c>
      <c r="I9680" s="143"/>
    </row>
    <row r="9681" spans="2:9" x14ac:dyDescent="0.25">
      <c r="B9681" s="142">
        <v>57449</v>
      </c>
      <c r="C9681" s="143" t="s">
        <v>330</v>
      </c>
      <c r="D9681" s="142">
        <v>14003767</v>
      </c>
      <c r="E9681" s="143" t="s">
        <v>7463</v>
      </c>
      <c r="F9681" s="143" t="s">
        <v>700</v>
      </c>
      <c r="G9681" s="143" t="s">
        <v>701</v>
      </c>
      <c r="H9681" s="144">
        <v>-1500.26</v>
      </c>
      <c r="I9681" s="143"/>
    </row>
    <row r="9682" spans="2:9" x14ac:dyDescent="0.25">
      <c r="B9682" s="142">
        <v>57449</v>
      </c>
      <c r="C9682" s="143" t="s">
        <v>330</v>
      </c>
      <c r="D9682" s="142">
        <v>14003767</v>
      </c>
      <c r="E9682" s="143" t="s">
        <v>7463</v>
      </c>
      <c r="F9682" s="143" t="s">
        <v>700</v>
      </c>
      <c r="G9682" s="143" t="s">
        <v>701</v>
      </c>
      <c r="H9682" s="144">
        <v>-2001.1</v>
      </c>
      <c r="I9682" s="143"/>
    </row>
    <row r="9683" spans="2:9" x14ac:dyDescent="0.25">
      <c r="B9683" s="142">
        <v>57449</v>
      </c>
      <c r="C9683" s="143" t="s">
        <v>330</v>
      </c>
      <c r="D9683" s="142">
        <v>14003767</v>
      </c>
      <c r="E9683" s="143" t="s">
        <v>7463</v>
      </c>
      <c r="F9683" s="143" t="s">
        <v>700</v>
      </c>
      <c r="G9683" s="143" t="s">
        <v>701</v>
      </c>
      <c r="H9683" s="144">
        <v>-2500.02</v>
      </c>
      <c r="I9683" s="143"/>
    </row>
    <row r="9684" spans="2:9" x14ac:dyDescent="0.25">
      <c r="B9684" s="142">
        <v>57449</v>
      </c>
      <c r="C9684" s="143" t="s">
        <v>330</v>
      </c>
      <c r="D9684" s="142">
        <v>14004099</v>
      </c>
      <c r="E9684" s="143" t="s">
        <v>7464</v>
      </c>
      <c r="F9684" s="143" t="s">
        <v>713</v>
      </c>
      <c r="G9684" s="143" t="s">
        <v>714</v>
      </c>
      <c r="H9684" s="144">
        <v>0</v>
      </c>
      <c r="I9684" s="143"/>
    </row>
    <row r="9685" spans="2:9" x14ac:dyDescent="0.25">
      <c r="B9685" s="142">
        <v>57449</v>
      </c>
      <c r="C9685" s="143" t="s">
        <v>330</v>
      </c>
      <c r="D9685" s="142">
        <v>14004099</v>
      </c>
      <c r="E9685" s="143" t="s">
        <v>7465</v>
      </c>
      <c r="F9685" s="143" t="s">
        <v>713</v>
      </c>
      <c r="G9685" s="143" t="s">
        <v>714</v>
      </c>
      <c r="H9685" s="144">
        <v>128000</v>
      </c>
      <c r="I9685" s="143"/>
    </row>
    <row r="9686" spans="2:9" x14ac:dyDescent="0.25">
      <c r="B9686" s="142">
        <v>57449</v>
      </c>
      <c r="C9686" s="143" t="s">
        <v>330</v>
      </c>
      <c r="D9686" s="142">
        <v>14007005</v>
      </c>
      <c r="E9686" s="143" t="s">
        <v>10002</v>
      </c>
      <c r="F9686" s="143" t="s">
        <v>1675</v>
      </c>
      <c r="G9686" s="143" t="s">
        <v>1676</v>
      </c>
      <c r="H9686" s="144">
        <v>703</v>
      </c>
      <c r="I9686" s="143"/>
    </row>
    <row r="9687" spans="2:9" x14ac:dyDescent="0.25">
      <c r="B9687" s="142">
        <v>57449</v>
      </c>
      <c r="C9687" s="143" t="s">
        <v>330</v>
      </c>
      <c r="D9687" s="142">
        <v>14008353</v>
      </c>
      <c r="E9687" s="143" t="s">
        <v>7466</v>
      </c>
      <c r="F9687" s="143" t="s">
        <v>700</v>
      </c>
      <c r="G9687" s="143" t="s">
        <v>701</v>
      </c>
      <c r="H9687" s="144">
        <v>-30047.85</v>
      </c>
      <c r="I9687" s="143"/>
    </row>
    <row r="9688" spans="2:9" x14ac:dyDescent="0.25">
      <c r="B9688" s="142">
        <v>57449</v>
      </c>
      <c r="C9688" s="143" t="s">
        <v>330</v>
      </c>
      <c r="D9688" s="142">
        <v>14008424</v>
      </c>
      <c r="E9688" s="143" t="s">
        <v>7467</v>
      </c>
      <c r="F9688" s="143" t="s">
        <v>697</v>
      </c>
      <c r="G9688" s="143" t="s">
        <v>698</v>
      </c>
      <c r="H9688" s="144">
        <v>50000</v>
      </c>
      <c r="I9688" s="143"/>
    </row>
    <row r="9689" spans="2:9" x14ac:dyDescent="0.25">
      <c r="B9689" s="142">
        <v>57449</v>
      </c>
      <c r="C9689" s="143" t="s">
        <v>330</v>
      </c>
      <c r="D9689" s="142">
        <v>14008424</v>
      </c>
      <c r="E9689" s="143" t="s">
        <v>7468</v>
      </c>
      <c r="F9689" s="143" t="s">
        <v>706</v>
      </c>
      <c r="G9689" s="143" t="s">
        <v>707</v>
      </c>
      <c r="H9689" s="144">
        <v>160.07</v>
      </c>
      <c r="I9689" s="143"/>
    </row>
    <row r="9690" spans="2:9" x14ac:dyDescent="0.25">
      <c r="B9690" s="142">
        <v>57449</v>
      </c>
      <c r="C9690" s="143" t="s">
        <v>330</v>
      </c>
      <c r="D9690" s="142">
        <v>14008424</v>
      </c>
      <c r="E9690" s="143" t="s">
        <v>7468</v>
      </c>
      <c r="F9690" s="143" t="s">
        <v>706</v>
      </c>
      <c r="G9690" s="143" t="s">
        <v>707</v>
      </c>
      <c r="H9690" s="144">
        <v>160.07</v>
      </c>
      <c r="I9690" s="143"/>
    </row>
    <row r="9691" spans="2:9" x14ac:dyDescent="0.25">
      <c r="B9691" s="142">
        <v>57449</v>
      </c>
      <c r="C9691" s="143" t="s">
        <v>330</v>
      </c>
      <c r="D9691" s="142">
        <v>14008424</v>
      </c>
      <c r="E9691" s="143" t="s">
        <v>7468</v>
      </c>
      <c r="F9691" s="143" t="s">
        <v>706</v>
      </c>
      <c r="G9691" s="143" t="s">
        <v>707</v>
      </c>
      <c r="H9691" s="144">
        <v>320.14</v>
      </c>
      <c r="I9691" s="143"/>
    </row>
    <row r="9692" spans="2:9" x14ac:dyDescent="0.25">
      <c r="B9692" s="142">
        <v>57449</v>
      </c>
      <c r="C9692" s="143" t="s">
        <v>330</v>
      </c>
      <c r="D9692" s="142">
        <v>14009395</v>
      </c>
      <c r="E9692" s="143" t="s">
        <v>7469</v>
      </c>
      <c r="F9692" s="143" t="s">
        <v>700</v>
      </c>
      <c r="G9692" s="143" t="s">
        <v>701</v>
      </c>
      <c r="H9692" s="144">
        <v>150</v>
      </c>
      <c r="I9692" s="143"/>
    </row>
    <row r="9693" spans="2:9" x14ac:dyDescent="0.25">
      <c r="B9693" s="142">
        <v>57449</v>
      </c>
      <c r="C9693" s="143" t="s">
        <v>330</v>
      </c>
      <c r="D9693" s="142">
        <v>14009395</v>
      </c>
      <c r="E9693" s="143" t="s">
        <v>7469</v>
      </c>
      <c r="F9693" s="143" t="s">
        <v>700</v>
      </c>
      <c r="G9693" s="143" t="s">
        <v>701</v>
      </c>
      <c r="H9693" s="144">
        <v>200</v>
      </c>
      <c r="I9693" s="143"/>
    </row>
    <row r="9694" spans="2:9" x14ac:dyDescent="0.25">
      <c r="B9694" s="142">
        <v>57449</v>
      </c>
      <c r="C9694" s="143" t="s">
        <v>330</v>
      </c>
      <c r="D9694" s="142">
        <v>14009395</v>
      </c>
      <c r="E9694" s="143" t="s">
        <v>7469</v>
      </c>
      <c r="F9694" s="143" t="s">
        <v>700</v>
      </c>
      <c r="G9694" s="143" t="s">
        <v>701</v>
      </c>
      <c r="H9694" s="144">
        <v>250</v>
      </c>
      <c r="I9694" s="143"/>
    </row>
    <row r="9695" spans="2:9" x14ac:dyDescent="0.25">
      <c r="B9695" s="142">
        <v>57449</v>
      </c>
      <c r="C9695" s="143" t="s">
        <v>330</v>
      </c>
      <c r="D9695" s="142">
        <v>14012665</v>
      </c>
      <c r="E9695" s="143" t="s">
        <v>7470</v>
      </c>
      <c r="F9695" s="143" t="s">
        <v>737</v>
      </c>
      <c r="G9695" s="143" t="s">
        <v>738</v>
      </c>
      <c r="H9695" s="144">
        <v>1800</v>
      </c>
      <c r="I9695" s="143"/>
    </row>
    <row r="9696" spans="2:9" x14ac:dyDescent="0.25">
      <c r="B9696" s="142">
        <v>57449</v>
      </c>
      <c r="C9696" s="143" t="s">
        <v>330</v>
      </c>
      <c r="D9696" s="142">
        <v>14012665</v>
      </c>
      <c r="E9696" s="143" t="s">
        <v>7470</v>
      </c>
      <c r="F9696" s="143" t="s">
        <v>737</v>
      </c>
      <c r="G9696" s="143" t="s">
        <v>738</v>
      </c>
      <c r="H9696" s="144">
        <v>2400</v>
      </c>
      <c r="I9696" s="143"/>
    </row>
    <row r="9697" spans="2:9" x14ac:dyDescent="0.25">
      <c r="B9697" s="142">
        <v>57449</v>
      </c>
      <c r="C9697" s="143" t="s">
        <v>330</v>
      </c>
      <c r="D9697" s="142">
        <v>14012665</v>
      </c>
      <c r="E9697" s="143" t="s">
        <v>7470</v>
      </c>
      <c r="F9697" s="143" t="s">
        <v>737</v>
      </c>
      <c r="G9697" s="143" t="s">
        <v>738</v>
      </c>
      <c r="H9697" s="144">
        <v>3000</v>
      </c>
      <c r="I9697" s="143"/>
    </row>
    <row r="9698" spans="2:9" x14ac:dyDescent="0.25">
      <c r="B9698" s="142">
        <v>57449</v>
      </c>
      <c r="C9698" s="143" t="s">
        <v>330</v>
      </c>
      <c r="D9698" s="142">
        <v>14012986</v>
      </c>
      <c r="E9698" s="143" t="s">
        <v>7471</v>
      </c>
      <c r="F9698" s="143" t="s">
        <v>737</v>
      </c>
      <c r="G9698" s="143" t="s">
        <v>738</v>
      </c>
      <c r="H9698" s="144">
        <v>150</v>
      </c>
      <c r="I9698" s="143"/>
    </row>
    <row r="9699" spans="2:9" x14ac:dyDescent="0.25">
      <c r="B9699" s="142">
        <v>57449</v>
      </c>
      <c r="C9699" s="143" t="s">
        <v>330</v>
      </c>
      <c r="D9699" s="142">
        <v>14012986</v>
      </c>
      <c r="E9699" s="143" t="s">
        <v>7471</v>
      </c>
      <c r="F9699" s="143" t="s">
        <v>737</v>
      </c>
      <c r="G9699" s="143" t="s">
        <v>738</v>
      </c>
      <c r="H9699" s="144">
        <v>200</v>
      </c>
      <c r="I9699" s="143"/>
    </row>
    <row r="9700" spans="2:9" x14ac:dyDescent="0.25">
      <c r="B9700" s="142">
        <v>57449</v>
      </c>
      <c r="C9700" s="143" t="s">
        <v>330</v>
      </c>
      <c r="D9700" s="142">
        <v>14012986</v>
      </c>
      <c r="E9700" s="143" t="s">
        <v>7471</v>
      </c>
      <c r="F9700" s="143" t="s">
        <v>737</v>
      </c>
      <c r="G9700" s="143" t="s">
        <v>738</v>
      </c>
      <c r="H9700" s="144">
        <v>250</v>
      </c>
      <c r="I9700" s="143"/>
    </row>
    <row r="9701" spans="2:9" x14ac:dyDescent="0.25">
      <c r="B9701" s="142">
        <v>57449</v>
      </c>
      <c r="C9701" s="143" t="s">
        <v>330</v>
      </c>
      <c r="D9701" s="142">
        <v>14012986</v>
      </c>
      <c r="E9701" s="143" t="s">
        <v>7472</v>
      </c>
      <c r="F9701" s="143" t="s">
        <v>697</v>
      </c>
      <c r="G9701" s="143" t="s">
        <v>698</v>
      </c>
      <c r="H9701" s="144">
        <v>28000</v>
      </c>
      <c r="I9701" s="143"/>
    </row>
    <row r="9702" spans="2:9" x14ac:dyDescent="0.25">
      <c r="B9702" s="142">
        <v>57449</v>
      </c>
      <c r="C9702" s="143" t="s">
        <v>330</v>
      </c>
      <c r="D9702" s="142">
        <v>14012986</v>
      </c>
      <c r="E9702" s="143" t="s">
        <v>7473</v>
      </c>
      <c r="F9702" s="143" t="s">
        <v>700</v>
      </c>
      <c r="G9702" s="143" t="s">
        <v>701</v>
      </c>
      <c r="H9702" s="144">
        <v>150</v>
      </c>
      <c r="I9702" s="143"/>
    </row>
    <row r="9703" spans="2:9" x14ac:dyDescent="0.25">
      <c r="B9703" s="142">
        <v>57449</v>
      </c>
      <c r="C9703" s="143" t="s">
        <v>330</v>
      </c>
      <c r="D9703" s="142">
        <v>14012986</v>
      </c>
      <c r="E9703" s="143" t="s">
        <v>7473</v>
      </c>
      <c r="F9703" s="143" t="s">
        <v>700</v>
      </c>
      <c r="G9703" s="143" t="s">
        <v>701</v>
      </c>
      <c r="H9703" s="144">
        <v>200</v>
      </c>
      <c r="I9703" s="143"/>
    </row>
    <row r="9704" spans="2:9" x14ac:dyDescent="0.25">
      <c r="B9704" s="142">
        <v>57449</v>
      </c>
      <c r="C9704" s="143" t="s">
        <v>330</v>
      </c>
      <c r="D9704" s="142">
        <v>14012986</v>
      </c>
      <c r="E9704" s="143" t="s">
        <v>7473</v>
      </c>
      <c r="F9704" s="143" t="s">
        <v>700</v>
      </c>
      <c r="G9704" s="143" t="s">
        <v>701</v>
      </c>
      <c r="H9704" s="144">
        <v>-5870.93</v>
      </c>
      <c r="I9704" s="143"/>
    </row>
    <row r="9705" spans="2:9" x14ac:dyDescent="0.25">
      <c r="B9705" s="142">
        <v>57449</v>
      </c>
      <c r="C9705" s="143" t="s">
        <v>330</v>
      </c>
      <c r="D9705" s="142">
        <v>14041220</v>
      </c>
      <c r="E9705" s="143" t="s">
        <v>7474</v>
      </c>
      <c r="F9705" s="143" t="s">
        <v>697</v>
      </c>
      <c r="G9705" s="143" t="s">
        <v>698</v>
      </c>
      <c r="H9705" s="144">
        <v>0</v>
      </c>
      <c r="I9705" s="143"/>
    </row>
    <row r="9706" spans="2:9" x14ac:dyDescent="0.25">
      <c r="B9706" s="142">
        <v>57449</v>
      </c>
      <c r="C9706" s="143" t="s">
        <v>330</v>
      </c>
      <c r="D9706" s="142">
        <v>14041220</v>
      </c>
      <c r="E9706" s="143" t="s">
        <v>7475</v>
      </c>
      <c r="F9706" s="143" t="s">
        <v>697</v>
      </c>
      <c r="G9706" s="143" t="s">
        <v>698</v>
      </c>
      <c r="H9706" s="144">
        <v>15000</v>
      </c>
      <c r="I9706" s="143"/>
    </row>
    <row r="9707" spans="2:9" x14ac:dyDescent="0.25">
      <c r="B9707" s="142">
        <v>57449</v>
      </c>
      <c r="C9707" s="143" t="s">
        <v>330</v>
      </c>
      <c r="D9707" s="142">
        <v>14041896</v>
      </c>
      <c r="E9707" s="143" t="s">
        <v>7476</v>
      </c>
      <c r="F9707" s="143" t="s">
        <v>700</v>
      </c>
      <c r="G9707" s="143" t="s">
        <v>701</v>
      </c>
      <c r="H9707" s="144">
        <v>90</v>
      </c>
      <c r="I9707" s="143"/>
    </row>
    <row r="9708" spans="2:9" x14ac:dyDescent="0.25">
      <c r="B9708" s="142">
        <v>57449</v>
      </c>
      <c r="C9708" s="143" t="s">
        <v>330</v>
      </c>
      <c r="D9708" s="142">
        <v>14041896</v>
      </c>
      <c r="E9708" s="143" t="s">
        <v>7476</v>
      </c>
      <c r="F9708" s="143" t="s">
        <v>700</v>
      </c>
      <c r="G9708" s="143" t="s">
        <v>701</v>
      </c>
      <c r="H9708" s="144">
        <v>120</v>
      </c>
      <c r="I9708" s="143"/>
    </row>
    <row r="9709" spans="2:9" x14ac:dyDescent="0.25">
      <c r="B9709" s="142">
        <v>57449</v>
      </c>
      <c r="C9709" s="143" t="s">
        <v>330</v>
      </c>
      <c r="D9709" s="142">
        <v>14041896</v>
      </c>
      <c r="E9709" s="143" t="s">
        <v>7476</v>
      </c>
      <c r="F9709" s="143" t="s">
        <v>700</v>
      </c>
      <c r="G9709" s="143" t="s">
        <v>701</v>
      </c>
      <c r="H9709" s="144">
        <v>150</v>
      </c>
      <c r="I9709" s="143"/>
    </row>
    <row r="9710" spans="2:9" x14ac:dyDescent="0.25">
      <c r="B9710" s="142">
        <v>57449</v>
      </c>
      <c r="C9710" s="143" t="s">
        <v>330</v>
      </c>
      <c r="D9710" s="142">
        <v>14052341</v>
      </c>
      <c r="E9710" s="143" t="s">
        <v>7477</v>
      </c>
      <c r="F9710" s="143" t="s">
        <v>700</v>
      </c>
      <c r="G9710" s="143" t="s">
        <v>701</v>
      </c>
      <c r="H9710" s="144">
        <v>-10000</v>
      </c>
      <c r="I9710" s="143"/>
    </row>
    <row r="9711" spans="2:9" x14ac:dyDescent="0.25">
      <c r="B9711" s="142">
        <v>57449</v>
      </c>
      <c r="C9711" s="143" t="s">
        <v>330</v>
      </c>
      <c r="D9711" s="142">
        <v>14052341</v>
      </c>
      <c r="E9711" s="143" t="s">
        <v>7477</v>
      </c>
      <c r="F9711" s="143" t="s">
        <v>700</v>
      </c>
      <c r="G9711" s="143" t="s">
        <v>701</v>
      </c>
      <c r="H9711" s="144">
        <v>240987.78</v>
      </c>
      <c r="I9711" s="143"/>
    </row>
    <row r="9712" spans="2:9" x14ac:dyDescent="0.25">
      <c r="B9712" s="142">
        <v>57449</v>
      </c>
      <c r="C9712" s="143" t="s">
        <v>330</v>
      </c>
      <c r="D9712" s="142">
        <v>14065435</v>
      </c>
      <c r="E9712" s="143" t="s">
        <v>7478</v>
      </c>
      <c r="F9712" s="143" t="s">
        <v>697</v>
      </c>
      <c r="G9712" s="143" t="s">
        <v>698</v>
      </c>
      <c r="H9712" s="144">
        <v>0</v>
      </c>
      <c r="I9712" s="143"/>
    </row>
    <row r="9713" spans="2:9" x14ac:dyDescent="0.25">
      <c r="B9713" s="142">
        <v>57449</v>
      </c>
      <c r="C9713" s="143" t="s">
        <v>330</v>
      </c>
      <c r="D9713" s="142">
        <v>14065435</v>
      </c>
      <c r="E9713" s="143" t="s">
        <v>7479</v>
      </c>
      <c r="F9713" s="143" t="s">
        <v>697</v>
      </c>
      <c r="G9713" s="143" t="s">
        <v>698</v>
      </c>
      <c r="H9713" s="144">
        <v>20000</v>
      </c>
      <c r="I9713" s="143"/>
    </row>
    <row r="9714" spans="2:9" x14ac:dyDescent="0.25">
      <c r="B9714" s="142">
        <v>57449</v>
      </c>
      <c r="C9714" s="143" t="s">
        <v>330</v>
      </c>
      <c r="D9714" s="142">
        <v>14065681</v>
      </c>
      <c r="E9714" s="143" t="s">
        <v>7480</v>
      </c>
      <c r="F9714" s="143" t="s">
        <v>700</v>
      </c>
      <c r="G9714" s="143" t="s">
        <v>701</v>
      </c>
      <c r="H9714" s="144">
        <v>100000</v>
      </c>
      <c r="I9714" s="143"/>
    </row>
    <row r="9715" spans="2:9" x14ac:dyDescent="0.25">
      <c r="B9715" s="142">
        <v>57449</v>
      </c>
      <c r="C9715" s="143" t="s">
        <v>330</v>
      </c>
      <c r="D9715" s="142">
        <v>64991695</v>
      </c>
      <c r="E9715" s="143" t="s">
        <v>7481</v>
      </c>
      <c r="F9715" s="143" t="s">
        <v>713</v>
      </c>
      <c r="G9715" s="143" t="s">
        <v>714</v>
      </c>
      <c r="H9715" s="144">
        <v>120000</v>
      </c>
      <c r="I9715" s="143"/>
    </row>
    <row r="9716" spans="2:9" x14ac:dyDescent="0.25">
      <c r="B9716" s="142">
        <v>57449</v>
      </c>
      <c r="C9716" s="143" t="s">
        <v>330</v>
      </c>
      <c r="D9716" s="142">
        <v>64991695</v>
      </c>
      <c r="E9716" s="143" t="s">
        <v>7482</v>
      </c>
      <c r="F9716" s="143" t="s">
        <v>769</v>
      </c>
      <c r="G9716" s="143" t="s">
        <v>770</v>
      </c>
      <c r="H9716" s="144">
        <v>-18084.38</v>
      </c>
      <c r="I9716" s="143"/>
    </row>
    <row r="9717" spans="2:9" x14ac:dyDescent="0.25">
      <c r="B9717" s="142">
        <v>57449</v>
      </c>
      <c r="C9717" s="143" t="s">
        <v>330</v>
      </c>
      <c r="D9717" s="142">
        <v>65172230</v>
      </c>
      <c r="E9717" s="143" t="s">
        <v>7483</v>
      </c>
      <c r="F9717" s="143" t="s">
        <v>700</v>
      </c>
      <c r="G9717" s="143" t="s">
        <v>701</v>
      </c>
      <c r="H9717" s="144">
        <v>90</v>
      </c>
      <c r="I9717" s="143"/>
    </row>
    <row r="9718" spans="2:9" x14ac:dyDescent="0.25">
      <c r="B9718" s="142">
        <v>57449</v>
      </c>
      <c r="C9718" s="143" t="s">
        <v>330</v>
      </c>
      <c r="D9718" s="142">
        <v>65172230</v>
      </c>
      <c r="E9718" s="143" t="s">
        <v>7483</v>
      </c>
      <c r="F9718" s="143" t="s">
        <v>700</v>
      </c>
      <c r="G9718" s="143" t="s">
        <v>701</v>
      </c>
      <c r="H9718" s="144">
        <v>120</v>
      </c>
      <c r="I9718" s="143"/>
    </row>
    <row r="9719" spans="2:9" x14ac:dyDescent="0.25">
      <c r="B9719" s="142">
        <v>57449</v>
      </c>
      <c r="C9719" s="143" t="s">
        <v>330</v>
      </c>
      <c r="D9719" s="142">
        <v>65172230</v>
      </c>
      <c r="E9719" s="143" t="s">
        <v>7483</v>
      </c>
      <c r="F9719" s="143" t="s">
        <v>700</v>
      </c>
      <c r="G9719" s="143" t="s">
        <v>701</v>
      </c>
      <c r="H9719" s="144">
        <v>150</v>
      </c>
      <c r="I9719" s="143"/>
    </row>
    <row r="9720" spans="2:9" x14ac:dyDescent="0.25">
      <c r="B9720" s="142">
        <v>57449</v>
      </c>
      <c r="C9720" s="143" t="s">
        <v>330</v>
      </c>
      <c r="D9720" s="142">
        <v>99496637</v>
      </c>
      <c r="E9720" s="143" t="s">
        <v>7461</v>
      </c>
      <c r="F9720" s="143" t="s">
        <v>729</v>
      </c>
      <c r="G9720" s="143" t="s">
        <v>730</v>
      </c>
      <c r="H9720" s="144">
        <v>-300</v>
      </c>
      <c r="I9720" s="143"/>
    </row>
    <row r="9721" spans="2:9" x14ac:dyDescent="0.25">
      <c r="B9721" s="142">
        <v>57453</v>
      </c>
      <c r="C9721" s="143" t="s">
        <v>466</v>
      </c>
      <c r="D9721" s="142">
        <v>13166143</v>
      </c>
      <c r="E9721" s="143" t="s">
        <v>7484</v>
      </c>
      <c r="F9721" s="143" t="s">
        <v>700</v>
      </c>
      <c r="G9721" s="143" t="s">
        <v>701</v>
      </c>
      <c r="H9721" s="144">
        <v>-89927.9</v>
      </c>
      <c r="I9721" s="143"/>
    </row>
    <row r="9722" spans="2:9" x14ac:dyDescent="0.25">
      <c r="B9722" s="142">
        <v>57453</v>
      </c>
      <c r="C9722" s="143" t="s">
        <v>466</v>
      </c>
      <c r="D9722" s="142">
        <v>13911407</v>
      </c>
      <c r="E9722" s="143" t="s">
        <v>7485</v>
      </c>
      <c r="F9722" s="143" t="s">
        <v>700</v>
      </c>
      <c r="G9722" s="143" t="s">
        <v>701</v>
      </c>
      <c r="H9722" s="144">
        <v>-2400</v>
      </c>
      <c r="I9722" s="143"/>
    </row>
    <row r="9723" spans="2:9" x14ac:dyDescent="0.25">
      <c r="B9723" s="142">
        <v>57453</v>
      </c>
      <c r="C9723" s="143" t="s">
        <v>466</v>
      </c>
      <c r="D9723" s="142">
        <v>13911407</v>
      </c>
      <c r="E9723" s="143" t="s">
        <v>7486</v>
      </c>
      <c r="F9723" s="143" t="s">
        <v>697</v>
      </c>
      <c r="G9723" s="143" t="s">
        <v>698</v>
      </c>
      <c r="H9723" s="144">
        <v>185400</v>
      </c>
      <c r="I9723" s="143"/>
    </row>
    <row r="9724" spans="2:9" x14ac:dyDescent="0.25">
      <c r="B9724" s="142">
        <v>57453</v>
      </c>
      <c r="C9724" s="143" t="s">
        <v>466</v>
      </c>
      <c r="D9724" s="142">
        <v>13987857</v>
      </c>
      <c r="E9724" s="143" t="s">
        <v>9412</v>
      </c>
      <c r="F9724" s="143" t="s">
        <v>713</v>
      </c>
      <c r="G9724" s="143" t="s">
        <v>714</v>
      </c>
      <c r="H9724" s="144">
        <v>250000</v>
      </c>
      <c r="I9724" s="143"/>
    </row>
    <row r="9725" spans="2:9" x14ac:dyDescent="0.25">
      <c r="B9725" s="142">
        <v>57453</v>
      </c>
      <c r="C9725" s="143" t="s">
        <v>466</v>
      </c>
      <c r="D9725" s="142">
        <v>14008952</v>
      </c>
      <c r="E9725" s="143" t="s">
        <v>9413</v>
      </c>
      <c r="F9725" s="143" t="s">
        <v>697</v>
      </c>
      <c r="G9725" s="143" t="s">
        <v>698</v>
      </c>
      <c r="H9725" s="144">
        <v>4000</v>
      </c>
      <c r="I9725" s="143"/>
    </row>
    <row r="9726" spans="2:9" x14ac:dyDescent="0.25">
      <c r="B9726" s="142">
        <v>57453</v>
      </c>
      <c r="C9726" s="143" t="s">
        <v>466</v>
      </c>
      <c r="D9726" s="142">
        <v>14054178</v>
      </c>
      <c r="E9726" s="143" t="s">
        <v>7487</v>
      </c>
      <c r="F9726" s="143" t="s">
        <v>700</v>
      </c>
      <c r="G9726" s="143" t="s">
        <v>701</v>
      </c>
      <c r="H9726" s="144">
        <v>-2800</v>
      </c>
      <c r="I9726" s="143"/>
    </row>
    <row r="9727" spans="2:9" x14ac:dyDescent="0.25">
      <c r="B9727" s="142">
        <v>57453</v>
      </c>
      <c r="C9727" s="143" t="s">
        <v>466</v>
      </c>
      <c r="D9727" s="142">
        <v>14054178</v>
      </c>
      <c r="E9727" s="143" t="s">
        <v>7487</v>
      </c>
      <c r="F9727" s="143" t="s">
        <v>700</v>
      </c>
      <c r="G9727" s="143" t="s">
        <v>701</v>
      </c>
      <c r="H9727" s="144">
        <v>-2000</v>
      </c>
      <c r="I9727" s="143"/>
    </row>
    <row r="9728" spans="2:9" x14ac:dyDescent="0.25">
      <c r="B9728" s="142">
        <v>57453</v>
      </c>
      <c r="C9728" s="143" t="s">
        <v>466</v>
      </c>
      <c r="D9728" s="142">
        <v>14055982</v>
      </c>
      <c r="E9728" s="143" t="s">
        <v>9414</v>
      </c>
      <c r="F9728" s="143" t="s">
        <v>713</v>
      </c>
      <c r="G9728" s="143" t="s">
        <v>714</v>
      </c>
      <c r="H9728" s="144">
        <v>120000</v>
      </c>
      <c r="I9728" s="143"/>
    </row>
    <row r="9729" spans="2:9" x14ac:dyDescent="0.25">
      <c r="B9729" s="142">
        <v>57453</v>
      </c>
      <c r="C9729" s="143" t="s">
        <v>466</v>
      </c>
      <c r="D9729" s="142">
        <v>14075412</v>
      </c>
      <c r="E9729" s="143" t="s">
        <v>7488</v>
      </c>
      <c r="F9729" s="143" t="s">
        <v>700</v>
      </c>
      <c r="G9729" s="143" t="s">
        <v>701</v>
      </c>
      <c r="H9729" s="144">
        <v>-12000</v>
      </c>
      <c r="I9729" s="143"/>
    </row>
    <row r="9730" spans="2:9" x14ac:dyDescent="0.25">
      <c r="B9730" s="142">
        <v>57453</v>
      </c>
      <c r="C9730" s="143" t="s">
        <v>466</v>
      </c>
      <c r="D9730" s="142">
        <v>14116357</v>
      </c>
      <c r="E9730" s="143" t="s">
        <v>7489</v>
      </c>
      <c r="F9730" s="143" t="s">
        <v>899</v>
      </c>
      <c r="G9730" s="143" t="s">
        <v>900</v>
      </c>
      <c r="H9730" s="144">
        <v>660</v>
      </c>
      <c r="I9730" s="143"/>
    </row>
    <row r="9731" spans="2:9" x14ac:dyDescent="0.25">
      <c r="B9731" s="142">
        <v>57453</v>
      </c>
      <c r="C9731" s="143" t="s">
        <v>466</v>
      </c>
      <c r="D9731" s="142">
        <v>14116378</v>
      </c>
      <c r="E9731" s="143" t="s">
        <v>7490</v>
      </c>
      <c r="F9731" s="143" t="s">
        <v>713</v>
      </c>
      <c r="G9731" s="143" t="s">
        <v>714</v>
      </c>
      <c r="H9731" s="144">
        <v>0</v>
      </c>
      <c r="I9731" s="143"/>
    </row>
    <row r="9732" spans="2:9" x14ac:dyDescent="0.25">
      <c r="B9732" s="142">
        <v>57453</v>
      </c>
      <c r="C9732" s="143" t="s">
        <v>466</v>
      </c>
      <c r="D9732" s="142">
        <v>14117141</v>
      </c>
      <c r="E9732" s="143" t="s">
        <v>7491</v>
      </c>
      <c r="F9732" s="143" t="s">
        <v>899</v>
      </c>
      <c r="G9732" s="143" t="s">
        <v>900</v>
      </c>
      <c r="H9732" s="144">
        <v>503.03</v>
      </c>
      <c r="I9732" s="143"/>
    </row>
    <row r="9733" spans="2:9" x14ac:dyDescent="0.25">
      <c r="B9733" s="142">
        <v>57453</v>
      </c>
      <c r="C9733" s="143" t="s">
        <v>466</v>
      </c>
      <c r="D9733" s="142">
        <v>14119509</v>
      </c>
      <c r="E9733" s="143" t="s">
        <v>7492</v>
      </c>
      <c r="F9733" s="143" t="s">
        <v>700</v>
      </c>
      <c r="G9733" s="143" t="s">
        <v>701</v>
      </c>
      <c r="H9733" s="144">
        <v>-5200.32</v>
      </c>
      <c r="I9733" s="143"/>
    </row>
    <row r="9734" spans="2:9" x14ac:dyDescent="0.25">
      <c r="B9734" s="142">
        <v>57453</v>
      </c>
      <c r="C9734" s="143" t="s">
        <v>466</v>
      </c>
      <c r="D9734" s="142">
        <v>14119509</v>
      </c>
      <c r="E9734" s="143" t="s">
        <v>7493</v>
      </c>
      <c r="F9734" s="143" t="s">
        <v>700</v>
      </c>
      <c r="G9734" s="143" t="s">
        <v>701</v>
      </c>
      <c r="H9734" s="144">
        <v>-5775.67</v>
      </c>
      <c r="I9734" s="143"/>
    </row>
    <row r="9735" spans="2:9" x14ac:dyDescent="0.25">
      <c r="B9735" s="142">
        <v>57453</v>
      </c>
      <c r="C9735" s="143" t="s">
        <v>466</v>
      </c>
      <c r="D9735" s="142">
        <v>14119509</v>
      </c>
      <c r="E9735" s="143" t="s">
        <v>7494</v>
      </c>
      <c r="F9735" s="143" t="s">
        <v>700</v>
      </c>
      <c r="G9735" s="143" t="s">
        <v>701</v>
      </c>
      <c r="H9735" s="144">
        <v>6000</v>
      </c>
      <c r="I9735" s="143"/>
    </row>
    <row r="9736" spans="2:9" x14ac:dyDescent="0.25">
      <c r="B9736" s="142">
        <v>57453</v>
      </c>
      <c r="C9736" s="143" t="s">
        <v>466</v>
      </c>
      <c r="D9736" s="142">
        <v>14119509</v>
      </c>
      <c r="E9736" s="143" t="s">
        <v>7495</v>
      </c>
      <c r="F9736" s="143" t="s">
        <v>700</v>
      </c>
      <c r="G9736" s="143" t="s">
        <v>701</v>
      </c>
      <c r="H9736" s="144">
        <v>5000</v>
      </c>
      <c r="I9736" s="143"/>
    </row>
    <row r="9737" spans="2:9" x14ac:dyDescent="0.25">
      <c r="B9737" s="142">
        <v>57453</v>
      </c>
      <c r="C9737" s="143" t="s">
        <v>466</v>
      </c>
      <c r="D9737" s="142">
        <v>14119509</v>
      </c>
      <c r="E9737" s="143" t="s">
        <v>7496</v>
      </c>
      <c r="F9737" s="143" t="s">
        <v>697</v>
      </c>
      <c r="G9737" s="143" t="s">
        <v>698</v>
      </c>
      <c r="H9737" s="144">
        <v>55000</v>
      </c>
      <c r="I9737" s="143"/>
    </row>
    <row r="9738" spans="2:9" x14ac:dyDescent="0.25">
      <c r="B9738" s="142">
        <v>57453</v>
      </c>
      <c r="C9738" s="143" t="s">
        <v>466</v>
      </c>
      <c r="D9738" s="142">
        <v>14119509</v>
      </c>
      <c r="E9738" s="143" t="s">
        <v>7497</v>
      </c>
      <c r="F9738" s="143" t="s">
        <v>737</v>
      </c>
      <c r="G9738" s="143" t="s">
        <v>738</v>
      </c>
      <c r="H9738" s="144">
        <v>360</v>
      </c>
      <c r="I9738" s="143"/>
    </row>
    <row r="9739" spans="2:9" x14ac:dyDescent="0.25">
      <c r="B9739" s="142">
        <v>57453</v>
      </c>
      <c r="C9739" s="143" t="s">
        <v>466</v>
      </c>
      <c r="D9739" s="142">
        <v>14119861</v>
      </c>
      <c r="E9739" s="143" t="s">
        <v>7498</v>
      </c>
      <c r="F9739" s="143" t="s">
        <v>713</v>
      </c>
      <c r="G9739" s="143" t="s">
        <v>714</v>
      </c>
      <c r="H9739" s="144">
        <v>100000</v>
      </c>
      <c r="I9739" s="143"/>
    </row>
    <row r="9740" spans="2:9" x14ac:dyDescent="0.25">
      <c r="B9740" s="142">
        <v>57453</v>
      </c>
      <c r="C9740" s="143" t="s">
        <v>466</v>
      </c>
      <c r="D9740" s="142">
        <v>14133338</v>
      </c>
      <c r="E9740" s="143" t="s">
        <v>10003</v>
      </c>
      <c r="F9740" s="143" t="s">
        <v>713</v>
      </c>
      <c r="G9740" s="143" t="s">
        <v>714</v>
      </c>
      <c r="H9740" s="144">
        <v>100000</v>
      </c>
      <c r="I9740" s="143"/>
    </row>
    <row r="9741" spans="2:9" x14ac:dyDescent="0.25">
      <c r="B9741" s="142">
        <v>57453</v>
      </c>
      <c r="C9741" s="143" t="s">
        <v>466</v>
      </c>
      <c r="D9741" s="142">
        <v>14133780</v>
      </c>
      <c r="E9741" s="143" t="s">
        <v>7499</v>
      </c>
      <c r="F9741" s="143" t="s">
        <v>716</v>
      </c>
      <c r="G9741" s="143" t="s">
        <v>717</v>
      </c>
      <c r="H9741" s="144">
        <v>-22156.2</v>
      </c>
      <c r="I9741" s="143"/>
    </row>
    <row r="9742" spans="2:9" x14ac:dyDescent="0.25">
      <c r="B9742" s="142">
        <v>57453</v>
      </c>
      <c r="C9742" s="143" t="s">
        <v>466</v>
      </c>
      <c r="D9742" s="142">
        <v>14133781</v>
      </c>
      <c r="E9742" s="143" t="s">
        <v>7500</v>
      </c>
      <c r="F9742" s="143" t="s">
        <v>716</v>
      </c>
      <c r="G9742" s="143" t="s">
        <v>717</v>
      </c>
      <c r="H9742" s="144">
        <v>-22156.33</v>
      </c>
      <c r="I9742" s="143"/>
    </row>
    <row r="9743" spans="2:9" x14ac:dyDescent="0.25">
      <c r="B9743" s="142">
        <v>57453</v>
      </c>
      <c r="C9743" s="143" t="s">
        <v>466</v>
      </c>
      <c r="D9743" s="142">
        <v>14134190</v>
      </c>
      <c r="E9743" s="143" t="s">
        <v>7501</v>
      </c>
      <c r="F9743" s="143" t="s">
        <v>700</v>
      </c>
      <c r="G9743" s="143" t="s">
        <v>701</v>
      </c>
      <c r="H9743" s="144">
        <v>-18479.52</v>
      </c>
      <c r="I9743" s="143"/>
    </row>
    <row r="9744" spans="2:9" x14ac:dyDescent="0.25">
      <c r="B9744" s="142">
        <v>57453</v>
      </c>
      <c r="C9744" s="143" t="s">
        <v>466</v>
      </c>
      <c r="D9744" s="142">
        <v>14134190</v>
      </c>
      <c r="E9744" s="143" t="s">
        <v>7502</v>
      </c>
      <c r="F9744" s="143" t="s">
        <v>700</v>
      </c>
      <c r="G9744" s="143" t="s">
        <v>701</v>
      </c>
      <c r="H9744" s="144">
        <v>10000</v>
      </c>
      <c r="I9744" s="143"/>
    </row>
    <row r="9745" spans="2:9" x14ac:dyDescent="0.25">
      <c r="B9745" s="142">
        <v>57453</v>
      </c>
      <c r="C9745" s="143" t="s">
        <v>466</v>
      </c>
      <c r="D9745" s="142">
        <v>14134190</v>
      </c>
      <c r="E9745" s="143" t="s">
        <v>7503</v>
      </c>
      <c r="F9745" s="143" t="s">
        <v>713</v>
      </c>
      <c r="G9745" s="143" t="s">
        <v>714</v>
      </c>
      <c r="H9745" s="144">
        <v>110000</v>
      </c>
      <c r="I9745" s="143"/>
    </row>
    <row r="9746" spans="2:9" x14ac:dyDescent="0.25">
      <c r="B9746" s="142">
        <v>57453</v>
      </c>
      <c r="C9746" s="143" t="s">
        <v>466</v>
      </c>
      <c r="D9746" s="142">
        <v>14134190</v>
      </c>
      <c r="E9746" s="143" t="s">
        <v>7504</v>
      </c>
      <c r="F9746" s="143" t="s">
        <v>697</v>
      </c>
      <c r="G9746" s="143" t="s">
        <v>698</v>
      </c>
      <c r="H9746" s="144">
        <v>15000</v>
      </c>
      <c r="I9746" s="143"/>
    </row>
    <row r="9747" spans="2:9" x14ac:dyDescent="0.25">
      <c r="B9747" s="142">
        <v>57453</v>
      </c>
      <c r="C9747" s="143" t="s">
        <v>466</v>
      </c>
      <c r="D9747" s="142">
        <v>14134190</v>
      </c>
      <c r="E9747" s="143" t="s">
        <v>7505</v>
      </c>
      <c r="F9747" s="143" t="s">
        <v>700</v>
      </c>
      <c r="G9747" s="143" t="s">
        <v>701</v>
      </c>
      <c r="H9747" s="144">
        <v>-15522.9</v>
      </c>
      <c r="I9747" s="143"/>
    </row>
    <row r="9748" spans="2:9" x14ac:dyDescent="0.25">
      <c r="B9748" s="142">
        <v>57453</v>
      </c>
      <c r="C9748" s="143" t="s">
        <v>466</v>
      </c>
      <c r="D9748" s="142">
        <v>14134190</v>
      </c>
      <c r="E9748" s="143" t="s">
        <v>7506</v>
      </c>
      <c r="F9748" s="143" t="s">
        <v>700</v>
      </c>
      <c r="G9748" s="143" t="s">
        <v>701</v>
      </c>
      <c r="H9748" s="144">
        <v>-1716.43</v>
      </c>
      <c r="I9748" s="143"/>
    </row>
    <row r="9749" spans="2:9" x14ac:dyDescent="0.25">
      <c r="B9749" s="142">
        <v>57453</v>
      </c>
      <c r="C9749" s="143" t="s">
        <v>466</v>
      </c>
      <c r="D9749" s="142">
        <v>14134190</v>
      </c>
      <c r="E9749" s="143" t="s">
        <v>7507</v>
      </c>
      <c r="F9749" s="143" t="s">
        <v>700</v>
      </c>
      <c r="G9749" s="143" t="s">
        <v>701</v>
      </c>
      <c r="H9749" s="144">
        <v>-4159.68</v>
      </c>
      <c r="I9749" s="143"/>
    </row>
    <row r="9750" spans="2:9" x14ac:dyDescent="0.25">
      <c r="B9750" s="142">
        <v>57453</v>
      </c>
      <c r="C9750" s="143" t="s">
        <v>466</v>
      </c>
      <c r="D9750" s="142">
        <v>14136594</v>
      </c>
      <c r="E9750" s="143" t="s">
        <v>7508</v>
      </c>
      <c r="F9750" s="143" t="s">
        <v>700</v>
      </c>
      <c r="G9750" s="143" t="s">
        <v>701</v>
      </c>
      <c r="H9750" s="144">
        <v>2400</v>
      </c>
      <c r="I9750" s="143"/>
    </row>
    <row r="9751" spans="2:9" x14ac:dyDescent="0.25">
      <c r="B9751" s="142">
        <v>57453</v>
      </c>
      <c r="C9751" s="143" t="s">
        <v>466</v>
      </c>
      <c r="D9751" s="142">
        <v>14140350</v>
      </c>
      <c r="E9751" s="143" t="s">
        <v>9415</v>
      </c>
      <c r="F9751" s="143" t="s">
        <v>713</v>
      </c>
      <c r="G9751" s="143" t="s">
        <v>714</v>
      </c>
      <c r="H9751" s="144">
        <v>100000</v>
      </c>
      <c r="I9751" s="143"/>
    </row>
    <row r="9752" spans="2:9" x14ac:dyDescent="0.25">
      <c r="B9752" s="142">
        <v>57453</v>
      </c>
      <c r="C9752" s="143" t="s">
        <v>466</v>
      </c>
      <c r="D9752" s="142">
        <v>14148453</v>
      </c>
      <c r="E9752" s="143" t="s">
        <v>10004</v>
      </c>
      <c r="F9752" s="143" t="s">
        <v>1675</v>
      </c>
      <c r="G9752" s="143" t="s">
        <v>1676</v>
      </c>
      <c r="H9752" s="144">
        <v>935</v>
      </c>
      <c r="I9752" s="143"/>
    </row>
    <row r="9753" spans="2:9" x14ac:dyDescent="0.25">
      <c r="B9753" s="142">
        <v>57453</v>
      </c>
      <c r="C9753" s="143" t="s">
        <v>466</v>
      </c>
      <c r="D9753" s="142">
        <v>14148613</v>
      </c>
      <c r="E9753" s="143" t="s">
        <v>7509</v>
      </c>
      <c r="F9753" s="143" t="s">
        <v>737</v>
      </c>
      <c r="G9753" s="143" t="s">
        <v>738</v>
      </c>
      <c r="H9753" s="144">
        <v>360</v>
      </c>
      <c r="I9753" s="143"/>
    </row>
    <row r="9754" spans="2:9" x14ac:dyDescent="0.25">
      <c r="B9754" s="142">
        <v>57453</v>
      </c>
      <c r="C9754" s="143" t="s">
        <v>466</v>
      </c>
      <c r="D9754" s="142">
        <v>14148613</v>
      </c>
      <c r="E9754" s="143" t="s">
        <v>7510</v>
      </c>
      <c r="F9754" s="143" t="s">
        <v>713</v>
      </c>
      <c r="G9754" s="143" t="s">
        <v>714</v>
      </c>
      <c r="H9754" s="144">
        <v>100000</v>
      </c>
      <c r="I9754" s="143"/>
    </row>
    <row r="9755" spans="2:9" x14ac:dyDescent="0.25">
      <c r="B9755" s="142">
        <v>57453</v>
      </c>
      <c r="C9755" s="143" t="s">
        <v>466</v>
      </c>
      <c r="D9755" s="142">
        <v>14148613</v>
      </c>
      <c r="E9755" s="143" t="s">
        <v>7511</v>
      </c>
      <c r="F9755" s="143" t="s">
        <v>706</v>
      </c>
      <c r="G9755" s="143" t="s">
        <v>707</v>
      </c>
      <c r="H9755" s="144">
        <v>528.22</v>
      </c>
      <c r="I9755" s="143"/>
    </row>
    <row r="9756" spans="2:9" x14ac:dyDescent="0.25">
      <c r="B9756" s="142">
        <v>57453</v>
      </c>
      <c r="C9756" s="143" t="s">
        <v>466</v>
      </c>
      <c r="D9756" s="142">
        <v>14161776</v>
      </c>
      <c r="E9756" s="143" t="s">
        <v>9416</v>
      </c>
      <c r="F9756" s="143" t="s">
        <v>700</v>
      </c>
      <c r="G9756" s="143" t="s">
        <v>701</v>
      </c>
      <c r="H9756" s="144">
        <v>60</v>
      </c>
      <c r="I9756" s="143"/>
    </row>
    <row r="9757" spans="2:9" x14ac:dyDescent="0.25">
      <c r="B9757" s="142">
        <v>57453</v>
      </c>
      <c r="C9757" s="143" t="s">
        <v>466</v>
      </c>
      <c r="D9757" s="142">
        <v>14161776</v>
      </c>
      <c r="E9757" s="143" t="s">
        <v>9417</v>
      </c>
      <c r="F9757" s="143" t="s">
        <v>697</v>
      </c>
      <c r="G9757" s="143" t="s">
        <v>698</v>
      </c>
      <c r="H9757" s="144">
        <v>30000</v>
      </c>
      <c r="I9757" s="143"/>
    </row>
    <row r="9758" spans="2:9" x14ac:dyDescent="0.25">
      <c r="B9758" s="142">
        <v>57453</v>
      </c>
      <c r="C9758" s="143" t="s">
        <v>466</v>
      </c>
      <c r="D9758" s="142">
        <v>14272534</v>
      </c>
      <c r="E9758" s="143" t="s">
        <v>9418</v>
      </c>
      <c r="F9758" s="143" t="s">
        <v>697</v>
      </c>
      <c r="G9758" s="143" t="s">
        <v>698</v>
      </c>
      <c r="H9758" s="144">
        <v>4000</v>
      </c>
      <c r="I9758" s="143"/>
    </row>
    <row r="9759" spans="2:9" x14ac:dyDescent="0.25">
      <c r="B9759" s="142">
        <v>57453</v>
      </c>
      <c r="C9759" s="143" t="s">
        <v>466</v>
      </c>
      <c r="D9759" s="142">
        <v>64968543</v>
      </c>
      <c r="E9759" s="143" t="s">
        <v>7512</v>
      </c>
      <c r="F9759" s="143" t="s">
        <v>697</v>
      </c>
      <c r="G9759" s="143" t="s">
        <v>698</v>
      </c>
      <c r="H9759" s="144">
        <v>1800</v>
      </c>
      <c r="I9759" s="143"/>
    </row>
    <row r="9760" spans="2:9" x14ac:dyDescent="0.25">
      <c r="B9760" s="142">
        <v>57453</v>
      </c>
      <c r="C9760" s="143" t="s">
        <v>466</v>
      </c>
      <c r="D9760" s="142">
        <v>64973690</v>
      </c>
      <c r="E9760" s="143" t="s">
        <v>7513</v>
      </c>
      <c r="F9760" s="143" t="s">
        <v>700</v>
      </c>
      <c r="G9760" s="143" t="s">
        <v>701</v>
      </c>
      <c r="H9760" s="144">
        <v>12250</v>
      </c>
      <c r="I9760" s="143"/>
    </row>
    <row r="9761" spans="2:9" x14ac:dyDescent="0.25">
      <c r="B9761" s="142">
        <v>57453</v>
      </c>
      <c r="C9761" s="143" t="s">
        <v>466</v>
      </c>
      <c r="D9761" s="142">
        <v>64973702</v>
      </c>
      <c r="E9761" s="143" t="s">
        <v>7514</v>
      </c>
      <c r="F9761" s="143" t="s">
        <v>697</v>
      </c>
      <c r="G9761" s="143" t="s">
        <v>698</v>
      </c>
      <c r="H9761" s="144">
        <v>30000</v>
      </c>
      <c r="I9761" s="143"/>
    </row>
    <row r="9762" spans="2:9" x14ac:dyDescent="0.25">
      <c r="B9762" s="142">
        <v>57453</v>
      </c>
      <c r="C9762" s="143" t="s">
        <v>466</v>
      </c>
      <c r="D9762" s="142">
        <v>64974097</v>
      </c>
      <c r="E9762" s="143" t="s">
        <v>7515</v>
      </c>
      <c r="F9762" s="143" t="s">
        <v>700</v>
      </c>
      <c r="G9762" s="143" t="s">
        <v>701</v>
      </c>
      <c r="H9762" s="144">
        <v>12250</v>
      </c>
      <c r="I9762" s="143"/>
    </row>
    <row r="9763" spans="2:9" x14ac:dyDescent="0.25">
      <c r="B9763" s="142">
        <v>57453</v>
      </c>
      <c r="C9763" s="143" t="s">
        <v>466</v>
      </c>
      <c r="D9763" s="142">
        <v>64985177</v>
      </c>
      <c r="E9763" s="143" t="s">
        <v>7516</v>
      </c>
      <c r="F9763" s="143" t="s">
        <v>713</v>
      </c>
      <c r="G9763" s="143" t="s">
        <v>714</v>
      </c>
      <c r="H9763" s="144">
        <v>150000</v>
      </c>
      <c r="I9763" s="143"/>
    </row>
    <row r="9764" spans="2:9" x14ac:dyDescent="0.25">
      <c r="B9764" s="142">
        <v>57453</v>
      </c>
      <c r="C9764" s="143" t="s">
        <v>466</v>
      </c>
      <c r="D9764" s="142">
        <v>64985239</v>
      </c>
      <c r="E9764" s="143" t="s">
        <v>7517</v>
      </c>
      <c r="F9764" s="143" t="s">
        <v>697</v>
      </c>
      <c r="G9764" s="143" t="s">
        <v>698</v>
      </c>
      <c r="H9764" s="144">
        <v>5000</v>
      </c>
      <c r="I9764" s="143"/>
    </row>
    <row r="9765" spans="2:9" x14ac:dyDescent="0.25">
      <c r="B9765" s="142">
        <v>57453</v>
      </c>
      <c r="C9765" s="143" t="s">
        <v>466</v>
      </c>
      <c r="D9765" s="142">
        <v>64985239</v>
      </c>
      <c r="E9765" s="143" t="s">
        <v>7518</v>
      </c>
      <c r="F9765" s="143" t="s">
        <v>700</v>
      </c>
      <c r="G9765" s="143" t="s">
        <v>701</v>
      </c>
      <c r="H9765" s="144">
        <v>140000</v>
      </c>
      <c r="I9765" s="143"/>
    </row>
    <row r="9766" spans="2:9" x14ac:dyDescent="0.25">
      <c r="B9766" s="142">
        <v>57453</v>
      </c>
      <c r="C9766" s="143" t="s">
        <v>466</v>
      </c>
      <c r="D9766" s="142">
        <v>64985502</v>
      </c>
      <c r="E9766" s="143" t="s">
        <v>7519</v>
      </c>
      <c r="F9766" s="143" t="s">
        <v>716</v>
      </c>
      <c r="G9766" s="143" t="s">
        <v>717</v>
      </c>
      <c r="H9766" s="144">
        <v>-3541.3</v>
      </c>
      <c r="I9766" s="143"/>
    </row>
    <row r="9767" spans="2:9" x14ac:dyDescent="0.25">
      <c r="B9767" s="142">
        <v>57453</v>
      </c>
      <c r="C9767" s="143" t="s">
        <v>466</v>
      </c>
      <c r="D9767" s="142">
        <v>64985502</v>
      </c>
      <c r="E9767" s="143" t="s">
        <v>7520</v>
      </c>
      <c r="F9767" s="143" t="s">
        <v>716</v>
      </c>
      <c r="G9767" s="143" t="s">
        <v>717</v>
      </c>
      <c r="H9767" s="144">
        <v>-3556.99</v>
      </c>
      <c r="I9767" s="143"/>
    </row>
    <row r="9768" spans="2:9" x14ac:dyDescent="0.25">
      <c r="B9768" s="142">
        <v>57453</v>
      </c>
      <c r="C9768" s="143" t="s">
        <v>466</v>
      </c>
      <c r="D9768" s="142">
        <v>64985963</v>
      </c>
      <c r="E9768" s="143" t="s">
        <v>9419</v>
      </c>
      <c r="F9768" s="143" t="s">
        <v>713</v>
      </c>
      <c r="G9768" s="143" t="s">
        <v>714</v>
      </c>
      <c r="H9768" s="144">
        <v>100000</v>
      </c>
      <c r="I9768" s="143"/>
    </row>
    <row r="9769" spans="2:9" x14ac:dyDescent="0.25">
      <c r="B9769" s="142">
        <v>57453</v>
      </c>
      <c r="C9769" s="143" t="s">
        <v>466</v>
      </c>
      <c r="D9769" s="142">
        <v>64986096</v>
      </c>
      <c r="E9769" s="143" t="s">
        <v>9420</v>
      </c>
      <c r="F9769" s="143" t="s">
        <v>700</v>
      </c>
      <c r="G9769" s="143" t="s">
        <v>701</v>
      </c>
      <c r="H9769" s="144">
        <v>-186948.48000000001</v>
      </c>
      <c r="I9769" s="143"/>
    </row>
    <row r="9770" spans="2:9" x14ac:dyDescent="0.25">
      <c r="B9770" s="142">
        <v>57453</v>
      </c>
      <c r="C9770" s="143" t="s">
        <v>466</v>
      </c>
      <c r="D9770" s="142">
        <v>64986096</v>
      </c>
      <c r="E9770" s="143" t="s">
        <v>7521</v>
      </c>
      <c r="F9770" s="143" t="s">
        <v>700</v>
      </c>
      <c r="G9770" s="143" t="s">
        <v>701</v>
      </c>
      <c r="H9770" s="144">
        <v>-355639.5</v>
      </c>
      <c r="I9770" s="143"/>
    </row>
    <row r="9771" spans="2:9" x14ac:dyDescent="0.25">
      <c r="B9771" s="142">
        <v>57453</v>
      </c>
      <c r="C9771" s="143" t="s">
        <v>466</v>
      </c>
      <c r="D9771" s="142">
        <v>64986096</v>
      </c>
      <c r="E9771" s="143" t="s">
        <v>9421</v>
      </c>
      <c r="F9771" s="143" t="s">
        <v>700</v>
      </c>
      <c r="G9771" s="143" t="s">
        <v>701</v>
      </c>
      <c r="H9771" s="144">
        <v>-565343.17000000004</v>
      </c>
      <c r="I9771" s="143"/>
    </row>
    <row r="9772" spans="2:9" x14ac:dyDescent="0.25">
      <c r="B9772" s="142">
        <v>57453</v>
      </c>
      <c r="C9772" s="143" t="s">
        <v>466</v>
      </c>
      <c r="D9772" s="142">
        <v>64986096</v>
      </c>
      <c r="E9772" s="143" t="s">
        <v>9422</v>
      </c>
      <c r="F9772" s="143" t="s">
        <v>700</v>
      </c>
      <c r="G9772" s="143" t="s">
        <v>701</v>
      </c>
      <c r="H9772" s="144">
        <v>-70048.2</v>
      </c>
      <c r="I9772" s="143"/>
    </row>
    <row r="9773" spans="2:9" x14ac:dyDescent="0.25">
      <c r="B9773" s="142">
        <v>57453</v>
      </c>
      <c r="C9773" s="143" t="s">
        <v>466</v>
      </c>
      <c r="D9773" s="142">
        <v>64986096</v>
      </c>
      <c r="E9773" s="143" t="s">
        <v>8908</v>
      </c>
      <c r="F9773" s="143" t="s">
        <v>899</v>
      </c>
      <c r="G9773" s="143" t="s">
        <v>900</v>
      </c>
      <c r="H9773" s="144">
        <v>-19380.080000000002</v>
      </c>
      <c r="I9773" s="143"/>
    </row>
    <row r="9774" spans="2:9" x14ac:dyDescent="0.25">
      <c r="B9774" s="142">
        <v>57453</v>
      </c>
      <c r="C9774" s="143" t="s">
        <v>466</v>
      </c>
      <c r="D9774" s="142">
        <v>64987628</v>
      </c>
      <c r="E9774" s="143" t="s">
        <v>7522</v>
      </c>
      <c r="F9774" s="143" t="s">
        <v>998</v>
      </c>
      <c r="G9774" s="143" t="s">
        <v>999</v>
      </c>
      <c r="H9774" s="144">
        <v>1800</v>
      </c>
      <c r="I9774" s="143"/>
    </row>
    <row r="9775" spans="2:9" x14ac:dyDescent="0.25">
      <c r="B9775" s="142">
        <v>57453</v>
      </c>
      <c r="C9775" s="143" t="s">
        <v>466</v>
      </c>
      <c r="D9775" s="142">
        <v>65002396</v>
      </c>
      <c r="E9775" s="143" t="s">
        <v>9423</v>
      </c>
      <c r="F9775" s="143" t="s">
        <v>713</v>
      </c>
      <c r="G9775" s="143" t="s">
        <v>714</v>
      </c>
      <c r="H9775" s="144">
        <v>80000</v>
      </c>
      <c r="I9775" s="143"/>
    </row>
    <row r="9776" spans="2:9" x14ac:dyDescent="0.25">
      <c r="B9776" s="142">
        <v>57453</v>
      </c>
      <c r="C9776" s="143" t="s">
        <v>466</v>
      </c>
      <c r="D9776" s="142">
        <v>65014850</v>
      </c>
      <c r="E9776" s="143" t="s">
        <v>6840</v>
      </c>
      <c r="F9776" s="143" t="s">
        <v>899</v>
      </c>
      <c r="G9776" s="143" t="s">
        <v>900</v>
      </c>
      <c r="H9776" s="144">
        <v>400.2</v>
      </c>
      <c r="I9776" s="143"/>
    </row>
    <row r="9777" spans="2:9" x14ac:dyDescent="0.25">
      <c r="B9777" s="142">
        <v>57453</v>
      </c>
      <c r="C9777" s="143" t="s">
        <v>466</v>
      </c>
      <c r="D9777" s="142">
        <v>65020993</v>
      </c>
      <c r="E9777" s="143" t="s">
        <v>7523</v>
      </c>
      <c r="F9777" s="143" t="s">
        <v>792</v>
      </c>
      <c r="G9777" s="143" t="s">
        <v>793</v>
      </c>
      <c r="H9777" s="144">
        <v>0</v>
      </c>
      <c r="I9777" s="143"/>
    </row>
    <row r="9778" spans="2:9" x14ac:dyDescent="0.25">
      <c r="B9778" s="142">
        <v>57453</v>
      </c>
      <c r="C9778" s="143" t="s">
        <v>466</v>
      </c>
      <c r="D9778" s="142">
        <v>65020993</v>
      </c>
      <c r="E9778" s="143" t="s">
        <v>8909</v>
      </c>
      <c r="F9778" s="143" t="s">
        <v>700</v>
      </c>
      <c r="G9778" s="143" t="s">
        <v>701</v>
      </c>
      <c r="H9778" s="144">
        <v>-10000</v>
      </c>
      <c r="I9778" s="143"/>
    </row>
    <row r="9779" spans="2:9" x14ac:dyDescent="0.25">
      <c r="B9779" s="142">
        <v>57453</v>
      </c>
      <c r="C9779" s="143" t="s">
        <v>466</v>
      </c>
      <c r="D9779" s="142">
        <v>65020993</v>
      </c>
      <c r="E9779" s="143" t="s">
        <v>8910</v>
      </c>
      <c r="F9779" s="143" t="s">
        <v>700</v>
      </c>
      <c r="G9779" s="143" t="s">
        <v>701</v>
      </c>
      <c r="H9779" s="144">
        <v>-5000</v>
      </c>
      <c r="I9779" s="143"/>
    </row>
    <row r="9780" spans="2:9" x14ac:dyDescent="0.25">
      <c r="B9780" s="142">
        <v>57453</v>
      </c>
      <c r="C9780" s="143" t="s">
        <v>466</v>
      </c>
      <c r="D9780" s="142">
        <v>65020993</v>
      </c>
      <c r="E9780" s="143" t="s">
        <v>7524</v>
      </c>
      <c r="F9780" s="143" t="s">
        <v>713</v>
      </c>
      <c r="G9780" s="143" t="s">
        <v>714</v>
      </c>
      <c r="H9780" s="144">
        <v>-35000</v>
      </c>
      <c r="I9780" s="143"/>
    </row>
    <row r="9781" spans="2:9" x14ac:dyDescent="0.25">
      <c r="B9781" s="142">
        <v>57453</v>
      </c>
      <c r="C9781" s="143" t="s">
        <v>466</v>
      </c>
      <c r="D9781" s="142">
        <v>65020993</v>
      </c>
      <c r="E9781" s="143" t="s">
        <v>8911</v>
      </c>
      <c r="F9781" s="143" t="s">
        <v>700</v>
      </c>
      <c r="G9781" s="143" t="s">
        <v>701</v>
      </c>
      <c r="H9781" s="144">
        <v>-30000</v>
      </c>
      <c r="I9781" s="143"/>
    </row>
    <row r="9782" spans="2:9" x14ac:dyDescent="0.25">
      <c r="B9782" s="142">
        <v>57453</v>
      </c>
      <c r="C9782" s="143" t="s">
        <v>466</v>
      </c>
      <c r="D9782" s="142">
        <v>65022498</v>
      </c>
      <c r="E9782" s="143" t="s">
        <v>7525</v>
      </c>
      <c r="F9782" s="143" t="s">
        <v>700</v>
      </c>
      <c r="G9782" s="143" t="s">
        <v>701</v>
      </c>
      <c r="H9782" s="144">
        <v>360</v>
      </c>
      <c r="I9782" s="143"/>
    </row>
    <row r="9783" spans="2:9" x14ac:dyDescent="0.25">
      <c r="B9783" s="142">
        <v>57453</v>
      </c>
      <c r="C9783" s="143" t="s">
        <v>466</v>
      </c>
      <c r="D9783" s="142">
        <v>65022498</v>
      </c>
      <c r="E9783" s="143" t="s">
        <v>7526</v>
      </c>
      <c r="F9783" s="143" t="s">
        <v>697</v>
      </c>
      <c r="G9783" s="143" t="s">
        <v>698</v>
      </c>
      <c r="H9783" s="144">
        <v>7000</v>
      </c>
      <c r="I9783" s="143"/>
    </row>
    <row r="9784" spans="2:9" x14ac:dyDescent="0.25">
      <c r="B9784" s="142">
        <v>57453</v>
      </c>
      <c r="C9784" s="143" t="s">
        <v>466</v>
      </c>
      <c r="D9784" s="142">
        <v>65024476</v>
      </c>
      <c r="E9784" s="143" t="s">
        <v>7527</v>
      </c>
      <c r="F9784" s="143" t="s">
        <v>700</v>
      </c>
      <c r="G9784" s="143" t="s">
        <v>701</v>
      </c>
      <c r="H9784" s="144">
        <v>-12732.75</v>
      </c>
      <c r="I9784" s="143"/>
    </row>
    <row r="9785" spans="2:9" x14ac:dyDescent="0.25">
      <c r="B9785" s="142">
        <v>57453</v>
      </c>
      <c r="C9785" s="143" t="s">
        <v>466</v>
      </c>
      <c r="D9785" s="142">
        <v>74608584</v>
      </c>
      <c r="E9785" s="143" t="s">
        <v>7528</v>
      </c>
      <c r="F9785" s="143" t="s">
        <v>697</v>
      </c>
      <c r="G9785" s="143" t="s">
        <v>698</v>
      </c>
      <c r="H9785" s="144">
        <v>94000</v>
      </c>
      <c r="I9785" s="143"/>
    </row>
    <row r="9786" spans="2:9" x14ac:dyDescent="0.25">
      <c r="B9786" s="142">
        <v>57453</v>
      </c>
      <c r="C9786" s="143" t="s">
        <v>466</v>
      </c>
      <c r="D9786" s="142">
        <v>98115970</v>
      </c>
      <c r="E9786" s="143" t="s">
        <v>9424</v>
      </c>
      <c r="F9786" s="143" t="s">
        <v>700</v>
      </c>
      <c r="G9786" s="143" t="s">
        <v>701</v>
      </c>
      <c r="H9786" s="144">
        <v>38000</v>
      </c>
      <c r="I9786" s="143"/>
    </row>
    <row r="9787" spans="2:9" x14ac:dyDescent="0.25">
      <c r="B9787" s="142">
        <v>57453</v>
      </c>
      <c r="C9787" s="143" t="s">
        <v>466</v>
      </c>
      <c r="D9787" s="142">
        <v>98543757</v>
      </c>
      <c r="E9787" s="143" t="s">
        <v>7529</v>
      </c>
      <c r="F9787" s="143" t="s">
        <v>700</v>
      </c>
      <c r="G9787" s="143" t="s">
        <v>701</v>
      </c>
      <c r="H9787" s="144">
        <v>1800</v>
      </c>
      <c r="I9787" s="143"/>
    </row>
    <row r="9788" spans="2:9" x14ac:dyDescent="0.25">
      <c r="B9788" s="142">
        <v>57453</v>
      </c>
      <c r="C9788" s="143" t="s">
        <v>466</v>
      </c>
      <c r="D9788" s="142">
        <v>98543775</v>
      </c>
      <c r="E9788" s="143" t="s">
        <v>7530</v>
      </c>
      <c r="F9788" s="143" t="s">
        <v>700</v>
      </c>
      <c r="G9788" s="143" t="s">
        <v>701</v>
      </c>
      <c r="H9788" s="144">
        <v>1800</v>
      </c>
      <c r="I9788" s="143"/>
    </row>
    <row r="9789" spans="2:9" x14ac:dyDescent="0.25">
      <c r="B9789" s="142">
        <v>57458</v>
      </c>
      <c r="C9789" s="143" t="s">
        <v>309</v>
      </c>
      <c r="D9789" s="142">
        <v>13961466</v>
      </c>
      <c r="E9789" s="143" t="s">
        <v>6792</v>
      </c>
      <c r="F9789" s="143" t="s">
        <v>713</v>
      </c>
      <c r="G9789" s="143" t="s">
        <v>714</v>
      </c>
      <c r="H9789" s="144">
        <v>150000</v>
      </c>
      <c r="I9789" s="143"/>
    </row>
    <row r="9790" spans="2:9" x14ac:dyDescent="0.25">
      <c r="B9790" s="142">
        <v>57458</v>
      </c>
      <c r="C9790" s="143" t="s">
        <v>309</v>
      </c>
      <c r="D9790" s="142">
        <v>13961916</v>
      </c>
      <c r="E9790" s="143" t="s">
        <v>7531</v>
      </c>
      <c r="F9790" s="143" t="s">
        <v>700</v>
      </c>
      <c r="G9790" s="143" t="s">
        <v>701</v>
      </c>
      <c r="H9790" s="144">
        <v>-6222.88</v>
      </c>
      <c r="I9790" s="143"/>
    </row>
    <row r="9791" spans="2:9" x14ac:dyDescent="0.25">
      <c r="B9791" s="142">
        <v>57458</v>
      </c>
      <c r="C9791" s="143" t="s">
        <v>309</v>
      </c>
      <c r="D9791" s="142">
        <v>13961916</v>
      </c>
      <c r="E9791" s="143" t="s">
        <v>7531</v>
      </c>
      <c r="F9791" s="143" t="s">
        <v>700</v>
      </c>
      <c r="G9791" s="143" t="s">
        <v>701</v>
      </c>
      <c r="H9791" s="144">
        <v>47509.72</v>
      </c>
      <c r="I9791" s="143"/>
    </row>
    <row r="9792" spans="2:9" x14ac:dyDescent="0.25">
      <c r="B9792" s="142">
        <v>57458</v>
      </c>
      <c r="C9792" s="143" t="s">
        <v>309</v>
      </c>
      <c r="D9792" s="142">
        <v>13961916</v>
      </c>
      <c r="E9792" s="143" t="s">
        <v>7532</v>
      </c>
      <c r="F9792" s="143" t="s">
        <v>697</v>
      </c>
      <c r="G9792" s="143" t="s">
        <v>698</v>
      </c>
      <c r="H9792" s="144">
        <v>35534.11</v>
      </c>
      <c r="I9792" s="143"/>
    </row>
    <row r="9793" spans="2:9" x14ac:dyDescent="0.25">
      <c r="B9793" s="142">
        <v>57458</v>
      </c>
      <c r="C9793" s="143" t="s">
        <v>309</v>
      </c>
      <c r="D9793" s="142">
        <v>13961916</v>
      </c>
      <c r="E9793" s="143" t="s">
        <v>7533</v>
      </c>
      <c r="F9793" s="143" t="s">
        <v>7534</v>
      </c>
      <c r="G9793" s="143" t="s">
        <v>7535</v>
      </c>
      <c r="H9793" s="144">
        <v>16002</v>
      </c>
      <c r="I9793" s="143"/>
    </row>
    <row r="9794" spans="2:9" x14ac:dyDescent="0.25">
      <c r="B9794" s="142">
        <v>57458</v>
      </c>
      <c r="C9794" s="143" t="s">
        <v>309</v>
      </c>
      <c r="D9794" s="142">
        <v>13962768</v>
      </c>
      <c r="E9794" s="143" t="s">
        <v>7536</v>
      </c>
      <c r="F9794" s="143" t="s">
        <v>700</v>
      </c>
      <c r="G9794" s="143" t="s">
        <v>701</v>
      </c>
      <c r="H9794" s="144">
        <v>0</v>
      </c>
      <c r="I9794" s="143"/>
    </row>
    <row r="9795" spans="2:9" x14ac:dyDescent="0.25">
      <c r="B9795" s="142">
        <v>57458</v>
      </c>
      <c r="C9795" s="143" t="s">
        <v>309</v>
      </c>
      <c r="D9795" s="142">
        <v>13962886</v>
      </c>
      <c r="E9795" s="143" t="s">
        <v>7537</v>
      </c>
      <c r="F9795" s="143" t="s">
        <v>700</v>
      </c>
      <c r="G9795" s="143" t="s">
        <v>701</v>
      </c>
      <c r="H9795" s="144">
        <v>450</v>
      </c>
      <c r="I9795" s="143"/>
    </row>
    <row r="9796" spans="2:9" x14ac:dyDescent="0.25">
      <c r="B9796" s="142">
        <v>57458</v>
      </c>
      <c r="C9796" s="143" t="s">
        <v>309</v>
      </c>
      <c r="D9796" s="142">
        <v>13962886</v>
      </c>
      <c r="E9796" s="143" t="s">
        <v>7537</v>
      </c>
      <c r="F9796" s="143" t="s">
        <v>700</v>
      </c>
      <c r="G9796" s="143" t="s">
        <v>701</v>
      </c>
      <c r="H9796" s="144">
        <v>150</v>
      </c>
      <c r="I9796" s="143"/>
    </row>
    <row r="9797" spans="2:9" x14ac:dyDescent="0.25">
      <c r="B9797" s="142">
        <v>57458</v>
      </c>
      <c r="C9797" s="143" t="s">
        <v>309</v>
      </c>
      <c r="D9797" s="142">
        <v>14111288</v>
      </c>
      <c r="E9797" s="143" t="s">
        <v>7538</v>
      </c>
      <c r="F9797" s="143" t="s">
        <v>700</v>
      </c>
      <c r="G9797" s="143" t="s">
        <v>701</v>
      </c>
      <c r="H9797" s="144">
        <v>350</v>
      </c>
      <c r="I9797" s="143"/>
    </row>
    <row r="9798" spans="2:9" x14ac:dyDescent="0.25">
      <c r="B9798" s="142">
        <v>57458</v>
      </c>
      <c r="C9798" s="143" t="s">
        <v>309</v>
      </c>
      <c r="D9798" s="142">
        <v>14111288</v>
      </c>
      <c r="E9798" s="143" t="s">
        <v>7538</v>
      </c>
      <c r="F9798" s="143" t="s">
        <v>700</v>
      </c>
      <c r="G9798" s="143" t="s">
        <v>701</v>
      </c>
      <c r="H9798" s="144">
        <v>150</v>
      </c>
      <c r="I9798" s="143"/>
    </row>
    <row r="9799" spans="2:9" x14ac:dyDescent="0.25">
      <c r="B9799" s="142">
        <v>57458</v>
      </c>
      <c r="C9799" s="143" t="s">
        <v>309</v>
      </c>
      <c r="D9799" s="142">
        <v>14111288</v>
      </c>
      <c r="E9799" s="143" t="s">
        <v>7538</v>
      </c>
      <c r="F9799" s="143" t="s">
        <v>700</v>
      </c>
      <c r="G9799" s="143" t="s">
        <v>701</v>
      </c>
      <c r="H9799" s="144">
        <v>100</v>
      </c>
      <c r="I9799" s="143"/>
    </row>
    <row r="9800" spans="2:9" x14ac:dyDescent="0.25">
      <c r="B9800" s="142">
        <v>57458</v>
      </c>
      <c r="C9800" s="143" t="s">
        <v>309</v>
      </c>
      <c r="D9800" s="142">
        <v>14253283</v>
      </c>
      <c r="E9800" s="143" t="s">
        <v>10005</v>
      </c>
      <c r="F9800" s="143" t="s">
        <v>700</v>
      </c>
      <c r="G9800" s="143" t="s">
        <v>701</v>
      </c>
      <c r="H9800" s="144">
        <v>4000</v>
      </c>
      <c r="I9800" s="143"/>
    </row>
    <row r="9801" spans="2:9" x14ac:dyDescent="0.25">
      <c r="B9801" s="142">
        <v>57458</v>
      </c>
      <c r="C9801" s="143" t="s">
        <v>309</v>
      </c>
      <c r="D9801" s="142">
        <v>64995462</v>
      </c>
      <c r="E9801" s="143" t="s">
        <v>7539</v>
      </c>
      <c r="F9801" s="143" t="s">
        <v>700</v>
      </c>
      <c r="G9801" s="143" t="s">
        <v>701</v>
      </c>
      <c r="H9801" s="144">
        <v>350</v>
      </c>
      <c r="I9801" s="143"/>
    </row>
    <row r="9802" spans="2:9" x14ac:dyDescent="0.25">
      <c r="B9802" s="142">
        <v>57458</v>
      </c>
      <c r="C9802" s="143" t="s">
        <v>309</v>
      </c>
      <c r="D9802" s="142">
        <v>64995462</v>
      </c>
      <c r="E9802" s="143" t="s">
        <v>7539</v>
      </c>
      <c r="F9802" s="143" t="s">
        <v>700</v>
      </c>
      <c r="G9802" s="143" t="s">
        <v>701</v>
      </c>
      <c r="H9802" s="144">
        <v>150</v>
      </c>
      <c r="I9802" s="143"/>
    </row>
    <row r="9803" spans="2:9" x14ac:dyDescent="0.25">
      <c r="B9803" s="142">
        <v>57458</v>
      </c>
      <c r="C9803" s="143" t="s">
        <v>309</v>
      </c>
      <c r="D9803" s="142">
        <v>64995462</v>
      </c>
      <c r="E9803" s="143" t="s">
        <v>7539</v>
      </c>
      <c r="F9803" s="143" t="s">
        <v>700</v>
      </c>
      <c r="G9803" s="143" t="s">
        <v>701</v>
      </c>
      <c r="H9803" s="144">
        <v>100</v>
      </c>
      <c r="I9803" s="143"/>
    </row>
    <row r="9804" spans="2:9" x14ac:dyDescent="0.25">
      <c r="B9804" s="142">
        <v>57458</v>
      </c>
      <c r="C9804" s="143" t="s">
        <v>309</v>
      </c>
      <c r="D9804" s="142">
        <v>65048625</v>
      </c>
      <c r="E9804" s="143" t="s">
        <v>7540</v>
      </c>
      <c r="F9804" s="143" t="s">
        <v>700</v>
      </c>
      <c r="G9804" s="143" t="s">
        <v>701</v>
      </c>
      <c r="H9804" s="144">
        <v>450</v>
      </c>
      <c r="I9804" s="143"/>
    </row>
    <row r="9805" spans="2:9" x14ac:dyDescent="0.25">
      <c r="B9805" s="142">
        <v>57458</v>
      </c>
      <c r="C9805" s="143" t="s">
        <v>309</v>
      </c>
      <c r="D9805" s="142">
        <v>65048625</v>
      </c>
      <c r="E9805" s="143" t="s">
        <v>7540</v>
      </c>
      <c r="F9805" s="143" t="s">
        <v>700</v>
      </c>
      <c r="G9805" s="143" t="s">
        <v>701</v>
      </c>
      <c r="H9805" s="144">
        <v>150</v>
      </c>
      <c r="I9805" s="143"/>
    </row>
    <row r="9806" spans="2:9" x14ac:dyDescent="0.25">
      <c r="B9806" s="142">
        <v>57458</v>
      </c>
      <c r="C9806" s="143" t="s">
        <v>309</v>
      </c>
      <c r="D9806" s="142">
        <v>65055373</v>
      </c>
      <c r="E9806" s="143" t="s">
        <v>7541</v>
      </c>
      <c r="F9806" s="143" t="s">
        <v>1121</v>
      </c>
      <c r="G9806" s="143" t="s">
        <v>1122</v>
      </c>
      <c r="H9806" s="144">
        <v>-28515.31</v>
      </c>
      <c r="I9806" s="143"/>
    </row>
    <row r="9807" spans="2:9" x14ac:dyDescent="0.25">
      <c r="B9807" s="142">
        <v>57458</v>
      </c>
      <c r="C9807" s="143" t="s">
        <v>309</v>
      </c>
      <c r="D9807" s="142">
        <v>65055373</v>
      </c>
      <c r="E9807" s="143" t="s">
        <v>7542</v>
      </c>
      <c r="F9807" s="143" t="s">
        <v>700</v>
      </c>
      <c r="G9807" s="143" t="s">
        <v>701</v>
      </c>
      <c r="H9807" s="144">
        <v>-9600</v>
      </c>
      <c r="I9807" s="143"/>
    </row>
    <row r="9808" spans="2:9" x14ac:dyDescent="0.25">
      <c r="B9808" s="142">
        <v>57459</v>
      </c>
      <c r="C9808" s="143" t="s">
        <v>293</v>
      </c>
      <c r="D9808" s="142">
        <v>13889614</v>
      </c>
      <c r="E9808" s="143" t="s">
        <v>7543</v>
      </c>
      <c r="F9808" s="143" t="s">
        <v>697</v>
      </c>
      <c r="G9808" s="143" t="s">
        <v>698</v>
      </c>
      <c r="H9808" s="144">
        <v>31865</v>
      </c>
      <c r="I9808" s="143"/>
    </row>
    <row r="9809" spans="2:9" x14ac:dyDescent="0.25">
      <c r="B9809" s="142">
        <v>57459</v>
      </c>
      <c r="C9809" s="143" t="s">
        <v>293</v>
      </c>
      <c r="D9809" s="142">
        <v>14086420</v>
      </c>
      <c r="E9809" s="143" t="s">
        <v>7544</v>
      </c>
      <c r="F9809" s="143" t="s">
        <v>700</v>
      </c>
      <c r="G9809" s="143" t="s">
        <v>701</v>
      </c>
      <c r="H9809" s="144">
        <v>-22500</v>
      </c>
      <c r="I9809" s="143"/>
    </row>
    <row r="9810" spans="2:9" x14ac:dyDescent="0.25">
      <c r="B9810" s="142">
        <v>57459</v>
      </c>
      <c r="C9810" s="143" t="s">
        <v>293</v>
      </c>
      <c r="D9810" s="142">
        <v>14123420</v>
      </c>
      <c r="E9810" s="143" t="s">
        <v>7545</v>
      </c>
      <c r="F9810" s="143" t="s">
        <v>700</v>
      </c>
      <c r="G9810" s="143" t="s">
        <v>701</v>
      </c>
      <c r="H9810" s="144">
        <v>1800</v>
      </c>
      <c r="I9810" s="143"/>
    </row>
    <row r="9811" spans="2:9" x14ac:dyDescent="0.25">
      <c r="B9811" s="142">
        <v>57459</v>
      </c>
      <c r="C9811" s="143" t="s">
        <v>293</v>
      </c>
      <c r="D9811" s="142">
        <v>14123420</v>
      </c>
      <c r="E9811" s="143" t="s">
        <v>7546</v>
      </c>
      <c r="F9811" s="143" t="s">
        <v>700</v>
      </c>
      <c r="G9811" s="143" t="s">
        <v>701</v>
      </c>
      <c r="H9811" s="144">
        <v>360</v>
      </c>
      <c r="I9811" s="143"/>
    </row>
    <row r="9812" spans="2:9" x14ac:dyDescent="0.25">
      <c r="B9812" s="142">
        <v>57459</v>
      </c>
      <c r="C9812" s="143" t="s">
        <v>293</v>
      </c>
      <c r="D9812" s="142">
        <v>14129595</v>
      </c>
      <c r="E9812" s="143" t="s">
        <v>7547</v>
      </c>
      <c r="F9812" s="143" t="s">
        <v>737</v>
      </c>
      <c r="G9812" s="143" t="s">
        <v>738</v>
      </c>
      <c r="H9812" s="144">
        <v>2400</v>
      </c>
      <c r="I9812" s="143"/>
    </row>
    <row r="9813" spans="2:9" x14ac:dyDescent="0.25">
      <c r="B9813" s="142">
        <v>57459</v>
      </c>
      <c r="C9813" s="143" t="s">
        <v>293</v>
      </c>
      <c r="D9813" s="142">
        <v>14137515</v>
      </c>
      <c r="E9813" s="143" t="s">
        <v>7548</v>
      </c>
      <c r="F9813" s="143" t="s">
        <v>700</v>
      </c>
      <c r="G9813" s="143" t="s">
        <v>701</v>
      </c>
      <c r="H9813" s="144">
        <v>600</v>
      </c>
      <c r="I9813" s="143"/>
    </row>
    <row r="9814" spans="2:9" x14ac:dyDescent="0.25">
      <c r="B9814" s="142">
        <v>57459</v>
      </c>
      <c r="C9814" s="143" t="s">
        <v>293</v>
      </c>
      <c r="D9814" s="142">
        <v>14140268</v>
      </c>
      <c r="E9814" s="143" t="s">
        <v>7549</v>
      </c>
      <c r="F9814" s="143" t="s">
        <v>700</v>
      </c>
      <c r="G9814" s="143" t="s">
        <v>701</v>
      </c>
      <c r="H9814" s="144">
        <v>600</v>
      </c>
      <c r="I9814" s="143"/>
    </row>
    <row r="9815" spans="2:9" x14ac:dyDescent="0.25">
      <c r="B9815" s="142">
        <v>57459</v>
      </c>
      <c r="C9815" s="143" t="s">
        <v>293</v>
      </c>
      <c r="D9815" s="142">
        <v>14140268</v>
      </c>
      <c r="E9815" s="143" t="s">
        <v>7550</v>
      </c>
      <c r="F9815" s="143" t="s">
        <v>713</v>
      </c>
      <c r="G9815" s="143" t="s">
        <v>714</v>
      </c>
      <c r="H9815" s="144">
        <v>107000</v>
      </c>
      <c r="I9815" s="143"/>
    </row>
    <row r="9816" spans="2:9" x14ac:dyDescent="0.25">
      <c r="B9816" s="142">
        <v>57459</v>
      </c>
      <c r="C9816" s="143" t="s">
        <v>293</v>
      </c>
      <c r="D9816" s="142">
        <v>14146661</v>
      </c>
      <c r="E9816" s="143" t="s">
        <v>7551</v>
      </c>
      <c r="F9816" s="143" t="s">
        <v>700</v>
      </c>
      <c r="G9816" s="143" t="s">
        <v>701</v>
      </c>
      <c r="H9816" s="144">
        <v>12500</v>
      </c>
      <c r="I9816" s="143"/>
    </row>
    <row r="9817" spans="2:9" x14ac:dyDescent="0.25">
      <c r="B9817" s="142">
        <v>57459</v>
      </c>
      <c r="C9817" s="143" t="s">
        <v>293</v>
      </c>
      <c r="D9817" s="142">
        <v>14146888</v>
      </c>
      <c r="E9817" s="143" t="s">
        <v>7552</v>
      </c>
      <c r="F9817" s="143" t="s">
        <v>697</v>
      </c>
      <c r="G9817" s="143" t="s">
        <v>698</v>
      </c>
      <c r="H9817" s="144">
        <v>30000</v>
      </c>
      <c r="I9817" s="143"/>
    </row>
    <row r="9818" spans="2:9" x14ac:dyDescent="0.25">
      <c r="B9818" s="142">
        <v>57459</v>
      </c>
      <c r="C9818" s="143" t="s">
        <v>293</v>
      </c>
      <c r="D9818" s="142">
        <v>14147076</v>
      </c>
      <c r="E9818" s="143" t="s">
        <v>7553</v>
      </c>
      <c r="F9818" s="143" t="s">
        <v>713</v>
      </c>
      <c r="G9818" s="143" t="s">
        <v>714</v>
      </c>
      <c r="H9818" s="144">
        <v>150000</v>
      </c>
      <c r="I9818" s="143"/>
    </row>
    <row r="9819" spans="2:9" x14ac:dyDescent="0.25">
      <c r="B9819" s="142">
        <v>57459</v>
      </c>
      <c r="C9819" s="143" t="s">
        <v>293</v>
      </c>
      <c r="D9819" s="142">
        <v>14147108</v>
      </c>
      <c r="E9819" s="143" t="s">
        <v>7554</v>
      </c>
      <c r="F9819" s="143" t="s">
        <v>700</v>
      </c>
      <c r="G9819" s="143" t="s">
        <v>701</v>
      </c>
      <c r="H9819" s="144">
        <v>-101054.96</v>
      </c>
      <c r="I9819" s="143"/>
    </row>
    <row r="9820" spans="2:9" x14ac:dyDescent="0.25">
      <c r="B9820" s="142">
        <v>57459</v>
      </c>
      <c r="C9820" s="143" t="s">
        <v>293</v>
      </c>
      <c r="D9820" s="142">
        <v>14147476</v>
      </c>
      <c r="E9820" s="143" t="s">
        <v>7555</v>
      </c>
      <c r="F9820" s="143" t="s">
        <v>700</v>
      </c>
      <c r="G9820" s="143" t="s">
        <v>701</v>
      </c>
      <c r="H9820" s="144">
        <v>12500</v>
      </c>
      <c r="I9820" s="143"/>
    </row>
    <row r="9821" spans="2:9" x14ac:dyDescent="0.25">
      <c r="B9821" s="142">
        <v>57459</v>
      </c>
      <c r="C9821" s="143" t="s">
        <v>293</v>
      </c>
      <c r="D9821" s="142">
        <v>14271494</v>
      </c>
      <c r="E9821" s="143" t="s">
        <v>7556</v>
      </c>
      <c r="F9821" s="143" t="s">
        <v>706</v>
      </c>
      <c r="G9821" s="143" t="s">
        <v>707</v>
      </c>
      <c r="H9821" s="144">
        <v>528.22</v>
      </c>
      <c r="I9821" s="143"/>
    </row>
    <row r="9822" spans="2:9" x14ac:dyDescent="0.25">
      <c r="B9822" s="142">
        <v>57459</v>
      </c>
      <c r="C9822" s="143" t="s">
        <v>293</v>
      </c>
      <c r="D9822" s="142">
        <v>14272070</v>
      </c>
      <c r="E9822" s="143" t="s">
        <v>7557</v>
      </c>
      <c r="F9822" s="143" t="s">
        <v>713</v>
      </c>
      <c r="G9822" s="143" t="s">
        <v>714</v>
      </c>
      <c r="H9822" s="144">
        <v>135000</v>
      </c>
      <c r="I9822" s="143"/>
    </row>
    <row r="9823" spans="2:9" x14ac:dyDescent="0.25">
      <c r="B9823" s="142">
        <v>57459</v>
      </c>
      <c r="C9823" s="143" t="s">
        <v>293</v>
      </c>
      <c r="D9823" s="142">
        <v>64961638</v>
      </c>
      <c r="E9823" s="143" t="s">
        <v>7558</v>
      </c>
      <c r="F9823" s="143" t="s">
        <v>713</v>
      </c>
      <c r="G9823" s="143" t="s">
        <v>714</v>
      </c>
      <c r="H9823" s="144">
        <v>100000</v>
      </c>
      <c r="I9823" s="143"/>
    </row>
    <row r="9824" spans="2:9" x14ac:dyDescent="0.25">
      <c r="B9824" s="142">
        <v>57459</v>
      </c>
      <c r="C9824" s="143" t="s">
        <v>293</v>
      </c>
      <c r="D9824" s="142">
        <v>64961847</v>
      </c>
      <c r="E9824" s="143" t="s">
        <v>7559</v>
      </c>
      <c r="F9824" s="143" t="s">
        <v>716</v>
      </c>
      <c r="G9824" s="143" t="s">
        <v>717</v>
      </c>
      <c r="H9824" s="144">
        <v>-201815.53</v>
      </c>
      <c r="I9824" s="143"/>
    </row>
    <row r="9825" spans="2:9" x14ac:dyDescent="0.25">
      <c r="B9825" s="142">
        <v>57459</v>
      </c>
      <c r="C9825" s="143" t="s">
        <v>293</v>
      </c>
      <c r="D9825" s="142">
        <v>64966288</v>
      </c>
      <c r="E9825" s="143" t="s">
        <v>7560</v>
      </c>
      <c r="F9825" s="143" t="s">
        <v>713</v>
      </c>
      <c r="G9825" s="143" t="s">
        <v>714</v>
      </c>
      <c r="H9825" s="144">
        <v>100000</v>
      </c>
      <c r="I9825" s="143"/>
    </row>
    <row r="9826" spans="2:9" x14ac:dyDescent="0.25">
      <c r="B9826" s="142">
        <v>57459</v>
      </c>
      <c r="C9826" s="143" t="s">
        <v>293</v>
      </c>
      <c r="D9826" s="142">
        <v>64984017</v>
      </c>
      <c r="E9826" s="143" t="s">
        <v>7561</v>
      </c>
      <c r="F9826" s="143" t="s">
        <v>713</v>
      </c>
      <c r="G9826" s="143" t="s">
        <v>714</v>
      </c>
      <c r="H9826" s="144">
        <v>295000</v>
      </c>
      <c r="I9826" s="143"/>
    </row>
    <row r="9827" spans="2:9" x14ac:dyDescent="0.25">
      <c r="B9827" s="142">
        <v>57459</v>
      </c>
      <c r="C9827" s="143" t="s">
        <v>293</v>
      </c>
      <c r="D9827" s="142">
        <v>64984017</v>
      </c>
      <c r="E9827" s="143" t="s">
        <v>7562</v>
      </c>
      <c r="F9827" s="143" t="s">
        <v>723</v>
      </c>
      <c r="G9827" s="143" t="s">
        <v>724</v>
      </c>
      <c r="H9827" s="144">
        <v>-6200</v>
      </c>
      <c r="I9827" s="143"/>
    </row>
    <row r="9828" spans="2:9" x14ac:dyDescent="0.25">
      <c r="B9828" s="142">
        <v>57459</v>
      </c>
      <c r="C9828" s="143" t="s">
        <v>293</v>
      </c>
      <c r="D9828" s="142">
        <v>64992254</v>
      </c>
      <c r="E9828" s="143" t="s">
        <v>10006</v>
      </c>
      <c r="F9828" s="143" t="s">
        <v>713</v>
      </c>
      <c r="G9828" s="143" t="s">
        <v>714</v>
      </c>
      <c r="H9828" s="144">
        <v>154000</v>
      </c>
      <c r="I9828" s="143"/>
    </row>
    <row r="9829" spans="2:9" x14ac:dyDescent="0.25">
      <c r="B9829" s="142">
        <v>57459</v>
      </c>
      <c r="C9829" s="143" t="s">
        <v>293</v>
      </c>
      <c r="D9829" s="142">
        <v>64992254</v>
      </c>
      <c r="E9829" s="143" t="s">
        <v>7563</v>
      </c>
      <c r="F9829" s="143" t="s">
        <v>700</v>
      </c>
      <c r="G9829" s="143" t="s">
        <v>701</v>
      </c>
      <c r="H9829" s="144">
        <v>8000</v>
      </c>
      <c r="I9829" s="143"/>
    </row>
    <row r="9830" spans="2:9" x14ac:dyDescent="0.25">
      <c r="B9830" s="142">
        <v>57459</v>
      </c>
      <c r="C9830" s="143" t="s">
        <v>293</v>
      </c>
      <c r="D9830" s="142">
        <v>65029417</v>
      </c>
      <c r="E9830" s="143" t="s">
        <v>7564</v>
      </c>
      <c r="F9830" s="143" t="s">
        <v>713</v>
      </c>
      <c r="G9830" s="143" t="s">
        <v>714</v>
      </c>
      <c r="H9830" s="144">
        <v>111000</v>
      </c>
      <c r="I9830" s="143"/>
    </row>
    <row r="9831" spans="2:9" x14ac:dyDescent="0.25">
      <c r="B9831" s="142">
        <v>57459</v>
      </c>
      <c r="C9831" s="143" t="s">
        <v>293</v>
      </c>
      <c r="D9831" s="142">
        <v>65159325</v>
      </c>
      <c r="E9831" s="143" t="s">
        <v>7565</v>
      </c>
      <c r="F9831" s="143" t="s">
        <v>697</v>
      </c>
      <c r="G9831" s="143" t="s">
        <v>698</v>
      </c>
      <c r="H9831" s="144">
        <v>31925.68</v>
      </c>
      <c r="I9831" s="143"/>
    </row>
    <row r="9832" spans="2:9" x14ac:dyDescent="0.25">
      <c r="B9832" s="142">
        <v>57503</v>
      </c>
      <c r="C9832" s="143" t="s">
        <v>310</v>
      </c>
      <c r="D9832" s="142">
        <v>13879986</v>
      </c>
      <c r="E9832" s="143" t="s">
        <v>7569</v>
      </c>
      <c r="F9832" s="143" t="s">
        <v>700</v>
      </c>
      <c r="G9832" s="143" t="s">
        <v>701</v>
      </c>
      <c r="H9832" s="144">
        <v>360</v>
      </c>
      <c r="I9832" s="143"/>
    </row>
    <row r="9833" spans="2:9" x14ac:dyDescent="0.25">
      <c r="B9833" s="142">
        <v>57503</v>
      </c>
      <c r="C9833" s="143" t="s">
        <v>310</v>
      </c>
      <c r="D9833" s="142">
        <v>13916055</v>
      </c>
      <c r="E9833" s="143" t="s">
        <v>7570</v>
      </c>
      <c r="F9833" s="143" t="s">
        <v>737</v>
      </c>
      <c r="G9833" s="143" t="s">
        <v>738</v>
      </c>
      <c r="H9833" s="144">
        <v>10600</v>
      </c>
      <c r="I9833" s="143"/>
    </row>
    <row r="9834" spans="2:9" x14ac:dyDescent="0.25">
      <c r="B9834" s="142">
        <v>57503</v>
      </c>
      <c r="C9834" s="143" t="s">
        <v>310</v>
      </c>
      <c r="D9834" s="142">
        <v>13917540</v>
      </c>
      <c r="E9834" s="143" t="s">
        <v>8912</v>
      </c>
      <c r="F9834" s="143" t="s">
        <v>700</v>
      </c>
      <c r="G9834" s="143" t="s">
        <v>701</v>
      </c>
      <c r="H9834" s="144">
        <v>40000</v>
      </c>
      <c r="I9834" s="143"/>
    </row>
    <row r="9835" spans="2:9" x14ac:dyDescent="0.25">
      <c r="B9835" s="142">
        <v>57503</v>
      </c>
      <c r="C9835" s="143" t="s">
        <v>310</v>
      </c>
      <c r="D9835" s="142">
        <v>13917540</v>
      </c>
      <c r="E9835" s="143" t="s">
        <v>7571</v>
      </c>
      <c r="F9835" s="143" t="s">
        <v>706</v>
      </c>
      <c r="G9835" s="143" t="s">
        <v>707</v>
      </c>
      <c r="H9835" s="144">
        <v>288.04000000000002</v>
      </c>
      <c r="I9835" s="143"/>
    </row>
    <row r="9836" spans="2:9" x14ac:dyDescent="0.25">
      <c r="B9836" s="142">
        <v>57503</v>
      </c>
      <c r="C9836" s="143" t="s">
        <v>310</v>
      </c>
      <c r="D9836" s="142">
        <v>13922333</v>
      </c>
      <c r="E9836" s="143" t="s">
        <v>7572</v>
      </c>
      <c r="F9836" s="143" t="s">
        <v>729</v>
      </c>
      <c r="G9836" s="143" t="s">
        <v>730</v>
      </c>
      <c r="H9836" s="144">
        <v>13000</v>
      </c>
      <c r="I9836" s="143"/>
    </row>
    <row r="9837" spans="2:9" x14ac:dyDescent="0.25">
      <c r="B9837" s="142">
        <v>57503</v>
      </c>
      <c r="C9837" s="143" t="s">
        <v>310</v>
      </c>
      <c r="D9837" s="142">
        <v>13929705</v>
      </c>
      <c r="E9837" s="143" t="s">
        <v>7573</v>
      </c>
      <c r="F9837" s="143" t="s">
        <v>700</v>
      </c>
      <c r="G9837" s="143" t="s">
        <v>701</v>
      </c>
      <c r="H9837" s="144">
        <v>4650</v>
      </c>
      <c r="I9837" s="143"/>
    </row>
    <row r="9838" spans="2:9" x14ac:dyDescent="0.25">
      <c r="B9838" s="142">
        <v>57503</v>
      </c>
      <c r="C9838" s="143" t="s">
        <v>310</v>
      </c>
      <c r="D9838" s="142">
        <v>13932455</v>
      </c>
      <c r="E9838" s="143" t="s">
        <v>7574</v>
      </c>
      <c r="F9838" s="143" t="s">
        <v>713</v>
      </c>
      <c r="G9838" s="143" t="s">
        <v>714</v>
      </c>
      <c r="H9838" s="144">
        <v>215000</v>
      </c>
      <c r="I9838" s="143"/>
    </row>
    <row r="9839" spans="2:9" x14ac:dyDescent="0.25">
      <c r="B9839" s="142">
        <v>57503</v>
      </c>
      <c r="C9839" s="143" t="s">
        <v>310</v>
      </c>
      <c r="D9839" s="142">
        <v>13939457</v>
      </c>
      <c r="E9839" s="143" t="s">
        <v>7575</v>
      </c>
      <c r="F9839" s="143" t="s">
        <v>700</v>
      </c>
      <c r="G9839" s="143" t="s">
        <v>701</v>
      </c>
      <c r="H9839" s="144">
        <v>15839</v>
      </c>
      <c r="I9839" s="143"/>
    </row>
    <row r="9840" spans="2:9" x14ac:dyDescent="0.25">
      <c r="B9840" s="142">
        <v>57503</v>
      </c>
      <c r="C9840" s="143" t="s">
        <v>310</v>
      </c>
      <c r="D9840" s="142">
        <v>13955106</v>
      </c>
      <c r="E9840" s="143" t="s">
        <v>9425</v>
      </c>
      <c r="F9840" s="143" t="s">
        <v>713</v>
      </c>
      <c r="G9840" s="143" t="s">
        <v>714</v>
      </c>
      <c r="H9840" s="144">
        <v>130000</v>
      </c>
      <c r="I9840" s="143"/>
    </row>
    <row r="9841" spans="2:9" x14ac:dyDescent="0.25">
      <c r="B9841" s="142">
        <v>57503</v>
      </c>
      <c r="C9841" s="143" t="s">
        <v>310</v>
      </c>
      <c r="D9841" s="142">
        <v>13958190</v>
      </c>
      <c r="E9841" s="143" t="s">
        <v>7576</v>
      </c>
      <c r="F9841" s="143" t="s">
        <v>700</v>
      </c>
      <c r="G9841" s="143" t="s">
        <v>701</v>
      </c>
      <c r="H9841" s="144">
        <v>4650</v>
      </c>
      <c r="I9841" s="143"/>
    </row>
    <row r="9842" spans="2:9" x14ac:dyDescent="0.25">
      <c r="B9842" s="142">
        <v>57503</v>
      </c>
      <c r="C9842" s="143" t="s">
        <v>310</v>
      </c>
      <c r="D9842" s="142">
        <v>13963829</v>
      </c>
      <c r="E9842" s="143" t="s">
        <v>7577</v>
      </c>
      <c r="F9842" s="143" t="s">
        <v>700</v>
      </c>
      <c r="G9842" s="143" t="s">
        <v>701</v>
      </c>
      <c r="H9842" s="144">
        <v>15000</v>
      </c>
      <c r="I9842" s="143"/>
    </row>
    <row r="9843" spans="2:9" x14ac:dyDescent="0.25">
      <c r="B9843" s="142">
        <v>57503</v>
      </c>
      <c r="C9843" s="143" t="s">
        <v>310</v>
      </c>
      <c r="D9843" s="142">
        <v>13963829</v>
      </c>
      <c r="E9843" s="143" t="s">
        <v>7578</v>
      </c>
      <c r="F9843" s="143" t="s">
        <v>737</v>
      </c>
      <c r="G9843" s="143" t="s">
        <v>738</v>
      </c>
      <c r="H9843" s="144">
        <v>7500</v>
      </c>
      <c r="I9843" s="143"/>
    </row>
    <row r="9844" spans="2:9" x14ac:dyDescent="0.25">
      <c r="B9844" s="142">
        <v>57503</v>
      </c>
      <c r="C9844" s="143" t="s">
        <v>310</v>
      </c>
      <c r="D9844" s="142">
        <v>13963918</v>
      </c>
      <c r="E9844" s="143" t="s">
        <v>7579</v>
      </c>
      <c r="F9844" s="143" t="s">
        <v>700</v>
      </c>
      <c r="G9844" s="143" t="s">
        <v>701</v>
      </c>
      <c r="H9844" s="144">
        <v>40000</v>
      </c>
      <c r="I9844" s="143"/>
    </row>
    <row r="9845" spans="2:9" x14ac:dyDescent="0.25">
      <c r="B9845" s="142">
        <v>57503</v>
      </c>
      <c r="C9845" s="143" t="s">
        <v>310</v>
      </c>
      <c r="D9845" s="142">
        <v>13972523</v>
      </c>
      <c r="E9845" s="143" t="s">
        <v>7580</v>
      </c>
      <c r="F9845" s="143" t="s">
        <v>700</v>
      </c>
      <c r="G9845" s="143" t="s">
        <v>701</v>
      </c>
      <c r="H9845" s="144">
        <v>600</v>
      </c>
      <c r="I9845" s="143"/>
    </row>
    <row r="9846" spans="2:9" x14ac:dyDescent="0.25">
      <c r="B9846" s="142">
        <v>57503</v>
      </c>
      <c r="C9846" s="143" t="s">
        <v>310</v>
      </c>
      <c r="D9846" s="142">
        <v>13972523</v>
      </c>
      <c r="E9846" s="143" t="s">
        <v>7581</v>
      </c>
      <c r="F9846" s="143" t="s">
        <v>700</v>
      </c>
      <c r="G9846" s="143" t="s">
        <v>701</v>
      </c>
      <c r="H9846" s="144">
        <v>27990</v>
      </c>
      <c r="I9846" s="143"/>
    </row>
    <row r="9847" spans="2:9" x14ac:dyDescent="0.25">
      <c r="B9847" s="142">
        <v>57503</v>
      </c>
      <c r="C9847" s="143" t="s">
        <v>310</v>
      </c>
      <c r="D9847" s="142">
        <v>13982087</v>
      </c>
      <c r="E9847" s="143" t="s">
        <v>7582</v>
      </c>
      <c r="F9847" s="143" t="s">
        <v>700</v>
      </c>
      <c r="G9847" s="143" t="s">
        <v>701</v>
      </c>
      <c r="H9847" s="144">
        <v>660</v>
      </c>
      <c r="I9847" s="143"/>
    </row>
    <row r="9848" spans="2:9" x14ac:dyDescent="0.25">
      <c r="B9848" s="142">
        <v>57503</v>
      </c>
      <c r="C9848" s="143" t="s">
        <v>310</v>
      </c>
      <c r="D9848" s="142">
        <v>13982087</v>
      </c>
      <c r="E9848" s="143" t="s">
        <v>7583</v>
      </c>
      <c r="F9848" s="143" t="s">
        <v>700</v>
      </c>
      <c r="G9848" s="143" t="s">
        <v>701</v>
      </c>
      <c r="H9848" s="144">
        <v>30000</v>
      </c>
      <c r="I9848" s="143"/>
    </row>
    <row r="9849" spans="2:9" x14ac:dyDescent="0.25">
      <c r="B9849" s="142">
        <v>57503</v>
      </c>
      <c r="C9849" s="143" t="s">
        <v>310</v>
      </c>
      <c r="D9849" s="142">
        <v>13982584</v>
      </c>
      <c r="E9849" s="143" t="s">
        <v>7584</v>
      </c>
      <c r="F9849" s="143" t="s">
        <v>700</v>
      </c>
      <c r="G9849" s="143" t="s">
        <v>701</v>
      </c>
      <c r="H9849" s="144">
        <v>360</v>
      </c>
      <c r="I9849" s="143"/>
    </row>
    <row r="9850" spans="2:9" x14ac:dyDescent="0.25">
      <c r="B9850" s="142">
        <v>57503</v>
      </c>
      <c r="C9850" s="143" t="s">
        <v>310</v>
      </c>
      <c r="D9850" s="142">
        <v>14261764</v>
      </c>
      <c r="E9850" s="143" t="s">
        <v>9426</v>
      </c>
      <c r="F9850" s="143" t="s">
        <v>700</v>
      </c>
      <c r="G9850" s="143" t="s">
        <v>701</v>
      </c>
      <c r="H9850" s="144">
        <v>51498.33</v>
      </c>
      <c r="I9850" s="143"/>
    </row>
    <row r="9851" spans="2:9" x14ac:dyDescent="0.25">
      <c r="B9851" s="142">
        <v>57503</v>
      </c>
      <c r="C9851" s="143" t="s">
        <v>310</v>
      </c>
      <c r="D9851" s="142">
        <v>14262041</v>
      </c>
      <c r="E9851" s="143" t="s">
        <v>7585</v>
      </c>
      <c r="F9851" s="143" t="s">
        <v>706</v>
      </c>
      <c r="G9851" s="143" t="s">
        <v>707</v>
      </c>
      <c r="H9851" s="144">
        <v>528.22</v>
      </c>
      <c r="I9851" s="143"/>
    </row>
    <row r="9852" spans="2:9" x14ac:dyDescent="0.25">
      <c r="B9852" s="142">
        <v>57503</v>
      </c>
      <c r="C9852" s="143" t="s">
        <v>310</v>
      </c>
      <c r="D9852" s="142">
        <v>14262041</v>
      </c>
      <c r="E9852" s="143" t="s">
        <v>7586</v>
      </c>
      <c r="F9852" s="143" t="s">
        <v>706</v>
      </c>
      <c r="G9852" s="143" t="s">
        <v>707</v>
      </c>
      <c r="H9852" s="144">
        <v>2816.33</v>
      </c>
      <c r="I9852" s="143"/>
    </row>
    <row r="9853" spans="2:9" x14ac:dyDescent="0.25">
      <c r="B9853" s="142">
        <v>57503</v>
      </c>
      <c r="C9853" s="143" t="s">
        <v>310</v>
      </c>
      <c r="D9853" s="142">
        <v>14262075</v>
      </c>
      <c r="E9853" s="143" t="s">
        <v>7587</v>
      </c>
      <c r="F9853" s="143" t="s">
        <v>899</v>
      </c>
      <c r="G9853" s="143" t="s">
        <v>900</v>
      </c>
      <c r="H9853" s="144">
        <v>960.43</v>
      </c>
      <c r="I9853" s="143"/>
    </row>
    <row r="9854" spans="2:9" x14ac:dyDescent="0.25">
      <c r="B9854" s="142">
        <v>57503</v>
      </c>
      <c r="C9854" s="143" t="s">
        <v>310</v>
      </c>
      <c r="D9854" s="142">
        <v>65078977</v>
      </c>
      <c r="E9854" s="143" t="s">
        <v>7588</v>
      </c>
      <c r="F9854" s="143" t="s">
        <v>700</v>
      </c>
      <c r="G9854" s="143" t="s">
        <v>701</v>
      </c>
      <c r="H9854" s="144">
        <v>360</v>
      </c>
      <c r="I9854" s="143"/>
    </row>
    <row r="9855" spans="2:9" x14ac:dyDescent="0.25">
      <c r="B9855" s="142">
        <v>57503</v>
      </c>
      <c r="C9855" s="143" t="s">
        <v>310</v>
      </c>
      <c r="D9855" s="142">
        <v>65129319</v>
      </c>
      <c r="E9855" s="143" t="s">
        <v>7566</v>
      </c>
      <c r="F9855" s="143" t="s">
        <v>737</v>
      </c>
      <c r="G9855" s="143" t="s">
        <v>738</v>
      </c>
      <c r="H9855" s="144">
        <v>2400</v>
      </c>
      <c r="I9855" s="143"/>
    </row>
    <row r="9856" spans="2:9" x14ac:dyDescent="0.25">
      <c r="B9856" s="142">
        <v>57503</v>
      </c>
      <c r="C9856" s="143" t="s">
        <v>310</v>
      </c>
      <c r="D9856" s="142">
        <v>65129319</v>
      </c>
      <c r="E9856" s="143" t="s">
        <v>7567</v>
      </c>
      <c r="F9856" s="143" t="s">
        <v>737</v>
      </c>
      <c r="G9856" s="143" t="s">
        <v>738</v>
      </c>
      <c r="H9856" s="144">
        <v>2400</v>
      </c>
      <c r="I9856" s="143"/>
    </row>
    <row r="9857" spans="2:9" x14ac:dyDescent="0.25">
      <c r="B9857" s="142">
        <v>57503</v>
      </c>
      <c r="C9857" s="143" t="s">
        <v>310</v>
      </c>
      <c r="D9857" s="142">
        <v>65129319</v>
      </c>
      <c r="E9857" s="143" t="s">
        <v>7568</v>
      </c>
      <c r="F9857" s="143" t="s">
        <v>737</v>
      </c>
      <c r="G9857" s="143" t="s">
        <v>738</v>
      </c>
      <c r="H9857" s="144">
        <v>2400</v>
      </c>
      <c r="I9857" s="143"/>
    </row>
    <row r="9858" spans="2:9" x14ac:dyDescent="0.25">
      <c r="B9858" s="142">
        <v>57503</v>
      </c>
      <c r="C9858" s="143" t="s">
        <v>310</v>
      </c>
      <c r="D9858" s="142">
        <v>98078703</v>
      </c>
      <c r="E9858" s="143" t="s">
        <v>7589</v>
      </c>
      <c r="F9858" s="143" t="s">
        <v>700</v>
      </c>
      <c r="G9858" s="143" t="s">
        <v>701</v>
      </c>
      <c r="H9858" s="144">
        <v>1200</v>
      </c>
      <c r="I9858" s="143"/>
    </row>
    <row r="9859" spans="2:9" x14ac:dyDescent="0.25">
      <c r="B9859" s="142">
        <v>57503</v>
      </c>
      <c r="C9859" s="143" t="s">
        <v>310</v>
      </c>
      <c r="D9859" s="142">
        <v>101634233</v>
      </c>
      <c r="E9859" s="143" t="s">
        <v>9427</v>
      </c>
      <c r="F9859" s="143" t="s">
        <v>697</v>
      </c>
      <c r="G9859" s="143" t="s">
        <v>698</v>
      </c>
      <c r="H9859" s="144">
        <v>56500</v>
      </c>
      <c r="I9859" s="143"/>
    </row>
    <row r="9860" spans="2:9" x14ac:dyDescent="0.25">
      <c r="B9860" s="142">
        <v>57508</v>
      </c>
      <c r="C9860" s="143" t="s">
        <v>331</v>
      </c>
      <c r="D9860" s="142">
        <v>13807338</v>
      </c>
      <c r="E9860" s="143" t="s">
        <v>7590</v>
      </c>
      <c r="F9860" s="143" t="s">
        <v>713</v>
      </c>
      <c r="G9860" s="143" t="s">
        <v>714</v>
      </c>
      <c r="H9860" s="144">
        <v>130000</v>
      </c>
      <c r="I9860" s="143"/>
    </row>
    <row r="9861" spans="2:9" x14ac:dyDescent="0.25">
      <c r="B9861" s="142">
        <v>57508</v>
      </c>
      <c r="C9861" s="143" t="s">
        <v>331</v>
      </c>
      <c r="D9861" s="142">
        <v>13811524</v>
      </c>
      <c r="E9861" s="143" t="s">
        <v>7591</v>
      </c>
      <c r="F9861" s="143" t="s">
        <v>700</v>
      </c>
      <c r="G9861" s="143" t="s">
        <v>701</v>
      </c>
      <c r="H9861" s="144">
        <v>300</v>
      </c>
      <c r="I9861" s="143"/>
    </row>
    <row r="9862" spans="2:9" x14ac:dyDescent="0.25">
      <c r="B9862" s="142">
        <v>57508</v>
      </c>
      <c r="C9862" s="143" t="s">
        <v>331</v>
      </c>
      <c r="D9862" s="142">
        <v>13811524</v>
      </c>
      <c r="E9862" s="143" t="s">
        <v>7591</v>
      </c>
      <c r="F9862" s="143" t="s">
        <v>700</v>
      </c>
      <c r="G9862" s="143" t="s">
        <v>701</v>
      </c>
      <c r="H9862" s="144">
        <v>3300</v>
      </c>
      <c r="I9862" s="143"/>
    </row>
    <row r="9863" spans="2:9" x14ac:dyDescent="0.25">
      <c r="B9863" s="142">
        <v>57508</v>
      </c>
      <c r="C9863" s="143" t="s">
        <v>331</v>
      </c>
      <c r="D9863" s="142">
        <v>13815885</v>
      </c>
      <c r="E9863" s="143" t="s">
        <v>7592</v>
      </c>
      <c r="F9863" s="143" t="s">
        <v>700</v>
      </c>
      <c r="G9863" s="143" t="s">
        <v>701</v>
      </c>
      <c r="H9863" s="144">
        <v>45.73</v>
      </c>
      <c r="I9863" s="143"/>
    </row>
    <row r="9864" spans="2:9" x14ac:dyDescent="0.25">
      <c r="B9864" s="142">
        <v>57508</v>
      </c>
      <c r="C9864" s="143" t="s">
        <v>331</v>
      </c>
      <c r="D9864" s="142">
        <v>13815885</v>
      </c>
      <c r="E9864" s="143" t="s">
        <v>7592</v>
      </c>
      <c r="F9864" s="143" t="s">
        <v>700</v>
      </c>
      <c r="G9864" s="143" t="s">
        <v>701</v>
      </c>
      <c r="H9864" s="144">
        <v>457.3</v>
      </c>
      <c r="I9864" s="143"/>
    </row>
    <row r="9865" spans="2:9" x14ac:dyDescent="0.25">
      <c r="B9865" s="142">
        <v>57508</v>
      </c>
      <c r="C9865" s="143" t="s">
        <v>331</v>
      </c>
      <c r="D9865" s="142">
        <v>13815885</v>
      </c>
      <c r="E9865" s="143" t="s">
        <v>7593</v>
      </c>
      <c r="F9865" s="143" t="s">
        <v>700</v>
      </c>
      <c r="G9865" s="143" t="s">
        <v>701</v>
      </c>
      <c r="H9865" s="144">
        <v>40</v>
      </c>
      <c r="I9865" s="143"/>
    </row>
    <row r="9866" spans="2:9" x14ac:dyDescent="0.25">
      <c r="B9866" s="142">
        <v>57508</v>
      </c>
      <c r="C9866" s="143" t="s">
        <v>331</v>
      </c>
      <c r="D9866" s="142">
        <v>13815885</v>
      </c>
      <c r="E9866" s="143" t="s">
        <v>7593</v>
      </c>
      <c r="F9866" s="143" t="s">
        <v>700</v>
      </c>
      <c r="G9866" s="143" t="s">
        <v>701</v>
      </c>
      <c r="H9866" s="144">
        <v>14440</v>
      </c>
      <c r="I9866" s="143"/>
    </row>
    <row r="9867" spans="2:9" x14ac:dyDescent="0.25">
      <c r="B9867" s="142">
        <v>57508</v>
      </c>
      <c r="C9867" s="143" t="s">
        <v>331</v>
      </c>
      <c r="D9867" s="142">
        <v>13830071</v>
      </c>
      <c r="E9867" s="143" t="s">
        <v>7594</v>
      </c>
      <c r="F9867" s="143" t="s">
        <v>700</v>
      </c>
      <c r="G9867" s="143" t="s">
        <v>701</v>
      </c>
      <c r="H9867" s="144">
        <v>300</v>
      </c>
      <c r="I9867" s="143"/>
    </row>
    <row r="9868" spans="2:9" x14ac:dyDescent="0.25">
      <c r="B9868" s="142">
        <v>57508</v>
      </c>
      <c r="C9868" s="143" t="s">
        <v>331</v>
      </c>
      <c r="D9868" s="142">
        <v>13830071</v>
      </c>
      <c r="E9868" s="143" t="s">
        <v>7594</v>
      </c>
      <c r="F9868" s="143" t="s">
        <v>700</v>
      </c>
      <c r="G9868" s="143" t="s">
        <v>701</v>
      </c>
      <c r="H9868" s="144">
        <v>3300</v>
      </c>
      <c r="I9868" s="143"/>
    </row>
    <row r="9869" spans="2:9" x14ac:dyDescent="0.25">
      <c r="B9869" s="142">
        <v>57508</v>
      </c>
      <c r="C9869" s="143" t="s">
        <v>331</v>
      </c>
      <c r="D9869" s="142">
        <v>14269926</v>
      </c>
      <c r="E9869" s="143" t="s">
        <v>7001</v>
      </c>
      <c r="F9869" s="143" t="s">
        <v>700</v>
      </c>
      <c r="G9869" s="143" t="s">
        <v>701</v>
      </c>
      <c r="H9869" s="144">
        <v>50</v>
      </c>
      <c r="I9869" s="143"/>
    </row>
    <row r="9870" spans="2:9" x14ac:dyDescent="0.25">
      <c r="B9870" s="142">
        <v>57508</v>
      </c>
      <c r="C9870" s="143" t="s">
        <v>331</v>
      </c>
      <c r="D9870" s="142">
        <v>65044951</v>
      </c>
      <c r="E9870" s="143" t="s">
        <v>7595</v>
      </c>
      <c r="F9870" s="143" t="s">
        <v>700</v>
      </c>
      <c r="G9870" s="143" t="s">
        <v>701</v>
      </c>
      <c r="H9870" s="144">
        <v>52477.4</v>
      </c>
      <c r="I9870" s="143"/>
    </row>
    <row r="9871" spans="2:9" x14ac:dyDescent="0.25">
      <c r="B9871" s="142">
        <v>57523</v>
      </c>
      <c r="C9871" s="143" t="s">
        <v>311</v>
      </c>
      <c r="D9871" s="142">
        <v>13675720</v>
      </c>
      <c r="E9871" s="143" t="s">
        <v>7596</v>
      </c>
      <c r="F9871" s="143" t="s">
        <v>700</v>
      </c>
      <c r="G9871" s="143" t="s">
        <v>701</v>
      </c>
      <c r="H9871" s="144">
        <v>2520</v>
      </c>
      <c r="I9871" s="143"/>
    </row>
    <row r="9872" spans="2:9" x14ac:dyDescent="0.25">
      <c r="B9872" s="142">
        <v>57523</v>
      </c>
      <c r="C9872" s="143" t="s">
        <v>311</v>
      </c>
      <c r="D9872" s="142">
        <v>13675738</v>
      </c>
      <c r="E9872" s="143" t="s">
        <v>10007</v>
      </c>
      <c r="F9872" s="143" t="s">
        <v>700</v>
      </c>
      <c r="G9872" s="143" t="s">
        <v>701</v>
      </c>
      <c r="H9872" s="144">
        <v>8000</v>
      </c>
      <c r="I9872" s="143"/>
    </row>
    <row r="9873" spans="2:9" x14ac:dyDescent="0.25">
      <c r="B9873" s="142">
        <v>57523</v>
      </c>
      <c r="C9873" s="143" t="s">
        <v>311</v>
      </c>
      <c r="D9873" s="142">
        <v>13892960</v>
      </c>
      <c r="E9873" s="143" t="s">
        <v>7607</v>
      </c>
      <c r="F9873" s="143" t="s">
        <v>700</v>
      </c>
      <c r="G9873" s="143" t="s">
        <v>701</v>
      </c>
      <c r="H9873" s="144">
        <v>-40191.980000000003</v>
      </c>
      <c r="I9873" s="143"/>
    </row>
    <row r="9874" spans="2:9" x14ac:dyDescent="0.25">
      <c r="B9874" s="142">
        <v>57523</v>
      </c>
      <c r="C9874" s="143" t="s">
        <v>311</v>
      </c>
      <c r="D9874" s="142">
        <v>13893677</v>
      </c>
      <c r="E9874" s="143" t="s">
        <v>7600</v>
      </c>
      <c r="F9874" s="143" t="s">
        <v>700</v>
      </c>
      <c r="G9874" s="143" t="s">
        <v>701</v>
      </c>
      <c r="H9874" s="144">
        <v>-13200</v>
      </c>
      <c r="I9874" s="143"/>
    </row>
    <row r="9875" spans="2:9" x14ac:dyDescent="0.25">
      <c r="B9875" s="142">
        <v>57523</v>
      </c>
      <c r="C9875" s="143" t="s">
        <v>311</v>
      </c>
      <c r="D9875" s="142">
        <v>13896516</v>
      </c>
      <c r="E9875" s="143" t="s">
        <v>7598</v>
      </c>
      <c r="F9875" s="143" t="s">
        <v>729</v>
      </c>
      <c r="G9875" s="143" t="s">
        <v>730</v>
      </c>
      <c r="H9875" s="144">
        <v>500</v>
      </c>
      <c r="I9875" s="143"/>
    </row>
    <row r="9876" spans="2:9" x14ac:dyDescent="0.25">
      <c r="B9876" s="142">
        <v>57523</v>
      </c>
      <c r="C9876" s="143" t="s">
        <v>311</v>
      </c>
      <c r="D9876" s="142">
        <v>13896516</v>
      </c>
      <c r="E9876" s="143" t="s">
        <v>7599</v>
      </c>
      <c r="F9876" s="143" t="s">
        <v>700</v>
      </c>
      <c r="G9876" s="143" t="s">
        <v>701</v>
      </c>
      <c r="H9876" s="144">
        <v>600</v>
      </c>
      <c r="I9876" s="143"/>
    </row>
    <row r="9877" spans="2:9" x14ac:dyDescent="0.25">
      <c r="B9877" s="142">
        <v>57523</v>
      </c>
      <c r="C9877" s="143" t="s">
        <v>311</v>
      </c>
      <c r="D9877" s="142">
        <v>13896807</v>
      </c>
      <c r="E9877" s="143" t="s">
        <v>7601</v>
      </c>
      <c r="F9877" s="143" t="s">
        <v>700</v>
      </c>
      <c r="G9877" s="143" t="s">
        <v>701</v>
      </c>
      <c r="H9877" s="144">
        <v>1800</v>
      </c>
      <c r="I9877" s="143"/>
    </row>
    <row r="9878" spans="2:9" x14ac:dyDescent="0.25">
      <c r="B9878" s="142">
        <v>57523</v>
      </c>
      <c r="C9878" s="143" t="s">
        <v>311</v>
      </c>
      <c r="D9878" s="142">
        <v>13896807</v>
      </c>
      <c r="E9878" s="143" t="s">
        <v>7602</v>
      </c>
      <c r="F9878" s="143" t="s">
        <v>4102</v>
      </c>
      <c r="G9878" s="143" t="s">
        <v>4103</v>
      </c>
      <c r="H9878" s="144">
        <v>1676.95</v>
      </c>
      <c r="I9878" s="143"/>
    </row>
    <row r="9879" spans="2:9" x14ac:dyDescent="0.25">
      <c r="B9879" s="142">
        <v>57523</v>
      </c>
      <c r="C9879" s="143" t="s">
        <v>311</v>
      </c>
      <c r="D9879" s="142">
        <v>13896807</v>
      </c>
      <c r="E9879" s="143" t="s">
        <v>7603</v>
      </c>
      <c r="F9879" s="143" t="s">
        <v>700</v>
      </c>
      <c r="G9879" s="143" t="s">
        <v>701</v>
      </c>
      <c r="H9879" s="144">
        <v>-5161.57</v>
      </c>
      <c r="I9879" s="143"/>
    </row>
    <row r="9880" spans="2:9" x14ac:dyDescent="0.25">
      <c r="B9880" s="142">
        <v>57523</v>
      </c>
      <c r="C9880" s="143" t="s">
        <v>311</v>
      </c>
      <c r="D9880" s="142">
        <v>13897376</v>
      </c>
      <c r="E9880" s="143" t="s">
        <v>7604</v>
      </c>
      <c r="F9880" s="143" t="s">
        <v>706</v>
      </c>
      <c r="G9880" s="143" t="s">
        <v>707</v>
      </c>
      <c r="H9880" s="144">
        <v>880.44</v>
      </c>
      <c r="I9880" s="143"/>
    </row>
    <row r="9881" spans="2:9" x14ac:dyDescent="0.25">
      <c r="B9881" s="142">
        <v>57523</v>
      </c>
      <c r="C9881" s="143" t="s">
        <v>311</v>
      </c>
      <c r="D9881" s="142">
        <v>13897376</v>
      </c>
      <c r="E9881" s="143" t="s">
        <v>7605</v>
      </c>
      <c r="F9881" s="143" t="s">
        <v>899</v>
      </c>
      <c r="G9881" s="143" t="s">
        <v>900</v>
      </c>
      <c r="H9881" s="144">
        <v>762.25</v>
      </c>
      <c r="I9881" s="143"/>
    </row>
    <row r="9882" spans="2:9" x14ac:dyDescent="0.25">
      <c r="B9882" s="142">
        <v>57523</v>
      </c>
      <c r="C9882" s="143" t="s">
        <v>311</v>
      </c>
      <c r="D9882" s="142">
        <v>13897376</v>
      </c>
      <c r="E9882" s="143" t="s">
        <v>7606</v>
      </c>
      <c r="F9882" s="143" t="s">
        <v>700</v>
      </c>
      <c r="G9882" s="143" t="s">
        <v>701</v>
      </c>
      <c r="H9882" s="144">
        <v>2537.6799999999998</v>
      </c>
      <c r="I9882" s="143"/>
    </row>
    <row r="9883" spans="2:9" x14ac:dyDescent="0.25">
      <c r="B9883" s="142">
        <v>57523</v>
      </c>
      <c r="C9883" s="143" t="s">
        <v>311</v>
      </c>
      <c r="D9883" s="142">
        <v>13897439</v>
      </c>
      <c r="E9883" s="143" t="s">
        <v>7608</v>
      </c>
      <c r="F9883" s="143" t="s">
        <v>700</v>
      </c>
      <c r="G9883" s="143" t="s">
        <v>701</v>
      </c>
      <c r="H9883" s="144">
        <v>-4857.42</v>
      </c>
      <c r="I9883" s="143"/>
    </row>
    <row r="9884" spans="2:9" x14ac:dyDescent="0.25">
      <c r="B9884" s="142">
        <v>57523</v>
      </c>
      <c r="C9884" s="143" t="s">
        <v>311</v>
      </c>
      <c r="D9884" s="142">
        <v>13897532</v>
      </c>
      <c r="E9884" s="143" t="s">
        <v>7609</v>
      </c>
      <c r="F9884" s="143" t="s">
        <v>700</v>
      </c>
      <c r="G9884" s="143" t="s">
        <v>701</v>
      </c>
      <c r="H9884" s="144">
        <v>1800</v>
      </c>
      <c r="I9884" s="143"/>
    </row>
    <row r="9885" spans="2:9" x14ac:dyDescent="0.25">
      <c r="B9885" s="142">
        <v>57523</v>
      </c>
      <c r="C9885" s="143" t="s">
        <v>311</v>
      </c>
      <c r="D9885" s="142">
        <v>13897532</v>
      </c>
      <c r="E9885" s="143" t="s">
        <v>7610</v>
      </c>
      <c r="F9885" s="143" t="s">
        <v>700</v>
      </c>
      <c r="G9885" s="143" t="s">
        <v>701</v>
      </c>
      <c r="H9885" s="144">
        <v>-11682.42</v>
      </c>
      <c r="I9885" s="143"/>
    </row>
    <row r="9886" spans="2:9" x14ac:dyDescent="0.25">
      <c r="B9886" s="142">
        <v>57523</v>
      </c>
      <c r="C9886" s="143" t="s">
        <v>311</v>
      </c>
      <c r="D9886" s="142">
        <v>13898070</v>
      </c>
      <c r="E9886" s="143" t="s">
        <v>7611</v>
      </c>
      <c r="F9886" s="143" t="s">
        <v>737</v>
      </c>
      <c r="G9886" s="143" t="s">
        <v>738</v>
      </c>
      <c r="H9886" s="144">
        <v>1200</v>
      </c>
      <c r="I9886" s="143"/>
    </row>
    <row r="9887" spans="2:9" x14ac:dyDescent="0.25">
      <c r="B9887" s="142">
        <v>57523</v>
      </c>
      <c r="C9887" s="143" t="s">
        <v>311</v>
      </c>
      <c r="D9887" s="142">
        <v>13898070</v>
      </c>
      <c r="E9887" s="143" t="s">
        <v>7612</v>
      </c>
      <c r="F9887" s="143" t="s">
        <v>899</v>
      </c>
      <c r="G9887" s="143" t="s">
        <v>900</v>
      </c>
      <c r="H9887" s="144">
        <v>5586.96</v>
      </c>
      <c r="I9887" s="143"/>
    </row>
    <row r="9888" spans="2:9" x14ac:dyDescent="0.25">
      <c r="B9888" s="142">
        <v>57523</v>
      </c>
      <c r="C9888" s="143" t="s">
        <v>311</v>
      </c>
      <c r="D9888" s="142">
        <v>13898070</v>
      </c>
      <c r="E9888" s="143" t="s">
        <v>7613</v>
      </c>
      <c r="F9888" s="143" t="s">
        <v>700</v>
      </c>
      <c r="G9888" s="143" t="s">
        <v>701</v>
      </c>
      <c r="H9888" s="144">
        <v>3440</v>
      </c>
      <c r="I9888" s="143"/>
    </row>
    <row r="9889" spans="2:9" x14ac:dyDescent="0.25">
      <c r="B9889" s="142">
        <v>57523</v>
      </c>
      <c r="C9889" s="143" t="s">
        <v>311</v>
      </c>
      <c r="D9889" s="142">
        <v>13899314</v>
      </c>
      <c r="E9889" s="143" t="s">
        <v>7614</v>
      </c>
      <c r="F9889" s="143" t="s">
        <v>700</v>
      </c>
      <c r="G9889" s="143" t="s">
        <v>701</v>
      </c>
      <c r="H9889" s="144">
        <v>550</v>
      </c>
      <c r="I9889" s="143"/>
    </row>
    <row r="9890" spans="2:9" x14ac:dyDescent="0.25">
      <c r="B9890" s="142">
        <v>57523</v>
      </c>
      <c r="C9890" s="143" t="s">
        <v>311</v>
      </c>
      <c r="D9890" s="142">
        <v>13899314</v>
      </c>
      <c r="E9890" s="143" t="s">
        <v>7615</v>
      </c>
      <c r="F9890" s="143" t="s">
        <v>700</v>
      </c>
      <c r="G9890" s="143" t="s">
        <v>701</v>
      </c>
      <c r="H9890" s="144">
        <v>1800</v>
      </c>
      <c r="I9890" s="143"/>
    </row>
    <row r="9891" spans="2:9" x14ac:dyDescent="0.25">
      <c r="B9891" s="142">
        <v>57523</v>
      </c>
      <c r="C9891" s="143" t="s">
        <v>311</v>
      </c>
      <c r="D9891" s="142">
        <v>13899314</v>
      </c>
      <c r="E9891" s="143" t="s">
        <v>7616</v>
      </c>
      <c r="F9891" s="143" t="s">
        <v>700</v>
      </c>
      <c r="G9891" s="143" t="s">
        <v>701</v>
      </c>
      <c r="H9891" s="144">
        <v>1800</v>
      </c>
      <c r="I9891" s="143"/>
    </row>
    <row r="9892" spans="2:9" x14ac:dyDescent="0.25">
      <c r="B9892" s="142">
        <v>57523</v>
      </c>
      <c r="C9892" s="143" t="s">
        <v>311</v>
      </c>
      <c r="D9892" s="142">
        <v>13900553</v>
      </c>
      <c r="E9892" s="143" t="s">
        <v>7617</v>
      </c>
      <c r="F9892" s="143" t="s">
        <v>723</v>
      </c>
      <c r="G9892" s="143" t="s">
        <v>724</v>
      </c>
      <c r="H9892" s="144">
        <v>-15000</v>
      </c>
      <c r="I9892" s="143"/>
    </row>
    <row r="9893" spans="2:9" x14ac:dyDescent="0.25">
      <c r="B9893" s="142">
        <v>57523</v>
      </c>
      <c r="C9893" s="143" t="s">
        <v>311</v>
      </c>
      <c r="D9893" s="142">
        <v>90738495</v>
      </c>
      <c r="E9893" s="143" t="s">
        <v>7618</v>
      </c>
      <c r="F9893" s="143" t="s">
        <v>700</v>
      </c>
      <c r="G9893" s="143" t="s">
        <v>701</v>
      </c>
      <c r="H9893" s="144">
        <v>-17143.04</v>
      </c>
      <c r="I9893" s="143"/>
    </row>
    <row r="9894" spans="2:9" x14ac:dyDescent="0.25">
      <c r="B9894" s="142">
        <v>57523</v>
      </c>
      <c r="C9894" s="143" t="s">
        <v>311</v>
      </c>
      <c r="D9894" s="142">
        <v>98365655</v>
      </c>
      <c r="E9894" s="143" t="s">
        <v>7597</v>
      </c>
      <c r="F9894" s="143" t="s">
        <v>713</v>
      </c>
      <c r="G9894" s="143" t="s">
        <v>714</v>
      </c>
      <c r="H9894" s="144">
        <v>38000</v>
      </c>
      <c r="I9894" s="143"/>
    </row>
    <row r="9895" spans="2:9" x14ac:dyDescent="0.25">
      <c r="B9895" s="142">
        <v>57543</v>
      </c>
      <c r="C9895" s="143" t="s">
        <v>312</v>
      </c>
      <c r="D9895" s="142">
        <v>13916908</v>
      </c>
      <c r="E9895" s="143" t="s">
        <v>7619</v>
      </c>
      <c r="F9895" s="143" t="s">
        <v>700</v>
      </c>
      <c r="G9895" s="143" t="s">
        <v>701</v>
      </c>
      <c r="H9895" s="144">
        <v>5000</v>
      </c>
      <c r="I9895" s="143"/>
    </row>
    <row r="9896" spans="2:9" x14ac:dyDescent="0.25">
      <c r="B9896" s="142">
        <v>57543</v>
      </c>
      <c r="C9896" s="143" t="s">
        <v>312</v>
      </c>
      <c r="D9896" s="142">
        <v>13926233</v>
      </c>
      <c r="E9896" s="143" t="s">
        <v>7620</v>
      </c>
      <c r="F9896" s="143" t="s">
        <v>899</v>
      </c>
      <c r="G9896" s="143" t="s">
        <v>900</v>
      </c>
      <c r="H9896" s="144">
        <v>640.29</v>
      </c>
      <c r="I9896" s="143"/>
    </row>
    <row r="9897" spans="2:9" x14ac:dyDescent="0.25">
      <c r="B9897" s="142">
        <v>57543</v>
      </c>
      <c r="C9897" s="143" t="s">
        <v>312</v>
      </c>
      <c r="D9897" s="142">
        <v>13926233</v>
      </c>
      <c r="E9897" s="143" t="s">
        <v>7621</v>
      </c>
      <c r="F9897" s="143" t="s">
        <v>700</v>
      </c>
      <c r="G9897" s="143" t="s">
        <v>701</v>
      </c>
      <c r="H9897" s="144">
        <v>91.46</v>
      </c>
      <c r="I9897" s="143"/>
    </row>
    <row r="9898" spans="2:9" x14ac:dyDescent="0.25">
      <c r="B9898" s="142">
        <v>57543</v>
      </c>
      <c r="C9898" s="143" t="s">
        <v>312</v>
      </c>
      <c r="D9898" s="142">
        <v>13926233</v>
      </c>
      <c r="E9898" s="143" t="s">
        <v>7621</v>
      </c>
      <c r="F9898" s="143" t="s">
        <v>700</v>
      </c>
      <c r="G9898" s="143" t="s">
        <v>701</v>
      </c>
      <c r="H9898" s="144">
        <v>365.84</v>
      </c>
      <c r="I9898" s="143"/>
    </row>
    <row r="9899" spans="2:9" x14ac:dyDescent="0.25">
      <c r="B9899" s="142">
        <v>57543</v>
      </c>
      <c r="C9899" s="143" t="s">
        <v>312</v>
      </c>
      <c r="D9899" s="142">
        <v>13926233</v>
      </c>
      <c r="E9899" s="143" t="s">
        <v>7621</v>
      </c>
      <c r="F9899" s="143" t="s">
        <v>700</v>
      </c>
      <c r="G9899" s="143" t="s">
        <v>701</v>
      </c>
      <c r="H9899" s="144">
        <v>45.73</v>
      </c>
      <c r="I9899" s="143"/>
    </row>
    <row r="9900" spans="2:9" x14ac:dyDescent="0.25">
      <c r="B9900" s="142">
        <v>57543</v>
      </c>
      <c r="C9900" s="143" t="s">
        <v>312</v>
      </c>
      <c r="D9900" s="142">
        <v>13933863</v>
      </c>
      <c r="E9900" s="143" t="s">
        <v>7622</v>
      </c>
      <c r="F9900" s="143" t="s">
        <v>700</v>
      </c>
      <c r="G9900" s="143" t="s">
        <v>701</v>
      </c>
      <c r="H9900" s="144">
        <v>5000</v>
      </c>
      <c r="I9900" s="143"/>
    </row>
    <row r="9901" spans="2:9" x14ac:dyDescent="0.25">
      <c r="B9901" s="142">
        <v>57543</v>
      </c>
      <c r="C9901" s="143" t="s">
        <v>312</v>
      </c>
      <c r="D9901" s="142">
        <v>13951162</v>
      </c>
      <c r="E9901" s="143" t="s">
        <v>7623</v>
      </c>
      <c r="F9901" s="143" t="s">
        <v>700</v>
      </c>
      <c r="G9901" s="143" t="s">
        <v>701</v>
      </c>
      <c r="H9901" s="144">
        <v>100</v>
      </c>
      <c r="I9901" s="143"/>
    </row>
    <row r="9902" spans="2:9" x14ac:dyDescent="0.25">
      <c r="B9902" s="142">
        <v>57543</v>
      </c>
      <c r="C9902" s="143" t="s">
        <v>312</v>
      </c>
      <c r="D9902" s="142">
        <v>13951162</v>
      </c>
      <c r="E9902" s="143" t="s">
        <v>7623</v>
      </c>
      <c r="F9902" s="143" t="s">
        <v>700</v>
      </c>
      <c r="G9902" s="143" t="s">
        <v>701</v>
      </c>
      <c r="H9902" s="144">
        <v>450</v>
      </c>
      <c r="I9902" s="143"/>
    </row>
    <row r="9903" spans="2:9" x14ac:dyDescent="0.25">
      <c r="B9903" s="142">
        <v>57543</v>
      </c>
      <c r="C9903" s="143" t="s">
        <v>312</v>
      </c>
      <c r="D9903" s="142">
        <v>13951162</v>
      </c>
      <c r="E9903" s="143" t="s">
        <v>7623</v>
      </c>
      <c r="F9903" s="143" t="s">
        <v>700</v>
      </c>
      <c r="G9903" s="143" t="s">
        <v>701</v>
      </c>
      <c r="H9903" s="144">
        <v>50</v>
      </c>
      <c r="I9903" s="143"/>
    </row>
    <row r="9904" spans="2:9" x14ac:dyDescent="0.25">
      <c r="B9904" s="142">
        <v>57543</v>
      </c>
      <c r="C9904" s="143" t="s">
        <v>312</v>
      </c>
      <c r="D9904" s="142">
        <v>13951162</v>
      </c>
      <c r="E9904" s="143" t="s">
        <v>7624</v>
      </c>
      <c r="F9904" s="143" t="s">
        <v>700</v>
      </c>
      <c r="G9904" s="143" t="s">
        <v>701</v>
      </c>
      <c r="H9904" s="144">
        <v>100</v>
      </c>
      <c r="I9904" s="143"/>
    </row>
    <row r="9905" spans="2:9" x14ac:dyDescent="0.25">
      <c r="B9905" s="142">
        <v>57543</v>
      </c>
      <c r="C9905" s="143" t="s">
        <v>312</v>
      </c>
      <c r="D9905" s="142">
        <v>13951162</v>
      </c>
      <c r="E9905" s="143" t="s">
        <v>7624</v>
      </c>
      <c r="F9905" s="143" t="s">
        <v>700</v>
      </c>
      <c r="G9905" s="143" t="s">
        <v>701</v>
      </c>
      <c r="H9905" s="144">
        <v>450</v>
      </c>
      <c r="I9905" s="143"/>
    </row>
    <row r="9906" spans="2:9" x14ac:dyDescent="0.25">
      <c r="B9906" s="142">
        <v>57543</v>
      </c>
      <c r="C9906" s="143" t="s">
        <v>312</v>
      </c>
      <c r="D9906" s="142">
        <v>13951162</v>
      </c>
      <c r="E9906" s="143" t="s">
        <v>7624</v>
      </c>
      <c r="F9906" s="143" t="s">
        <v>700</v>
      </c>
      <c r="G9906" s="143" t="s">
        <v>701</v>
      </c>
      <c r="H9906" s="144">
        <v>50</v>
      </c>
      <c r="I9906" s="143"/>
    </row>
    <row r="9907" spans="2:9" x14ac:dyDescent="0.25">
      <c r="B9907" s="142">
        <v>57543</v>
      </c>
      <c r="C9907" s="143" t="s">
        <v>312</v>
      </c>
      <c r="D9907" s="142">
        <v>13951515</v>
      </c>
      <c r="E9907" s="143" t="s">
        <v>7625</v>
      </c>
      <c r="F9907" s="143" t="s">
        <v>700</v>
      </c>
      <c r="G9907" s="143" t="s">
        <v>701</v>
      </c>
      <c r="H9907" s="144">
        <v>58000</v>
      </c>
      <c r="I9907" s="143"/>
    </row>
    <row r="9908" spans="2:9" x14ac:dyDescent="0.25">
      <c r="B9908" s="142">
        <v>57543</v>
      </c>
      <c r="C9908" s="143" t="s">
        <v>312</v>
      </c>
      <c r="D9908" s="142">
        <v>13951911</v>
      </c>
      <c r="E9908" s="143" t="s">
        <v>7626</v>
      </c>
      <c r="F9908" s="143" t="s">
        <v>700</v>
      </c>
      <c r="G9908" s="143" t="s">
        <v>701</v>
      </c>
      <c r="H9908" s="144">
        <v>40000</v>
      </c>
      <c r="I9908" s="143"/>
    </row>
    <row r="9909" spans="2:9" x14ac:dyDescent="0.25">
      <c r="B9909" s="142">
        <v>57543</v>
      </c>
      <c r="C9909" s="143" t="s">
        <v>312</v>
      </c>
      <c r="D9909" s="142">
        <v>13952128</v>
      </c>
      <c r="E9909" s="143" t="s">
        <v>7627</v>
      </c>
      <c r="F9909" s="143" t="s">
        <v>899</v>
      </c>
      <c r="G9909" s="143" t="s">
        <v>900</v>
      </c>
      <c r="H9909" s="144">
        <v>3300</v>
      </c>
      <c r="I9909" s="143"/>
    </row>
    <row r="9910" spans="2:9" x14ac:dyDescent="0.25">
      <c r="B9910" s="142">
        <v>57543</v>
      </c>
      <c r="C9910" s="143" t="s">
        <v>312</v>
      </c>
      <c r="D9910" s="142">
        <v>13952316</v>
      </c>
      <c r="E9910" s="143" t="s">
        <v>7628</v>
      </c>
      <c r="F9910" s="143" t="s">
        <v>700</v>
      </c>
      <c r="G9910" s="143" t="s">
        <v>701</v>
      </c>
      <c r="H9910" s="144">
        <v>91.46</v>
      </c>
      <c r="I9910" s="143"/>
    </row>
    <row r="9911" spans="2:9" x14ac:dyDescent="0.25">
      <c r="B9911" s="142">
        <v>57543</v>
      </c>
      <c r="C9911" s="143" t="s">
        <v>312</v>
      </c>
      <c r="D9911" s="142">
        <v>13952316</v>
      </c>
      <c r="E9911" s="143" t="s">
        <v>7628</v>
      </c>
      <c r="F9911" s="143" t="s">
        <v>700</v>
      </c>
      <c r="G9911" s="143" t="s">
        <v>701</v>
      </c>
      <c r="H9911" s="144">
        <v>365.84</v>
      </c>
      <c r="I9911" s="143"/>
    </row>
    <row r="9912" spans="2:9" x14ac:dyDescent="0.25">
      <c r="B9912" s="142">
        <v>57543</v>
      </c>
      <c r="C9912" s="143" t="s">
        <v>312</v>
      </c>
      <c r="D9912" s="142">
        <v>13952316</v>
      </c>
      <c r="E9912" s="143" t="s">
        <v>7628</v>
      </c>
      <c r="F9912" s="143" t="s">
        <v>700</v>
      </c>
      <c r="G9912" s="143" t="s">
        <v>701</v>
      </c>
      <c r="H9912" s="144">
        <v>45.73</v>
      </c>
      <c r="I9912" s="143"/>
    </row>
    <row r="9913" spans="2:9" x14ac:dyDescent="0.25">
      <c r="B9913" s="142">
        <v>57543</v>
      </c>
      <c r="C9913" s="143" t="s">
        <v>312</v>
      </c>
      <c r="D9913" s="142">
        <v>13952653</v>
      </c>
      <c r="E9913" s="143" t="s">
        <v>7629</v>
      </c>
      <c r="F9913" s="143" t="s">
        <v>700</v>
      </c>
      <c r="G9913" s="143" t="s">
        <v>701</v>
      </c>
      <c r="H9913" s="144">
        <v>343</v>
      </c>
      <c r="I9913" s="143"/>
    </row>
    <row r="9914" spans="2:9" x14ac:dyDescent="0.25">
      <c r="B9914" s="142">
        <v>57543</v>
      </c>
      <c r="C9914" s="143" t="s">
        <v>312</v>
      </c>
      <c r="D9914" s="142">
        <v>13952653</v>
      </c>
      <c r="E9914" s="143" t="s">
        <v>7629</v>
      </c>
      <c r="F9914" s="143" t="s">
        <v>700</v>
      </c>
      <c r="G9914" s="143" t="s">
        <v>701</v>
      </c>
      <c r="H9914" s="144">
        <v>245</v>
      </c>
      <c r="I9914" s="143"/>
    </row>
    <row r="9915" spans="2:9" x14ac:dyDescent="0.25">
      <c r="B9915" s="142">
        <v>57543</v>
      </c>
      <c r="C9915" s="143" t="s">
        <v>312</v>
      </c>
      <c r="D9915" s="142">
        <v>13958699</v>
      </c>
      <c r="E9915" s="143" t="s">
        <v>7630</v>
      </c>
      <c r="F9915" s="143" t="s">
        <v>700</v>
      </c>
      <c r="G9915" s="143" t="s">
        <v>701</v>
      </c>
      <c r="H9915" s="144">
        <v>600</v>
      </c>
      <c r="I9915" s="143"/>
    </row>
    <row r="9916" spans="2:9" x14ac:dyDescent="0.25">
      <c r="B9916" s="142">
        <v>57543</v>
      </c>
      <c r="C9916" s="143" t="s">
        <v>312</v>
      </c>
      <c r="D9916" s="142">
        <v>13958738</v>
      </c>
      <c r="E9916" s="143" t="s">
        <v>7631</v>
      </c>
      <c r="F9916" s="143" t="s">
        <v>899</v>
      </c>
      <c r="G9916" s="143" t="s">
        <v>900</v>
      </c>
      <c r="H9916" s="144">
        <v>762.25</v>
      </c>
      <c r="I9916" s="143"/>
    </row>
    <row r="9917" spans="2:9" x14ac:dyDescent="0.25">
      <c r="B9917" s="142">
        <v>57543</v>
      </c>
      <c r="C9917" s="143" t="s">
        <v>312</v>
      </c>
      <c r="D9917" s="142">
        <v>13958738</v>
      </c>
      <c r="E9917" s="143" t="s">
        <v>7632</v>
      </c>
      <c r="F9917" s="143" t="s">
        <v>723</v>
      </c>
      <c r="G9917" s="143" t="s">
        <v>724</v>
      </c>
      <c r="H9917" s="144">
        <v>-7200</v>
      </c>
      <c r="I9917" s="143"/>
    </row>
    <row r="9918" spans="2:9" x14ac:dyDescent="0.25">
      <c r="B9918" s="142">
        <v>57543</v>
      </c>
      <c r="C9918" s="143" t="s">
        <v>312</v>
      </c>
      <c r="D9918" s="142">
        <v>13959391</v>
      </c>
      <c r="E9918" s="143" t="s">
        <v>7633</v>
      </c>
      <c r="F9918" s="143" t="s">
        <v>706</v>
      </c>
      <c r="G9918" s="143" t="s">
        <v>707</v>
      </c>
      <c r="H9918" s="144">
        <v>320.14</v>
      </c>
      <c r="I9918" s="143"/>
    </row>
    <row r="9919" spans="2:9" x14ac:dyDescent="0.25">
      <c r="B9919" s="142">
        <v>57543</v>
      </c>
      <c r="C9919" s="143" t="s">
        <v>312</v>
      </c>
      <c r="D9919" s="142">
        <v>13959391</v>
      </c>
      <c r="E9919" s="143" t="s">
        <v>7633</v>
      </c>
      <c r="F9919" s="143" t="s">
        <v>706</v>
      </c>
      <c r="G9919" s="143" t="s">
        <v>707</v>
      </c>
      <c r="H9919" s="144">
        <v>160.07</v>
      </c>
      <c r="I9919" s="143"/>
    </row>
    <row r="9920" spans="2:9" x14ac:dyDescent="0.25">
      <c r="B9920" s="142">
        <v>57543</v>
      </c>
      <c r="C9920" s="143" t="s">
        <v>312</v>
      </c>
      <c r="D9920" s="142">
        <v>13959548</v>
      </c>
      <c r="E9920" s="143" t="s">
        <v>7634</v>
      </c>
      <c r="F9920" s="143" t="s">
        <v>700</v>
      </c>
      <c r="G9920" s="143" t="s">
        <v>701</v>
      </c>
      <c r="H9920" s="144">
        <v>-1400</v>
      </c>
      <c r="I9920" s="143"/>
    </row>
    <row r="9921" spans="2:9" x14ac:dyDescent="0.25">
      <c r="B9921" s="142">
        <v>57543</v>
      </c>
      <c r="C9921" s="143" t="s">
        <v>312</v>
      </c>
      <c r="D9921" s="142">
        <v>13959548</v>
      </c>
      <c r="E9921" s="143" t="s">
        <v>7634</v>
      </c>
      <c r="F9921" s="143" t="s">
        <v>700</v>
      </c>
      <c r="G9921" s="143" t="s">
        <v>701</v>
      </c>
      <c r="H9921" s="144">
        <v>23200</v>
      </c>
      <c r="I9921" s="143"/>
    </row>
    <row r="9922" spans="2:9" x14ac:dyDescent="0.25">
      <c r="B9922" s="142">
        <v>57543</v>
      </c>
      <c r="C9922" s="143" t="s">
        <v>312</v>
      </c>
      <c r="D9922" s="142">
        <v>13959548</v>
      </c>
      <c r="E9922" s="143" t="s">
        <v>7634</v>
      </c>
      <c r="F9922" s="143" t="s">
        <v>700</v>
      </c>
      <c r="G9922" s="143" t="s">
        <v>701</v>
      </c>
      <c r="H9922" s="144">
        <v>-200</v>
      </c>
      <c r="I9922" s="143"/>
    </row>
    <row r="9923" spans="2:9" x14ac:dyDescent="0.25">
      <c r="B9923" s="142">
        <v>57543</v>
      </c>
      <c r="C9923" s="143" t="s">
        <v>312</v>
      </c>
      <c r="D9923" s="142">
        <v>13960028</v>
      </c>
      <c r="E9923" s="143" t="s">
        <v>7635</v>
      </c>
      <c r="F9923" s="143" t="s">
        <v>700</v>
      </c>
      <c r="G9923" s="143" t="s">
        <v>701</v>
      </c>
      <c r="H9923" s="144">
        <v>80000</v>
      </c>
      <c r="I9923" s="143"/>
    </row>
    <row r="9924" spans="2:9" x14ac:dyDescent="0.25">
      <c r="B9924" s="142">
        <v>57543</v>
      </c>
      <c r="C9924" s="143" t="s">
        <v>312</v>
      </c>
      <c r="D9924" s="142">
        <v>13960028</v>
      </c>
      <c r="E9924" s="143" t="s">
        <v>7636</v>
      </c>
      <c r="F9924" s="143" t="s">
        <v>713</v>
      </c>
      <c r="G9924" s="143" t="s">
        <v>714</v>
      </c>
      <c r="H9924" s="144">
        <v>100000</v>
      </c>
      <c r="I9924" s="143"/>
    </row>
    <row r="9925" spans="2:9" x14ac:dyDescent="0.25">
      <c r="B9925" s="142">
        <v>57543</v>
      </c>
      <c r="C9925" s="143" t="s">
        <v>312</v>
      </c>
      <c r="D9925" s="142">
        <v>14265239</v>
      </c>
      <c r="E9925" s="143" t="s">
        <v>7637</v>
      </c>
      <c r="F9925" s="143" t="s">
        <v>700</v>
      </c>
      <c r="G9925" s="143" t="s">
        <v>701</v>
      </c>
      <c r="H9925" s="144">
        <v>10000</v>
      </c>
      <c r="I9925" s="143"/>
    </row>
    <row r="9926" spans="2:9" x14ac:dyDescent="0.25">
      <c r="B9926" s="142">
        <v>57543</v>
      </c>
      <c r="C9926" s="143" t="s">
        <v>312</v>
      </c>
      <c r="D9926" s="142">
        <v>14265264</v>
      </c>
      <c r="E9926" s="143" t="s">
        <v>7638</v>
      </c>
      <c r="F9926" s="143" t="s">
        <v>700</v>
      </c>
      <c r="G9926" s="143" t="s">
        <v>701</v>
      </c>
      <c r="H9926" s="144">
        <v>5000</v>
      </c>
      <c r="I9926" s="143"/>
    </row>
    <row r="9927" spans="2:9" x14ac:dyDescent="0.25">
      <c r="B9927" s="142">
        <v>57543</v>
      </c>
      <c r="C9927" s="143" t="s">
        <v>312</v>
      </c>
      <c r="D9927" s="142">
        <v>65114474</v>
      </c>
      <c r="E9927" s="143" t="s">
        <v>7639</v>
      </c>
      <c r="F9927" s="143" t="s">
        <v>700</v>
      </c>
      <c r="G9927" s="143" t="s">
        <v>701</v>
      </c>
      <c r="H9927" s="144">
        <v>54000</v>
      </c>
      <c r="I9927" s="143"/>
    </row>
    <row r="9928" spans="2:9" x14ac:dyDescent="0.25">
      <c r="B9928" s="142">
        <v>57543</v>
      </c>
      <c r="C9928" s="143" t="s">
        <v>312</v>
      </c>
      <c r="D9928" s="142">
        <v>65199623</v>
      </c>
      <c r="E9928" s="143" t="s">
        <v>8913</v>
      </c>
      <c r="F9928" s="143" t="s">
        <v>700</v>
      </c>
      <c r="G9928" s="143" t="s">
        <v>701</v>
      </c>
      <c r="H9928" s="144">
        <v>13188</v>
      </c>
      <c r="I9928" s="143"/>
    </row>
    <row r="9929" spans="2:9" x14ac:dyDescent="0.25">
      <c r="B9929" s="142">
        <v>57559</v>
      </c>
      <c r="C9929" s="143" t="s">
        <v>294</v>
      </c>
      <c r="D9929" s="142">
        <v>13488003</v>
      </c>
      <c r="E9929" s="143" t="s">
        <v>7640</v>
      </c>
      <c r="F9929" s="143" t="s">
        <v>697</v>
      </c>
      <c r="G9929" s="143" t="s">
        <v>698</v>
      </c>
      <c r="H9929" s="144">
        <v>55000</v>
      </c>
      <c r="I9929" s="143"/>
    </row>
    <row r="9930" spans="2:9" x14ac:dyDescent="0.25">
      <c r="B9930" s="142">
        <v>57559</v>
      </c>
      <c r="C9930" s="143" t="s">
        <v>294</v>
      </c>
      <c r="D9930" s="142">
        <v>13806822</v>
      </c>
      <c r="E9930" s="143" t="s">
        <v>7641</v>
      </c>
      <c r="F9930" s="143" t="s">
        <v>713</v>
      </c>
      <c r="G9930" s="143" t="s">
        <v>714</v>
      </c>
      <c r="H9930" s="144">
        <v>350000</v>
      </c>
      <c r="I9930" s="143"/>
    </row>
    <row r="9931" spans="2:9" x14ac:dyDescent="0.25">
      <c r="B9931" s="142">
        <v>57559</v>
      </c>
      <c r="C9931" s="143" t="s">
        <v>294</v>
      </c>
      <c r="D9931" s="142">
        <v>13812928</v>
      </c>
      <c r="E9931" s="143" t="s">
        <v>7642</v>
      </c>
      <c r="F9931" s="143" t="s">
        <v>713</v>
      </c>
      <c r="G9931" s="143" t="s">
        <v>714</v>
      </c>
      <c r="H9931" s="144">
        <v>350000</v>
      </c>
      <c r="I9931" s="143"/>
    </row>
    <row r="9932" spans="2:9" x14ac:dyDescent="0.25">
      <c r="B9932" s="142">
        <v>57559</v>
      </c>
      <c r="C9932" s="143" t="s">
        <v>294</v>
      </c>
      <c r="D9932" s="142">
        <v>14108798</v>
      </c>
      <c r="E9932" s="143" t="s">
        <v>7643</v>
      </c>
      <c r="F9932" s="143" t="s">
        <v>700</v>
      </c>
      <c r="G9932" s="143" t="s">
        <v>701</v>
      </c>
      <c r="H9932" s="144">
        <v>30000</v>
      </c>
      <c r="I9932" s="143"/>
    </row>
    <row r="9933" spans="2:9" x14ac:dyDescent="0.25">
      <c r="B9933" s="142">
        <v>57559</v>
      </c>
      <c r="C9933" s="143" t="s">
        <v>294</v>
      </c>
      <c r="D9933" s="142">
        <v>14115759</v>
      </c>
      <c r="E9933" s="143" t="s">
        <v>7644</v>
      </c>
      <c r="F9933" s="143" t="s">
        <v>700</v>
      </c>
      <c r="G9933" s="143" t="s">
        <v>701</v>
      </c>
      <c r="H9933" s="144">
        <v>6000</v>
      </c>
      <c r="I9933" s="143"/>
    </row>
    <row r="9934" spans="2:9" x14ac:dyDescent="0.25">
      <c r="B9934" s="142">
        <v>57559</v>
      </c>
      <c r="C9934" s="143" t="s">
        <v>294</v>
      </c>
      <c r="D9934" s="142">
        <v>14146594</v>
      </c>
      <c r="E9934" s="143" t="s">
        <v>7645</v>
      </c>
      <c r="F9934" s="143" t="s">
        <v>700</v>
      </c>
      <c r="G9934" s="143" t="s">
        <v>701</v>
      </c>
      <c r="H9934" s="144">
        <v>450</v>
      </c>
      <c r="I9934" s="143"/>
    </row>
    <row r="9935" spans="2:9" x14ac:dyDescent="0.25">
      <c r="B9935" s="142">
        <v>57559</v>
      </c>
      <c r="C9935" s="143" t="s">
        <v>294</v>
      </c>
      <c r="D9935" s="142">
        <v>14146594</v>
      </c>
      <c r="E9935" s="143" t="s">
        <v>7645</v>
      </c>
      <c r="F9935" s="143" t="s">
        <v>700</v>
      </c>
      <c r="G9935" s="143" t="s">
        <v>701</v>
      </c>
      <c r="H9935" s="144">
        <v>150</v>
      </c>
      <c r="I9935" s="143"/>
    </row>
    <row r="9936" spans="2:9" x14ac:dyDescent="0.25">
      <c r="B9936" s="142">
        <v>57559</v>
      </c>
      <c r="C9936" s="143" t="s">
        <v>294</v>
      </c>
      <c r="D9936" s="142">
        <v>14202507</v>
      </c>
      <c r="E9936" s="143" t="s">
        <v>7646</v>
      </c>
      <c r="F9936" s="143" t="s">
        <v>700</v>
      </c>
      <c r="G9936" s="143" t="s">
        <v>701</v>
      </c>
      <c r="H9936" s="144">
        <v>27600</v>
      </c>
      <c r="I9936" s="143"/>
    </row>
    <row r="9937" spans="2:9" x14ac:dyDescent="0.25">
      <c r="B9937" s="142">
        <v>57559</v>
      </c>
      <c r="C9937" s="143" t="s">
        <v>294</v>
      </c>
      <c r="D9937" s="142">
        <v>65024238</v>
      </c>
      <c r="E9937" s="143" t="s">
        <v>7647</v>
      </c>
      <c r="F9937" s="143" t="s">
        <v>697</v>
      </c>
      <c r="G9937" s="143" t="s">
        <v>698</v>
      </c>
      <c r="H9937" s="144">
        <v>65000</v>
      </c>
      <c r="I9937" s="143"/>
    </row>
    <row r="9938" spans="2:9" x14ac:dyDescent="0.25">
      <c r="B9938" s="142">
        <v>57559</v>
      </c>
      <c r="C9938" s="143" t="s">
        <v>294</v>
      </c>
      <c r="D9938" s="142">
        <v>65066125</v>
      </c>
      <c r="E9938" s="143" t="s">
        <v>10008</v>
      </c>
      <c r="F9938" s="143" t="s">
        <v>700</v>
      </c>
      <c r="G9938" s="143" t="s">
        <v>701</v>
      </c>
      <c r="H9938" s="144">
        <v>34280</v>
      </c>
      <c r="I9938" s="143"/>
    </row>
    <row r="9939" spans="2:9" x14ac:dyDescent="0.25">
      <c r="B9939" s="142">
        <v>57559</v>
      </c>
      <c r="C9939" s="143" t="s">
        <v>294</v>
      </c>
      <c r="D9939" s="142">
        <v>100523714</v>
      </c>
      <c r="E9939" s="143" t="s">
        <v>9428</v>
      </c>
      <c r="F9939" s="143" t="s">
        <v>697</v>
      </c>
      <c r="G9939" s="143" t="s">
        <v>698</v>
      </c>
      <c r="H9939" s="144">
        <v>50000</v>
      </c>
      <c r="I9939" s="143"/>
    </row>
    <row r="9940" spans="2:9" x14ac:dyDescent="0.25">
      <c r="B9940" s="142">
        <v>57574</v>
      </c>
      <c r="C9940" s="143" t="s">
        <v>295</v>
      </c>
      <c r="D9940" s="142">
        <v>13813959</v>
      </c>
      <c r="E9940" s="143" t="s">
        <v>10009</v>
      </c>
      <c r="F9940" s="143" t="s">
        <v>700</v>
      </c>
      <c r="G9940" s="143" t="s">
        <v>701</v>
      </c>
      <c r="H9940" s="144">
        <v>-5000</v>
      </c>
      <c r="I9940" s="143"/>
    </row>
    <row r="9941" spans="2:9" x14ac:dyDescent="0.25">
      <c r="B9941" s="142">
        <v>57574</v>
      </c>
      <c r="C9941" s="143" t="s">
        <v>295</v>
      </c>
      <c r="D9941" s="142">
        <v>13813959</v>
      </c>
      <c r="E9941" s="143" t="s">
        <v>7648</v>
      </c>
      <c r="F9941" s="143" t="s">
        <v>700</v>
      </c>
      <c r="G9941" s="143" t="s">
        <v>701</v>
      </c>
      <c r="H9941" s="144">
        <v>500</v>
      </c>
      <c r="I9941" s="143"/>
    </row>
    <row r="9942" spans="2:9" x14ac:dyDescent="0.25">
      <c r="B9942" s="142">
        <v>57574</v>
      </c>
      <c r="C9942" s="143" t="s">
        <v>295</v>
      </c>
      <c r="D9942" s="142">
        <v>13813959</v>
      </c>
      <c r="E9942" s="143" t="s">
        <v>7648</v>
      </c>
      <c r="F9942" s="143" t="s">
        <v>700</v>
      </c>
      <c r="G9942" s="143" t="s">
        <v>701</v>
      </c>
      <c r="H9942" s="144">
        <v>100</v>
      </c>
      <c r="I9942" s="143"/>
    </row>
    <row r="9943" spans="2:9" x14ac:dyDescent="0.25">
      <c r="B9943" s="142">
        <v>57574</v>
      </c>
      <c r="C9943" s="143" t="s">
        <v>295</v>
      </c>
      <c r="D9943" s="142">
        <v>13813959</v>
      </c>
      <c r="E9943" s="143" t="s">
        <v>7649</v>
      </c>
      <c r="F9943" s="143" t="s">
        <v>706</v>
      </c>
      <c r="G9943" s="143" t="s">
        <v>707</v>
      </c>
      <c r="H9943" s="144">
        <v>432.18</v>
      </c>
      <c r="I9943" s="143"/>
    </row>
    <row r="9944" spans="2:9" x14ac:dyDescent="0.25">
      <c r="B9944" s="142">
        <v>57574</v>
      </c>
      <c r="C9944" s="143" t="s">
        <v>295</v>
      </c>
      <c r="D9944" s="142">
        <v>13813959</v>
      </c>
      <c r="E9944" s="143" t="s">
        <v>7649</v>
      </c>
      <c r="F9944" s="143" t="s">
        <v>706</v>
      </c>
      <c r="G9944" s="143" t="s">
        <v>707</v>
      </c>
      <c r="H9944" s="144">
        <v>96.04</v>
      </c>
      <c r="I9944" s="143"/>
    </row>
    <row r="9945" spans="2:9" x14ac:dyDescent="0.25">
      <c r="B9945" s="142">
        <v>57574</v>
      </c>
      <c r="C9945" s="143" t="s">
        <v>295</v>
      </c>
      <c r="D9945" s="142">
        <v>14012807</v>
      </c>
      <c r="E9945" s="143" t="s">
        <v>7650</v>
      </c>
      <c r="F9945" s="143" t="s">
        <v>700</v>
      </c>
      <c r="G9945" s="143" t="s">
        <v>701</v>
      </c>
      <c r="H9945" s="144">
        <v>-85006.8</v>
      </c>
      <c r="I9945" s="143"/>
    </row>
    <row r="9946" spans="2:9" x14ac:dyDescent="0.25">
      <c r="B9946" s="142">
        <v>57574</v>
      </c>
      <c r="C9946" s="143" t="s">
        <v>295</v>
      </c>
      <c r="D9946" s="142">
        <v>14022172</v>
      </c>
      <c r="E9946" s="143" t="s">
        <v>7651</v>
      </c>
      <c r="F9946" s="143" t="s">
        <v>697</v>
      </c>
      <c r="G9946" s="143" t="s">
        <v>698</v>
      </c>
      <c r="H9946" s="144">
        <v>74000</v>
      </c>
      <c r="I9946" s="143"/>
    </row>
    <row r="9947" spans="2:9" x14ac:dyDescent="0.25">
      <c r="B9947" s="142">
        <v>57574</v>
      </c>
      <c r="C9947" s="143" t="s">
        <v>295</v>
      </c>
      <c r="D9947" s="142">
        <v>14060761</v>
      </c>
      <c r="E9947" s="143" t="s">
        <v>7652</v>
      </c>
      <c r="F9947" s="143" t="s">
        <v>716</v>
      </c>
      <c r="G9947" s="143" t="s">
        <v>717</v>
      </c>
      <c r="H9947" s="144">
        <v>50000</v>
      </c>
      <c r="I9947" s="143"/>
    </row>
    <row r="9948" spans="2:9" x14ac:dyDescent="0.25">
      <c r="B9948" s="142">
        <v>57574</v>
      </c>
      <c r="C9948" s="143" t="s">
        <v>295</v>
      </c>
      <c r="D9948" s="142">
        <v>14060969</v>
      </c>
      <c r="E9948" s="143" t="s">
        <v>7653</v>
      </c>
      <c r="F9948" s="143" t="s">
        <v>716</v>
      </c>
      <c r="G9948" s="143" t="s">
        <v>717</v>
      </c>
      <c r="H9948" s="144">
        <v>50000</v>
      </c>
      <c r="I9948" s="143"/>
    </row>
    <row r="9949" spans="2:9" x14ac:dyDescent="0.25">
      <c r="B9949" s="142">
        <v>57574</v>
      </c>
      <c r="C9949" s="143" t="s">
        <v>295</v>
      </c>
      <c r="D9949" s="142">
        <v>14066146</v>
      </c>
      <c r="E9949" s="143" t="s">
        <v>7663</v>
      </c>
      <c r="F9949" s="143" t="s">
        <v>700</v>
      </c>
      <c r="G9949" s="143" t="s">
        <v>701</v>
      </c>
      <c r="H9949" s="144">
        <v>-706.5</v>
      </c>
      <c r="I9949" s="143"/>
    </row>
    <row r="9950" spans="2:9" x14ac:dyDescent="0.25">
      <c r="B9950" s="142">
        <v>57574</v>
      </c>
      <c r="C9950" s="143" t="s">
        <v>295</v>
      </c>
      <c r="D9950" s="142">
        <v>14066459</v>
      </c>
      <c r="E9950" s="143" t="s">
        <v>7689</v>
      </c>
      <c r="F9950" s="143" t="s">
        <v>716</v>
      </c>
      <c r="G9950" s="143" t="s">
        <v>717</v>
      </c>
      <c r="H9950" s="144">
        <v>-19912.25</v>
      </c>
      <c r="I9950" s="143"/>
    </row>
    <row r="9951" spans="2:9" x14ac:dyDescent="0.25">
      <c r="B9951" s="142">
        <v>57574</v>
      </c>
      <c r="C9951" s="143" t="s">
        <v>295</v>
      </c>
      <c r="D9951" s="142">
        <v>14066708</v>
      </c>
      <c r="E9951" s="143" t="s">
        <v>7654</v>
      </c>
      <c r="F9951" s="143" t="s">
        <v>700</v>
      </c>
      <c r="G9951" s="143" t="s">
        <v>701</v>
      </c>
      <c r="H9951" s="144">
        <v>10000</v>
      </c>
      <c r="I9951" s="143"/>
    </row>
    <row r="9952" spans="2:9" x14ac:dyDescent="0.25">
      <c r="B9952" s="142">
        <v>57574</v>
      </c>
      <c r="C9952" s="143" t="s">
        <v>295</v>
      </c>
      <c r="D9952" s="142">
        <v>14067041</v>
      </c>
      <c r="E9952" s="143" t="s">
        <v>7655</v>
      </c>
      <c r="F9952" s="143" t="s">
        <v>697</v>
      </c>
      <c r="G9952" s="143" t="s">
        <v>698</v>
      </c>
      <c r="H9952" s="144">
        <v>30075.19</v>
      </c>
      <c r="I9952" s="143"/>
    </row>
    <row r="9953" spans="2:9" x14ac:dyDescent="0.25">
      <c r="B9953" s="142">
        <v>57574</v>
      </c>
      <c r="C9953" s="143" t="s">
        <v>295</v>
      </c>
      <c r="D9953" s="142">
        <v>14083785</v>
      </c>
      <c r="E9953" s="143" t="s">
        <v>8914</v>
      </c>
      <c r="F9953" s="143" t="s">
        <v>713</v>
      </c>
      <c r="G9953" s="143" t="s">
        <v>714</v>
      </c>
      <c r="H9953" s="144">
        <v>-950</v>
      </c>
      <c r="I9953" s="143"/>
    </row>
    <row r="9954" spans="2:9" x14ac:dyDescent="0.25">
      <c r="B9954" s="142">
        <v>57574</v>
      </c>
      <c r="C9954" s="143" t="s">
        <v>295</v>
      </c>
      <c r="D9954" s="142">
        <v>14132045</v>
      </c>
      <c r="E9954" s="143" t="s">
        <v>7656</v>
      </c>
      <c r="F9954" s="143" t="s">
        <v>697</v>
      </c>
      <c r="G9954" s="143" t="s">
        <v>698</v>
      </c>
      <c r="H9954" s="144">
        <v>74000</v>
      </c>
      <c r="I9954" s="143"/>
    </row>
    <row r="9955" spans="2:9" x14ac:dyDescent="0.25">
      <c r="B9955" s="142">
        <v>57574</v>
      </c>
      <c r="C9955" s="143" t="s">
        <v>295</v>
      </c>
      <c r="D9955" s="142">
        <v>14133202</v>
      </c>
      <c r="E9955" s="143" t="s">
        <v>7657</v>
      </c>
      <c r="F9955" s="143" t="s">
        <v>700</v>
      </c>
      <c r="G9955" s="143" t="s">
        <v>701</v>
      </c>
      <c r="H9955" s="144">
        <v>-15000</v>
      </c>
      <c r="I9955" s="143"/>
    </row>
    <row r="9956" spans="2:9" x14ac:dyDescent="0.25">
      <c r="B9956" s="142">
        <v>57574</v>
      </c>
      <c r="C9956" s="143" t="s">
        <v>295</v>
      </c>
      <c r="D9956" s="142">
        <v>14135453</v>
      </c>
      <c r="E9956" s="143" t="s">
        <v>7658</v>
      </c>
      <c r="F9956" s="143" t="s">
        <v>1245</v>
      </c>
      <c r="G9956" s="143" t="s">
        <v>1246</v>
      </c>
      <c r="H9956" s="144">
        <v>-101344.16</v>
      </c>
      <c r="I9956" s="143"/>
    </row>
    <row r="9957" spans="2:9" x14ac:dyDescent="0.25">
      <c r="B9957" s="142">
        <v>57574</v>
      </c>
      <c r="C9957" s="143" t="s">
        <v>295</v>
      </c>
      <c r="D9957" s="142">
        <v>14135512</v>
      </c>
      <c r="E9957" s="143" t="s">
        <v>7659</v>
      </c>
      <c r="F9957" s="143" t="s">
        <v>737</v>
      </c>
      <c r="G9957" s="143" t="s">
        <v>738</v>
      </c>
      <c r="H9957" s="144">
        <v>400</v>
      </c>
      <c r="I9957" s="143"/>
    </row>
    <row r="9958" spans="2:9" x14ac:dyDescent="0.25">
      <c r="B9958" s="142">
        <v>57574</v>
      </c>
      <c r="C9958" s="143" t="s">
        <v>295</v>
      </c>
      <c r="D9958" s="142">
        <v>14135512</v>
      </c>
      <c r="E9958" s="143" t="s">
        <v>7659</v>
      </c>
      <c r="F9958" s="143" t="s">
        <v>737</v>
      </c>
      <c r="G9958" s="143" t="s">
        <v>738</v>
      </c>
      <c r="H9958" s="144">
        <v>80</v>
      </c>
      <c r="I9958" s="143"/>
    </row>
    <row r="9959" spans="2:9" x14ac:dyDescent="0.25">
      <c r="B9959" s="142">
        <v>57574</v>
      </c>
      <c r="C9959" s="143" t="s">
        <v>295</v>
      </c>
      <c r="D9959" s="142">
        <v>14135745</v>
      </c>
      <c r="E9959" s="143" t="s">
        <v>7660</v>
      </c>
      <c r="F9959" s="143" t="s">
        <v>700</v>
      </c>
      <c r="G9959" s="143" t="s">
        <v>701</v>
      </c>
      <c r="H9959" s="144">
        <v>700</v>
      </c>
      <c r="I9959" s="143"/>
    </row>
    <row r="9960" spans="2:9" x14ac:dyDescent="0.25">
      <c r="B9960" s="142">
        <v>57574</v>
      </c>
      <c r="C9960" s="143" t="s">
        <v>295</v>
      </c>
      <c r="D9960" s="142">
        <v>14135745</v>
      </c>
      <c r="E9960" s="143" t="s">
        <v>7660</v>
      </c>
      <c r="F9960" s="143" t="s">
        <v>700</v>
      </c>
      <c r="G9960" s="143" t="s">
        <v>701</v>
      </c>
      <c r="H9960" s="144">
        <v>140</v>
      </c>
      <c r="I9960" s="143"/>
    </row>
    <row r="9961" spans="2:9" x14ac:dyDescent="0.25">
      <c r="B9961" s="142">
        <v>57574</v>
      </c>
      <c r="C9961" s="143" t="s">
        <v>295</v>
      </c>
      <c r="D9961" s="142">
        <v>14135745</v>
      </c>
      <c r="E9961" s="143" t="s">
        <v>7661</v>
      </c>
      <c r="F9961" s="143" t="s">
        <v>706</v>
      </c>
      <c r="G9961" s="143" t="s">
        <v>707</v>
      </c>
      <c r="H9961" s="144">
        <v>576.09</v>
      </c>
      <c r="I9961" s="143"/>
    </row>
    <row r="9962" spans="2:9" x14ac:dyDescent="0.25">
      <c r="B9962" s="142">
        <v>57574</v>
      </c>
      <c r="C9962" s="143" t="s">
        <v>295</v>
      </c>
      <c r="D9962" s="142">
        <v>14135745</v>
      </c>
      <c r="E9962" s="143" t="s">
        <v>7661</v>
      </c>
      <c r="F9962" s="143" t="s">
        <v>706</v>
      </c>
      <c r="G9962" s="143" t="s">
        <v>707</v>
      </c>
      <c r="H9962" s="144">
        <v>128.02000000000001</v>
      </c>
      <c r="I9962" s="143"/>
    </row>
    <row r="9963" spans="2:9" x14ac:dyDescent="0.25">
      <c r="B9963" s="142">
        <v>57574</v>
      </c>
      <c r="C9963" s="143" t="s">
        <v>295</v>
      </c>
      <c r="D9963" s="142">
        <v>14135981</v>
      </c>
      <c r="E9963" s="143" t="s">
        <v>7662</v>
      </c>
      <c r="F9963" s="143" t="s">
        <v>697</v>
      </c>
      <c r="G9963" s="143" t="s">
        <v>698</v>
      </c>
      <c r="H9963" s="144">
        <v>20000</v>
      </c>
      <c r="I9963" s="143"/>
    </row>
    <row r="9964" spans="2:9" x14ac:dyDescent="0.25">
      <c r="B9964" s="142">
        <v>57574</v>
      </c>
      <c r="C9964" s="143" t="s">
        <v>295</v>
      </c>
      <c r="D9964" s="142">
        <v>14144959</v>
      </c>
      <c r="E9964" s="143" t="s">
        <v>7664</v>
      </c>
      <c r="F9964" s="143" t="s">
        <v>706</v>
      </c>
      <c r="G9964" s="143" t="s">
        <v>707</v>
      </c>
      <c r="H9964" s="144">
        <v>640.29</v>
      </c>
      <c r="I9964" s="143"/>
    </row>
    <row r="9965" spans="2:9" x14ac:dyDescent="0.25">
      <c r="B9965" s="142">
        <v>57574</v>
      </c>
      <c r="C9965" s="143" t="s">
        <v>295</v>
      </c>
      <c r="D9965" s="142">
        <v>14144994</v>
      </c>
      <c r="E9965" s="143" t="s">
        <v>7665</v>
      </c>
      <c r="F9965" s="143" t="s">
        <v>700</v>
      </c>
      <c r="G9965" s="143" t="s">
        <v>701</v>
      </c>
      <c r="H9965" s="144">
        <v>300</v>
      </c>
      <c r="I9965" s="143"/>
    </row>
    <row r="9966" spans="2:9" x14ac:dyDescent="0.25">
      <c r="B9966" s="142">
        <v>57574</v>
      </c>
      <c r="C9966" s="143" t="s">
        <v>295</v>
      </c>
      <c r="D9966" s="142">
        <v>14144994</v>
      </c>
      <c r="E9966" s="143" t="s">
        <v>7665</v>
      </c>
      <c r="F9966" s="143" t="s">
        <v>700</v>
      </c>
      <c r="G9966" s="143" t="s">
        <v>701</v>
      </c>
      <c r="H9966" s="144">
        <v>60</v>
      </c>
      <c r="I9966" s="143"/>
    </row>
    <row r="9967" spans="2:9" x14ac:dyDescent="0.25">
      <c r="B9967" s="142">
        <v>57574</v>
      </c>
      <c r="C9967" s="143" t="s">
        <v>295</v>
      </c>
      <c r="D9967" s="142">
        <v>14157692</v>
      </c>
      <c r="E9967" s="143" t="s">
        <v>7666</v>
      </c>
      <c r="F9967" s="143" t="s">
        <v>697</v>
      </c>
      <c r="G9967" s="143" t="s">
        <v>698</v>
      </c>
      <c r="H9967" s="144">
        <v>50000</v>
      </c>
      <c r="I9967" s="143"/>
    </row>
    <row r="9968" spans="2:9" x14ac:dyDescent="0.25">
      <c r="B9968" s="142">
        <v>57574</v>
      </c>
      <c r="C9968" s="143" t="s">
        <v>295</v>
      </c>
      <c r="D9968" s="142">
        <v>14272534</v>
      </c>
      <c r="E9968" s="143" t="s">
        <v>7667</v>
      </c>
      <c r="F9968" s="143" t="s">
        <v>716</v>
      </c>
      <c r="G9968" s="143" t="s">
        <v>717</v>
      </c>
      <c r="H9968" s="144">
        <v>100000</v>
      </c>
      <c r="I9968" s="143"/>
    </row>
    <row r="9969" spans="2:9" x14ac:dyDescent="0.25">
      <c r="B9969" s="142">
        <v>57574</v>
      </c>
      <c r="C9969" s="143" t="s">
        <v>295</v>
      </c>
      <c r="D9969" s="142">
        <v>64963586</v>
      </c>
      <c r="E9969" s="143" t="s">
        <v>7668</v>
      </c>
      <c r="F9969" s="143" t="s">
        <v>700</v>
      </c>
      <c r="G9969" s="143" t="s">
        <v>701</v>
      </c>
      <c r="H9969" s="144">
        <v>22500</v>
      </c>
      <c r="I9969" s="143"/>
    </row>
    <row r="9970" spans="2:9" x14ac:dyDescent="0.25">
      <c r="B9970" s="142">
        <v>57574</v>
      </c>
      <c r="C9970" s="143" t="s">
        <v>295</v>
      </c>
      <c r="D9970" s="142">
        <v>64963586</v>
      </c>
      <c r="E9970" s="143" t="s">
        <v>7668</v>
      </c>
      <c r="F9970" s="143" t="s">
        <v>700</v>
      </c>
      <c r="G9970" s="143" t="s">
        <v>701</v>
      </c>
      <c r="H9970" s="144">
        <v>300</v>
      </c>
      <c r="I9970" s="143"/>
    </row>
    <row r="9971" spans="2:9" x14ac:dyDescent="0.25">
      <c r="B9971" s="142">
        <v>57574</v>
      </c>
      <c r="C9971" s="143" t="s">
        <v>295</v>
      </c>
      <c r="D9971" s="142">
        <v>64963876</v>
      </c>
      <c r="E9971" s="143" t="s">
        <v>7670</v>
      </c>
      <c r="F9971" s="143" t="s">
        <v>700</v>
      </c>
      <c r="G9971" s="143" t="s">
        <v>701</v>
      </c>
      <c r="H9971" s="144">
        <v>75000</v>
      </c>
      <c r="I9971" s="143"/>
    </row>
    <row r="9972" spans="2:9" x14ac:dyDescent="0.25">
      <c r="B9972" s="142">
        <v>57574</v>
      </c>
      <c r="C9972" s="143" t="s">
        <v>295</v>
      </c>
      <c r="D9972" s="142">
        <v>64980500</v>
      </c>
      <c r="E9972" s="143" t="s">
        <v>7671</v>
      </c>
      <c r="F9972" s="143" t="s">
        <v>700</v>
      </c>
      <c r="G9972" s="143" t="s">
        <v>701</v>
      </c>
      <c r="H9972" s="144">
        <v>300</v>
      </c>
      <c r="I9972" s="143"/>
    </row>
    <row r="9973" spans="2:9" x14ac:dyDescent="0.25">
      <c r="B9973" s="142">
        <v>57574</v>
      </c>
      <c r="C9973" s="143" t="s">
        <v>295</v>
      </c>
      <c r="D9973" s="142">
        <v>64980500</v>
      </c>
      <c r="E9973" s="143" t="s">
        <v>7671</v>
      </c>
      <c r="F9973" s="143" t="s">
        <v>700</v>
      </c>
      <c r="G9973" s="143" t="s">
        <v>701</v>
      </c>
      <c r="H9973" s="144">
        <v>150</v>
      </c>
      <c r="I9973" s="143"/>
    </row>
    <row r="9974" spans="2:9" x14ac:dyDescent="0.25">
      <c r="B9974" s="142">
        <v>57574</v>
      </c>
      <c r="C9974" s="143" t="s">
        <v>295</v>
      </c>
      <c r="D9974" s="142">
        <v>64980500</v>
      </c>
      <c r="E9974" s="143" t="s">
        <v>7671</v>
      </c>
      <c r="F9974" s="143" t="s">
        <v>700</v>
      </c>
      <c r="G9974" s="143" t="s">
        <v>701</v>
      </c>
      <c r="H9974" s="144">
        <v>450</v>
      </c>
      <c r="I9974" s="143"/>
    </row>
    <row r="9975" spans="2:9" x14ac:dyDescent="0.25">
      <c r="B9975" s="142">
        <v>57574</v>
      </c>
      <c r="C9975" s="143" t="s">
        <v>295</v>
      </c>
      <c r="D9975" s="142">
        <v>64981002</v>
      </c>
      <c r="E9975" s="143" t="s">
        <v>7672</v>
      </c>
      <c r="F9975" s="143" t="s">
        <v>700</v>
      </c>
      <c r="G9975" s="143" t="s">
        <v>701</v>
      </c>
      <c r="H9975" s="144">
        <v>9000</v>
      </c>
      <c r="I9975" s="143"/>
    </row>
    <row r="9976" spans="2:9" x14ac:dyDescent="0.25">
      <c r="B9976" s="142">
        <v>57574</v>
      </c>
      <c r="C9976" s="143" t="s">
        <v>295</v>
      </c>
      <c r="D9976" s="142">
        <v>64981002</v>
      </c>
      <c r="E9976" s="143" t="s">
        <v>7673</v>
      </c>
      <c r="F9976" s="143" t="s">
        <v>729</v>
      </c>
      <c r="G9976" s="143" t="s">
        <v>730</v>
      </c>
      <c r="H9976" s="144">
        <v>153</v>
      </c>
      <c r="I9976" s="143"/>
    </row>
    <row r="9977" spans="2:9" x14ac:dyDescent="0.25">
      <c r="B9977" s="142">
        <v>57574</v>
      </c>
      <c r="C9977" s="143" t="s">
        <v>295</v>
      </c>
      <c r="D9977" s="142">
        <v>64981002</v>
      </c>
      <c r="E9977" s="143" t="s">
        <v>7673</v>
      </c>
      <c r="F9977" s="143" t="s">
        <v>729</v>
      </c>
      <c r="G9977" s="143" t="s">
        <v>730</v>
      </c>
      <c r="H9977" s="144">
        <v>104.04</v>
      </c>
      <c r="I9977" s="143"/>
    </row>
    <row r="9978" spans="2:9" x14ac:dyDescent="0.25">
      <c r="B9978" s="142">
        <v>57574</v>
      </c>
      <c r="C9978" s="143" t="s">
        <v>295</v>
      </c>
      <c r="D9978" s="142">
        <v>64981002</v>
      </c>
      <c r="E9978" s="143" t="s">
        <v>7673</v>
      </c>
      <c r="F9978" s="143" t="s">
        <v>729</v>
      </c>
      <c r="G9978" s="143" t="s">
        <v>730</v>
      </c>
      <c r="H9978" s="144">
        <v>358.02</v>
      </c>
      <c r="I9978" s="143"/>
    </row>
    <row r="9979" spans="2:9" x14ac:dyDescent="0.25">
      <c r="B9979" s="142">
        <v>57574</v>
      </c>
      <c r="C9979" s="143" t="s">
        <v>295</v>
      </c>
      <c r="D9979" s="142">
        <v>64981002</v>
      </c>
      <c r="E9979" s="143" t="s">
        <v>7674</v>
      </c>
      <c r="F9979" s="143" t="s">
        <v>729</v>
      </c>
      <c r="G9979" s="143" t="s">
        <v>730</v>
      </c>
      <c r="H9979" s="144">
        <v>153</v>
      </c>
      <c r="I9979" s="143"/>
    </row>
    <row r="9980" spans="2:9" x14ac:dyDescent="0.25">
      <c r="B9980" s="142">
        <v>57574</v>
      </c>
      <c r="C9980" s="143" t="s">
        <v>295</v>
      </c>
      <c r="D9980" s="142">
        <v>64981002</v>
      </c>
      <c r="E9980" s="143" t="s">
        <v>7674</v>
      </c>
      <c r="F9980" s="143" t="s">
        <v>729</v>
      </c>
      <c r="G9980" s="143" t="s">
        <v>730</v>
      </c>
      <c r="H9980" s="144">
        <v>52.02</v>
      </c>
      <c r="I9980" s="143"/>
    </row>
    <row r="9981" spans="2:9" x14ac:dyDescent="0.25">
      <c r="B9981" s="142">
        <v>57574</v>
      </c>
      <c r="C9981" s="143" t="s">
        <v>295</v>
      </c>
      <c r="D9981" s="142">
        <v>64981002</v>
      </c>
      <c r="E9981" s="143" t="s">
        <v>7674</v>
      </c>
      <c r="F9981" s="143" t="s">
        <v>729</v>
      </c>
      <c r="G9981" s="143" t="s">
        <v>730</v>
      </c>
      <c r="H9981" s="144">
        <v>358.02</v>
      </c>
      <c r="I9981" s="143"/>
    </row>
    <row r="9982" spans="2:9" x14ac:dyDescent="0.25">
      <c r="B9982" s="142">
        <v>57574</v>
      </c>
      <c r="C9982" s="143" t="s">
        <v>295</v>
      </c>
      <c r="D9982" s="142">
        <v>64981841</v>
      </c>
      <c r="E9982" s="143" t="s">
        <v>7675</v>
      </c>
      <c r="F9982" s="143" t="s">
        <v>697</v>
      </c>
      <c r="G9982" s="143" t="s">
        <v>698</v>
      </c>
      <c r="H9982" s="144">
        <v>23000</v>
      </c>
      <c r="I9982" s="143"/>
    </row>
    <row r="9983" spans="2:9" x14ac:dyDescent="0.25">
      <c r="B9983" s="142">
        <v>57574</v>
      </c>
      <c r="C9983" s="143" t="s">
        <v>295</v>
      </c>
      <c r="D9983" s="142">
        <v>64982009</v>
      </c>
      <c r="E9983" s="143" t="s">
        <v>9429</v>
      </c>
      <c r="F9983" s="143" t="s">
        <v>697</v>
      </c>
      <c r="G9983" s="143" t="s">
        <v>698</v>
      </c>
      <c r="H9983" s="144">
        <v>75000</v>
      </c>
      <c r="I9983" s="143"/>
    </row>
    <row r="9984" spans="2:9" x14ac:dyDescent="0.25">
      <c r="B9984" s="142">
        <v>57574</v>
      </c>
      <c r="C9984" s="143" t="s">
        <v>295</v>
      </c>
      <c r="D9984" s="142">
        <v>64982139</v>
      </c>
      <c r="E9984" s="143" t="s">
        <v>7676</v>
      </c>
      <c r="F9984" s="143" t="s">
        <v>713</v>
      </c>
      <c r="G9984" s="143" t="s">
        <v>714</v>
      </c>
      <c r="H9984" s="144">
        <v>17500</v>
      </c>
      <c r="I9984" s="143"/>
    </row>
    <row r="9985" spans="2:9" x14ac:dyDescent="0.25">
      <c r="B9985" s="142">
        <v>57574</v>
      </c>
      <c r="C9985" s="143" t="s">
        <v>295</v>
      </c>
      <c r="D9985" s="142">
        <v>64982602</v>
      </c>
      <c r="E9985" s="143" t="s">
        <v>7677</v>
      </c>
      <c r="F9985" s="143" t="s">
        <v>713</v>
      </c>
      <c r="G9985" s="143" t="s">
        <v>714</v>
      </c>
      <c r="H9985" s="144">
        <v>60000</v>
      </c>
      <c r="I9985" s="143"/>
    </row>
    <row r="9986" spans="2:9" x14ac:dyDescent="0.25">
      <c r="B9986" s="142">
        <v>57574</v>
      </c>
      <c r="C9986" s="143" t="s">
        <v>295</v>
      </c>
      <c r="D9986" s="142">
        <v>64982690</v>
      </c>
      <c r="E9986" s="143" t="s">
        <v>7678</v>
      </c>
      <c r="F9986" s="143" t="s">
        <v>700</v>
      </c>
      <c r="G9986" s="143" t="s">
        <v>701</v>
      </c>
      <c r="H9986" s="144">
        <v>75000</v>
      </c>
      <c r="I9986" s="143"/>
    </row>
    <row r="9987" spans="2:9" x14ac:dyDescent="0.25">
      <c r="B9987" s="142">
        <v>57574</v>
      </c>
      <c r="C9987" s="143" t="s">
        <v>295</v>
      </c>
      <c r="D9987" s="142">
        <v>64982731</v>
      </c>
      <c r="E9987" s="143" t="s">
        <v>7679</v>
      </c>
      <c r="F9987" s="143" t="s">
        <v>706</v>
      </c>
      <c r="G9987" s="143" t="s">
        <v>707</v>
      </c>
      <c r="H9987" s="144">
        <v>432.18</v>
      </c>
      <c r="I9987" s="143"/>
    </row>
    <row r="9988" spans="2:9" x14ac:dyDescent="0.25">
      <c r="B9988" s="142">
        <v>57574</v>
      </c>
      <c r="C9988" s="143" t="s">
        <v>295</v>
      </c>
      <c r="D9988" s="142">
        <v>64982731</v>
      </c>
      <c r="E9988" s="143" t="s">
        <v>7679</v>
      </c>
      <c r="F9988" s="143" t="s">
        <v>706</v>
      </c>
      <c r="G9988" s="143" t="s">
        <v>707</v>
      </c>
      <c r="H9988" s="144">
        <v>96.04</v>
      </c>
      <c r="I9988" s="143"/>
    </row>
    <row r="9989" spans="2:9" x14ac:dyDescent="0.25">
      <c r="B9989" s="142">
        <v>57574</v>
      </c>
      <c r="C9989" s="143" t="s">
        <v>295</v>
      </c>
      <c r="D9989" s="142">
        <v>64982731</v>
      </c>
      <c r="E9989" s="143" t="s">
        <v>7680</v>
      </c>
      <c r="F9989" s="143" t="s">
        <v>700</v>
      </c>
      <c r="G9989" s="143" t="s">
        <v>701</v>
      </c>
      <c r="H9989" s="144">
        <v>500</v>
      </c>
      <c r="I9989" s="143"/>
    </row>
    <row r="9990" spans="2:9" x14ac:dyDescent="0.25">
      <c r="B9990" s="142">
        <v>57574</v>
      </c>
      <c r="C9990" s="143" t="s">
        <v>295</v>
      </c>
      <c r="D9990" s="142">
        <v>64982731</v>
      </c>
      <c r="E9990" s="143" t="s">
        <v>7680</v>
      </c>
      <c r="F9990" s="143" t="s">
        <v>700</v>
      </c>
      <c r="G9990" s="143" t="s">
        <v>701</v>
      </c>
      <c r="H9990" s="144">
        <v>100</v>
      </c>
      <c r="I9990" s="143"/>
    </row>
    <row r="9991" spans="2:9" x14ac:dyDescent="0.25">
      <c r="B9991" s="142">
        <v>57574</v>
      </c>
      <c r="C9991" s="143" t="s">
        <v>295</v>
      </c>
      <c r="D9991" s="142">
        <v>64983126</v>
      </c>
      <c r="E9991" s="143" t="s">
        <v>7681</v>
      </c>
      <c r="F9991" s="143" t="s">
        <v>713</v>
      </c>
      <c r="G9991" s="143" t="s">
        <v>714</v>
      </c>
      <c r="H9991" s="144">
        <v>17500</v>
      </c>
      <c r="I9991" s="143"/>
    </row>
    <row r="9992" spans="2:9" x14ac:dyDescent="0.25">
      <c r="B9992" s="142">
        <v>57574</v>
      </c>
      <c r="C9992" s="143" t="s">
        <v>295</v>
      </c>
      <c r="D9992" s="142">
        <v>65014385</v>
      </c>
      <c r="E9992" s="143" t="s">
        <v>7682</v>
      </c>
      <c r="F9992" s="143" t="s">
        <v>737</v>
      </c>
      <c r="G9992" s="143" t="s">
        <v>738</v>
      </c>
      <c r="H9992" s="144">
        <v>4000</v>
      </c>
      <c r="I9992" s="143"/>
    </row>
    <row r="9993" spans="2:9" x14ac:dyDescent="0.25">
      <c r="B9993" s="142">
        <v>57574</v>
      </c>
      <c r="C9993" s="143" t="s">
        <v>295</v>
      </c>
      <c r="D9993" s="142">
        <v>65014385</v>
      </c>
      <c r="E9993" s="143" t="s">
        <v>7682</v>
      </c>
      <c r="F9993" s="143" t="s">
        <v>737</v>
      </c>
      <c r="G9993" s="143" t="s">
        <v>738</v>
      </c>
      <c r="H9993" s="144">
        <v>800</v>
      </c>
      <c r="I9993" s="143"/>
    </row>
    <row r="9994" spans="2:9" x14ac:dyDescent="0.25">
      <c r="B9994" s="142">
        <v>57574</v>
      </c>
      <c r="C9994" s="143" t="s">
        <v>295</v>
      </c>
      <c r="D9994" s="142">
        <v>65015716</v>
      </c>
      <c r="E9994" s="143" t="s">
        <v>7683</v>
      </c>
      <c r="F9994" s="143" t="s">
        <v>697</v>
      </c>
      <c r="G9994" s="143" t="s">
        <v>698</v>
      </c>
      <c r="H9994" s="144">
        <v>60500</v>
      </c>
      <c r="I9994" s="143"/>
    </row>
    <row r="9995" spans="2:9" x14ac:dyDescent="0.25">
      <c r="B9995" s="142">
        <v>57574</v>
      </c>
      <c r="C9995" s="143" t="s">
        <v>295</v>
      </c>
      <c r="D9995" s="142">
        <v>65015716</v>
      </c>
      <c r="E9995" s="143" t="s">
        <v>7684</v>
      </c>
      <c r="F9995" s="143" t="s">
        <v>697</v>
      </c>
      <c r="G9995" s="143" t="s">
        <v>698</v>
      </c>
      <c r="H9995" s="144">
        <v>60500</v>
      </c>
      <c r="I9995" s="143"/>
    </row>
    <row r="9996" spans="2:9" x14ac:dyDescent="0.25">
      <c r="B9996" s="142">
        <v>57574</v>
      </c>
      <c r="C9996" s="143" t="s">
        <v>295</v>
      </c>
      <c r="D9996" s="142">
        <v>65015716</v>
      </c>
      <c r="E9996" s="143" t="s">
        <v>7685</v>
      </c>
      <c r="F9996" s="143" t="s">
        <v>697</v>
      </c>
      <c r="G9996" s="143" t="s">
        <v>698</v>
      </c>
      <c r="H9996" s="144">
        <v>60500</v>
      </c>
      <c r="I9996" s="143"/>
    </row>
    <row r="9997" spans="2:9" x14ac:dyDescent="0.25">
      <c r="B9997" s="142">
        <v>57574</v>
      </c>
      <c r="C9997" s="143" t="s">
        <v>295</v>
      </c>
      <c r="D9997" s="142">
        <v>65015716</v>
      </c>
      <c r="E9997" s="143" t="s">
        <v>7686</v>
      </c>
      <c r="F9997" s="143" t="s">
        <v>697</v>
      </c>
      <c r="G9997" s="143" t="s">
        <v>698</v>
      </c>
      <c r="H9997" s="144">
        <v>60500</v>
      </c>
      <c r="I9997" s="143"/>
    </row>
    <row r="9998" spans="2:9" x14ac:dyDescent="0.25">
      <c r="B9998" s="142">
        <v>57574</v>
      </c>
      <c r="C9998" s="143" t="s">
        <v>295</v>
      </c>
      <c r="D9998" s="142">
        <v>65017108</v>
      </c>
      <c r="E9998" s="143" t="s">
        <v>9430</v>
      </c>
      <c r="F9998" s="143" t="s">
        <v>700</v>
      </c>
      <c r="G9998" s="143" t="s">
        <v>701</v>
      </c>
      <c r="H9998" s="144">
        <v>-10707.09</v>
      </c>
      <c r="I9998" s="143"/>
    </row>
    <row r="9999" spans="2:9" x14ac:dyDescent="0.25">
      <c r="B9999" s="142">
        <v>57574</v>
      </c>
      <c r="C9999" s="143" t="s">
        <v>295</v>
      </c>
      <c r="D9999" s="142">
        <v>65017108</v>
      </c>
      <c r="E9999" s="143" t="s">
        <v>9431</v>
      </c>
      <c r="F9999" s="143" t="s">
        <v>697</v>
      </c>
      <c r="G9999" s="143" t="s">
        <v>698</v>
      </c>
      <c r="H9999" s="144">
        <v>50000</v>
      </c>
      <c r="I9999" s="143"/>
    </row>
    <row r="10000" spans="2:9" x14ac:dyDescent="0.25">
      <c r="B10000" s="142">
        <v>57574</v>
      </c>
      <c r="C10000" s="143" t="s">
        <v>295</v>
      </c>
      <c r="D10000" s="142">
        <v>65029292</v>
      </c>
      <c r="E10000" s="143" t="s">
        <v>7687</v>
      </c>
      <c r="F10000" s="143" t="s">
        <v>700</v>
      </c>
      <c r="G10000" s="143" t="s">
        <v>701</v>
      </c>
      <c r="H10000" s="144">
        <v>1200</v>
      </c>
      <c r="I10000" s="143"/>
    </row>
    <row r="10001" spans="2:9" x14ac:dyDescent="0.25">
      <c r="B10001" s="142">
        <v>57574</v>
      </c>
      <c r="C10001" s="143" t="s">
        <v>295</v>
      </c>
      <c r="D10001" s="142">
        <v>65029292</v>
      </c>
      <c r="E10001" s="143" t="s">
        <v>7688</v>
      </c>
      <c r="F10001" s="143" t="s">
        <v>700</v>
      </c>
      <c r="G10001" s="143" t="s">
        <v>701</v>
      </c>
      <c r="H10001" s="144">
        <v>1200</v>
      </c>
      <c r="I10001" s="143"/>
    </row>
    <row r="10002" spans="2:9" x14ac:dyDescent="0.25">
      <c r="B10002" s="142">
        <v>57574</v>
      </c>
      <c r="C10002" s="143" t="s">
        <v>295</v>
      </c>
      <c r="D10002" s="142">
        <v>98369708</v>
      </c>
      <c r="E10002" s="143" t="s">
        <v>9432</v>
      </c>
      <c r="F10002" s="143" t="s">
        <v>713</v>
      </c>
      <c r="G10002" s="143" t="s">
        <v>714</v>
      </c>
      <c r="H10002" s="144">
        <v>100000</v>
      </c>
      <c r="I10002" s="143"/>
    </row>
    <row r="10003" spans="2:9" x14ac:dyDescent="0.25">
      <c r="B10003" s="142">
        <v>57574</v>
      </c>
      <c r="C10003" s="143" t="s">
        <v>295</v>
      </c>
      <c r="D10003" s="142">
        <v>98369758</v>
      </c>
      <c r="E10003" s="143" t="s">
        <v>9433</v>
      </c>
      <c r="F10003" s="143" t="s">
        <v>713</v>
      </c>
      <c r="G10003" s="143" t="s">
        <v>714</v>
      </c>
      <c r="H10003" s="144">
        <v>100000</v>
      </c>
      <c r="I10003" s="143"/>
    </row>
    <row r="10004" spans="2:9" x14ac:dyDescent="0.25">
      <c r="B10004" s="142">
        <v>57574</v>
      </c>
      <c r="C10004" s="143" t="s">
        <v>295</v>
      </c>
      <c r="D10004" s="142">
        <v>98369758</v>
      </c>
      <c r="E10004" s="143" t="s">
        <v>9434</v>
      </c>
      <c r="F10004" s="143" t="s">
        <v>737</v>
      </c>
      <c r="G10004" s="143" t="s">
        <v>738</v>
      </c>
      <c r="H10004" s="144">
        <v>515</v>
      </c>
      <c r="I10004" s="143"/>
    </row>
    <row r="10005" spans="2:9" x14ac:dyDescent="0.25">
      <c r="B10005" s="142">
        <v>57574</v>
      </c>
      <c r="C10005" s="143" t="s">
        <v>295</v>
      </c>
      <c r="D10005" s="142">
        <v>98369758</v>
      </c>
      <c r="E10005" s="143" t="s">
        <v>9435</v>
      </c>
      <c r="F10005" s="143" t="s">
        <v>700</v>
      </c>
      <c r="G10005" s="143" t="s">
        <v>701</v>
      </c>
      <c r="H10005" s="144">
        <v>480</v>
      </c>
      <c r="I10005" s="143"/>
    </row>
    <row r="10006" spans="2:9" x14ac:dyDescent="0.25">
      <c r="B10006" s="142">
        <v>57574</v>
      </c>
      <c r="C10006" s="143" t="s">
        <v>295</v>
      </c>
      <c r="D10006" s="142">
        <v>101639300</v>
      </c>
      <c r="E10006" s="143" t="s">
        <v>7669</v>
      </c>
      <c r="F10006" s="143" t="s">
        <v>713</v>
      </c>
      <c r="G10006" s="143" t="s">
        <v>714</v>
      </c>
      <c r="H10006" s="144">
        <v>252000</v>
      </c>
      <c r="I10006" s="143"/>
    </row>
    <row r="10007" spans="2:9" x14ac:dyDescent="0.25">
      <c r="B10007" s="142">
        <v>57583</v>
      </c>
      <c r="C10007" s="143" t="s">
        <v>313</v>
      </c>
      <c r="D10007" s="142">
        <v>13363614</v>
      </c>
      <c r="E10007" s="143" t="s">
        <v>7690</v>
      </c>
      <c r="F10007" s="143" t="s">
        <v>700</v>
      </c>
      <c r="G10007" s="143" t="s">
        <v>701</v>
      </c>
      <c r="H10007" s="144">
        <v>6000</v>
      </c>
      <c r="I10007" s="143"/>
    </row>
    <row r="10008" spans="2:9" x14ac:dyDescent="0.25">
      <c r="B10008" s="142">
        <v>57583</v>
      </c>
      <c r="C10008" s="143" t="s">
        <v>313</v>
      </c>
      <c r="D10008" s="142">
        <v>13880764</v>
      </c>
      <c r="E10008" s="143" t="s">
        <v>7691</v>
      </c>
      <c r="F10008" s="143" t="s">
        <v>700</v>
      </c>
      <c r="G10008" s="143" t="s">
        <v>701</v>
      </c>
      <c r="H10008" s="144">
        <v>600</v>
      </c>
      <c r="I10008" s="143"/>
    </row>
    <row r="10009" spans="2:9" x14ac:dyDescent="0.25">
      <c r="B10009" s="142">
        <v>57583</v>
      </c>
      <c r="C10009" s="143" t="s">
        <v>313</v>
      </c>
      <c r="D10009" s="142">
        <v>13919879</v>
      </c>
      <c r="E10009" s="143" t="s">
        <v>7695</v>
      </c>
      <c r="F10009" s="143" t="s">
        <v>697</v>
      </c>
      <c r="G10009" s="143" t="s">
        <v>698</v>
      </c>
      <c r="H10009" s="144">
        <v>17800</v>
      </c>
      <c r="I10009" s="143"/>
    </row>
    <row r="10010" spans="2:9" x14ac:dyDescent="0.25">
      <c r="B10010" s="142">
        <v>57583</v>
      </c>
      <c r="C10010" s="143" t="s">
        <v>313</v>
      </c>
      <c r="D10010" s="142">
        <v>13919879</v>
      </c>
      <c r="E10010" s="143" t="s">
        <v>7696</v>
      </c>
      <c r="F10010" s="143" t="s">
        <v>899</v>
      </c>
      <c r="G10010" s="143" t="s">
        <v>900</v>
      </c>
      <c r="H10010" s="144">
        <v>838.42</v>
      </c>
      <c r="I10010" s="143"/>
    </row>
    <row r="10011" spans="2:9" x14ac:dyDescent="0.25">
      <c r="B10011" s="142">
        <v>57583</v>
      </c>
      <c r="C10011" s="143" t="s">
        <v>313</v>
      </c>
      <c r="D10011" s="142">
        <v>13928402</v>
      </c>
      <c r="E10011" s="143" t="s">
        <v>7697</v>
      </c>
      <c r="F10011" s="143" t="s">
        <v>700</v>
      </c>
      <c r="G10011" s="143" t="s">
        <v>701</v>
      </c>
      <c r="H10011" s="144">
        <v>600</v>
      </c>
      <c r="I10011" s="143"/>
    </row>
    <row r="10012" spans="2:9" x14ac:dyDescent="0.25">
      <c r="B10012" s="142">
        <v>57583</v>
      </c>
      <c r="C10012" s="143" t="s">
        <v>313</v>
      </c>
      <c r="D10012" s="142">
        <v>13942360</v>
      </c>
      <c r="E10012" s="143" t="s">
        <v>7698</v>
      </c>
      <c r="F10012" s="143" t="s">
        <v>706</v>
      </c>
      <c r="G10012" s="143" t="s">
        <v>707</v>
      </c>
      <c r="H10012" s="144">
        <v>640.29</v>
      </c>
      <c r="I10012" s="143"/>
    </row>
    <row r="10013" spans="2:9" x14ac:dyDescent="0.25">
      <c r="B10013" s="142">
        <v>57583</v>
      </c>
      <c r="C10013" s="143" t="s">
        <v>313</v>
      </c>
      <c r="D10013" s="142">
        <v>13942463</v>
      </c>
      <c r="E10013" s="143" t="s">
        <v>7699</v>
      </c>
      <c r="F10013" s="143" t="s">
        <v>700</v>
      </c>
      <c r="G10013" s="143" t="s">
        <v>701</v>
      </c>
      <c r="H10013" s="144">
        <v>800</v>
      </c>
      <c r="I10013" s="143"/>
    </row>
    <row r="10014" spans="2:9" x14ac:dyDescent="0.25">
      <c r="B10014" s="142">
        <v>57583</v>
      </c>
      <c r="C10014" s="143" t="s">
        <v>313</v>
      </c>
      <c r="D10014" s="142">
        <v>13942463</v>
      </c>
      <c r="E10014" s="143" t="s">
        <v>7699</v>
      </c>
      <c r="F10014" s="143" t="s">
        <v>700</v>
      </c>
      <c r="G10014" s="143" t="s">
        <v>701</v>
      </c>
      <c r="H10014" s="144">
        <v>400</v>
      </c>
      <c r="I10014" s="143"/>
    </row>
    <row r="10015" spans="2:9" x14ac:dyDescent="0.25">
      <c r="B10015" s="142">
        <v>57583</v>
      </c>
      <c r="C10015" s="143" t="s">
        <v>313</v>
      </c>
      <c r="D10015" s="142">
        <v>13942611</v>
      </c>
      <c r="E10015" s="143" t="s">
        <v>7700</v>
      </c>
      <c r="F10015" s="143" t="s">
        <v>700</v>
      </c>
      <c r="G10015" s="143" t="s">
        <v>701</v>
      </c>
      <c r="H10015" s="144">
        <v>3090.63</v>
      </c>
      <c r="I10015" s="143"/>
    </row>
    <row r="10016" spans="2:9" x14ac:dyDescent="0.25">
      <c r="B10016" s="142">
        <v>57583</v>
      </c>
      <c r="C10016" s="143" t="s">
        <v>313</v>
      </c>
      <c r="D10016" s="142">
        <v>13942643</v>
      </c>
      <c r="E10016" s="143" t="s">
        <v>7701</v>
      </c>
      <c r="F10016" s="143" t="s">
        <v>700</v>
      </c>
      <c r="G10016" s="143" t="s">
        <v>701</v>
      </c>
      <c r="H10016" s="144">
        <v>37000</v>
      </c>
      <c r="I10016" s="143"/>
    </row>
    <row r="10017" spans="2:9" x14ac:dyDescent="0.25">
      <c r="B10017" s="142">
        <v>57583</v>
      </c>
      <c r="C10017" s="143" t="s">
        <v>313</v>
      </c>
      <c r="D10017" s="142">
        <v>13942742</v>
      </c>
      <c r="E10017" s="143" t="s">
        <v>7702</v>
      </c>
      <c r="F10017" s="143" t="s">
        <v>700</v>
      </c>
      <c r="G10017" s="143" t="s">
        <v>701</v>
      </c>
      <c r="H10017" s="144">
        <v>15000</v>
      </c>
      <c r="I10017" s="143"/>
    </row>
    <row r="10018" spans="2:9" x14ac:dyDescent="0.25">
      <c r="B10018" s="142">
        <v>57583</v>
      </c>
      <c r="C10018" s="143" t="s">
        <v>313</v>
      </c>
      <c r="D10018" s="142">
        <v>13942742</v>
      </c>
      <c r="E10018" s="143" t="s">
        <v>7703</v>
      </c>
      <c r="F10018" s="143" t="s">
        <v>700</v>
      </c>
      <c r="G10018" s="143" t="s">
        <v>701</v>
      </c>
      <c r="H10018" s="144">
        <v>5000</v>
      </c>
      <c r="I10018" s="143"/>
    </row>
    <row r="10019" spans="2:9" x14ac:dyDescent="0.25">
      <c r="B10019" s="142">
        <v>57583</v>
      </c>
      <c r="C10019" s="143" t="s">
        <v>313</v>
      </c>
      <c r="D10019" s="142">
        <v>13942945</v>
      </c>
      <c r="E10019" s="143" t="s">
        <v>7704</v>
      </c>
      <c r="F10019" s="143" t="s">
        <v>700</v>
      </c>
      <c r="G10019" s="143" t="s">
        <v>701</v>
      </c>
      <c r="H10019" s="144">
        <v>-12010.89</v>
      </c>
      <c r="I10019" s="143"/>
    </row>
    <row r="10020" spans="2:9" x14ac:dyDescent="0.25">
      <c r="B10020" s="142">
        <v>57583</v>
      </c>
      <c r="C10020" s="143" t="s">
        <v>313</v>
      </c>
      <c r="D10020" s="142">
        <v>13943376</v>
      </c>
      <c r="E10020" s="143" t="s">
        <v>7705</v>
      </c>
      <c r="F10020" s="143" t="s">
        <v>700</v>
      </c>
      <c r="G10020" s="143" t="s">
        <v>701</v>
      </c>
      <c r="H10020" s="144">
        <v>4038.79</v>
      </c>
      <c r="I10020" s="143"/>
    </row>
    <row r="10021" spans="2:9" x14ac:dyDescent="0.25">
      <c r="B10021" s="142">
        <v>57583</v>
      </c>
      <c r="C10021" s="143" t="s">
        <v>313</v>
      </c>
      <c r="D10021" s="142">
        <v>13943509</v>
      </c>
      <c r="E10021" s="143" t="s">
        <v>7706</v>
      </c>
      <c r="F10021" s="143" t="s">
        <v>700</v>
      </c>
      <c r="G10021" s="143" t="s">
        <v>701</v>
      </c>
      <c r="H10021" s="144">
        <v>924</v>
      </c>
      <c r="I10021" s="143"/>
    </row>
    <row r="10022" spans="2:9" x14ac:dyDescent="0.25">
      <c r="B10022" s="142">
        <v>57583</v>
      </c>
      <c r="C10022" s="143" t="s">
        <v>313</v>
      </c>
      <c r="D10022" s="142">
        <v>13943970</v>
      </c>
      <c r="E10022" s="143" t="s">
        <v>7707</v>
      </c>
      <c r="F10022" s="143" t="s">
        <v>706</v>
      </c>
      <c r="G10022" s="143" t="s">
        <v>707</v>
      </c>
      <c r="H10022" s="144">
        <v>2288.33</v>
      </c>
      <c r="I10022" s="143"/>
    </row>
    <row r="10023" spans="2:9" x14ac:dyDescent="0.25">
      <c r="B10023" s="142">
        <v>57583</v>
      </c>
      <c r="C10023" s="143" t="s">
        <v>313</v>
      </c>
      <c r="D10023" s="142">
        <v>13944036</v>
      </c>
      <c r="E10023" s="143" t="s">
        <v>7708</v>
      </c>
      <c r="F10023" s="143" t="s">
        <v>700</v>
      </c>
      <c r="G10023" s="143" t="s">
        <v>701</v>
      </c>
      <c r="H10023" s="144">
        <v>1200</v>
      </c>
      <c r="I10023" s="143"/>
    </row>
    <row r="10024" spans="2:9" x14ac:dyDescent="0.25">
      <c r="B10024" s="142">
        <v>57583</v>
      </c>
      <c r="C10024" s="143" t="s">
        <v>313</v>
      </c>
      <c r="D10024" s="142">
        <v>13944697</v>
      </c>
      <c r="E10024" s="143" t="s">
        <v>10010</v>
      </c>
      <c r="F10024" s="143" t="s">
        <v>700</v>
      </c>
      <c r="G10024" s="143" t="s">
        <v>701</v>
      </c>
      <c r="H10024" s="144">
        <v>20000</v>
      </c>
      <c r="I10024" s="143"/>
    </row>
    <row r="10025" spans="2:9" x14ac:dyDescent="0.25">
      <c r="B10025" s="142">
        <v>57583</v>
      </c>
      <c r="C10025" s="143" t="s">
        <v>313</v>
      </c>
      <c r="D10025" s="142">
        <v>13946993</v>
      </c>
      <c r="E10025" s="143" t="s">
        <v>7709</v>
      </c>
      <c r="F10025" s="143" t="s">
        <v>700</v>
      </c>
      <c r="G10025" s="143" t="s">
        <v>701</v>
      </c>
      <c r="H10025" s="144">
        <v>170000</v>
      </c>
      <c r="I10025" s="143"/>
    </row>
    <row r="10026" spans="2:9" x14ac:dyDescent="0.25">
      <c r="B10026" s="142">
        <v>57583</v>
      </c>
      <c r="C10026" s="143" t="s">
        <v>313</v>
      </c>
      <c r="D10026" s="142">
        <v>13946993</v>
      </c>
      <c r="E10026" s="143" t="s">
        <v>7710</v>
      </c>
      <c r="F10026" s="143" t="s">
        <v>700</v>
      </c>
      <c r="G10026" s="143" t="s">
        <v>701</v>
      </c>
      <c r="H10026" s="144">
        <v>23797.15</v>
      </c>
      <c r="I10026" s="143"/>
    </row>
    <row r="10027" spans="2:9" x14ac:dyDescent="0.25">
      <c r="B10027" s="142">
        <v>57583</v>
      </c>
      <c r="C10027" s="143" t="s">
        <v>313</v>
      </c>
      <c r="D10027" s="142">
        <v>13946993</v>
      </c>
      <c r="E10027" s="143" t="s">
        <v>7711</v>
      </c>
      <c r="F10027" s="143" t="s">
        <v>723</v>
      </c>
      <c r="G10027" s="143" t="s">
        <v>724</v>
      </c>
      <c r="H10027" s="144">
        <v>-23797.15</v>
      </c>
      <c r="I10027" s="143"/>
    </row>
    <row r="10028" spans="2:9" x14ac:dyDescent="0.25">
      <c r="B10028" s="142">
        <v>57583</v>
      </c>
      <c r="C10028" s="143" t="s">
        <v>313</v>
      </c>
      <c r="D10028" s="142">
        <v>13947141</v>
      </c>
      <c r="E10028" s="143" t="s">
        <v>7712</v>
      </c>
      <c r="F10028" s="143" t="s">
        <v>697</v>
      </c>
      <c r="G10028" s="143" t="s">
        <v>698</v>
      </c>
      <c r="H10028" s="144">
        <v>17800</v>
      </c>
      <c r="I10028" s="143"/>
    </row>
    <row r="10029" spans="2:9" x14ac:dyDescent="0.25">
      <c r="B10029" s="142">
        <v>57583</v>
      </c>
      <c r="C10029" s="143" t="s">
        <v>313</v>
      </c>
      <c r="D10029" s="142">
        <v>13947216</v>
      </c>
      <c r="E10029" s="143" t="s">
        <v>7713</v>
      </c>
      <c r="F10029" s="143" t="s">
        <v>713</v>
      </c>
      <c r="G10029" s="143" t="s">
        <v>714</v>
      </c>
      <c r="H10029" s="144">
        <v>150000</v>
      </c>
      <c r="I10029" s="143"/>
    </row>
    <row r="10030" spans="2:9" x14ac:dyDescent="0.25">
      <c r="B10030" s="142">
        <v>57583</v>
      </c>
      <c r="C10030" s="143" t="s">
        <v>313</v>
      </c>
      <c r="D10030" s="142">
        <v>13963884</v>
      </c>
      <c r="E10030" s="143" t="s">
        <v>7714</v>
      </c>
      <c r="F10030" s="143" t="s">
        <v>700</v>
      </c>
      <c r="G10030" s="143" t="s">
        <v>701</v>
      </c>
      <c r="H10030" s="144">
        <v>-35971.019999999997</v>
      </c>
      <c r="I10030" s="143"/>
    </row>
    <row r="10031" spans="2:9" x14ac:dyDescent="0.25">
      <c r="B10031" s="142">
        <v>57583</v>
      </c>
      <c r="C10031" s="143" t="s">
        <v>313</v>
      </c>
      <c r="D10031" s="142">
        <v>13964490</v>
      </c>
      <c r="E10031" s="143" t="s">
        <v>7715</v>
      </c>
      <c r="F10031" s="143" t="s">
        <v>700</v>
      </c>
      <c r="G10031" s="143" t="s">
        <v>701</v>
      </c>
      <c r="H10031" s="144">
        <v>15000</v>
      </c>
      <c r="I10031" s="143"/>
    </row>
    <row r="10032" spans="2:9" x14ac:dyDescent="0.25">
      <c r="B10032" s="142">
        <v>57583</v>
      </c>
      <c r="C10032" s="143" t="s">
        <v>313</v>
      </c>
      <c r="D10032" s="142">
        <v>13964698</v>
      </c>
      <c r="E10032" s="143" t="s">
        <v>7716</v>
      </c>
      <c r="F10032" s="143" t="s">
        <v>700</v>
      </c>
      <c r="G10032" s="143" t="s">
        <v>701</v>
      </c>
      <c r="H10032" s="144">
        <v>838.42</v>
      </c>
      <c r="I10032" s="143"/>
    </row>
    <row r="10033" spans="2:9" x14ac:dyDescent="0.25">
      <c r="B10033" s="142">
        <v>57583</v>
      </c>
      <c r="C10033" s="143" t="s">
        <v>313</v>
      </c>
      <c r="D10033" s="142">
        <v>13964798</v>
      </c>
      <c r="E10033" s="143" t="s">
        <v>7717</v>
      </c>
      <c r="F10033" s="143" t="s">
        <v>713</v>
      </c>
      <c r="G10033" s="143" t="s">
        <v>714</v>
      </c>
      <c r="H10033" s="144">
        <v>130000</v>
      </c>
      <c r="I10033" s="143"/>
    </row>
    <row r="10034" spans="2:9" x14ac:dyDescent="0.25">
      <c r="B10034" s="142">
        <v>57583</v>
      </c>
      <c r="C10034" s="143" t="s">
        <v>313</v>
      </c>
      <c r="D10034" s="142">
        <v>13964822</v>
      </c>
      <c r="E10034" s="143" t="s">
        <v>9436</v>
      </c>
      <c r="F10034" s="143" t="s">
        <v>700</v>
      </c>
      <c r="G10034" s="143" t="s">
        <v>701</v>
      </c>
      <c r="H10034" s="144">
        <v>-115000</v>
      </c>
      <c r="I10034" s="143"/>
    </row>
    <row r="10035" spans="2:9" x14ac:dyDescent="0.25">
      <c r="B10035" s="142">
        <v>57583</v>
      </c>
      <c r="C10035" s="143" t="s">
        <v>313</v>
      </c>
      <c r="D10035" s="142">
        <v>13964864</v>
      </c>
      <c r="E10035" s="143" t="s">
        <v>7718</v>
      </c>
      <c r="F10035" s="143" t="s">
        <v>700</v>
      </c>
      <c r="G10035" s="143" t="s">
        <v>701</v>
      </c>
      <c r="H10035" s="144">
        <v>20000</v>
      </c>
      <c r="I10035" s="143"/>
    </row>
    <row r="10036" spans="2:9" x14ac:dyDescent="0.25">
      <c r="B10036" s="142">
        <v>57583</v>
      </c>
      <c r="C10036" s="143" t="s">
        <v>313</v>
      </c>
      <c r="D10036" s="142">
        <v>13965120</v>
      </c>
      <c r="E10036" s="143" t="s">
        <v>7719</v>
      </c>
      <c r="F10036" s="143" t="s">
        <v>700</v>
      </c>
      <c r="G10036" s="143" t="s">
        <v>701</v>
      </c>
      <c r="H10036" s="144">
        <v>25000</v>
      </c>
      <c r="I10036" s="143"/>
    </row>
    <row r="10037" spans="2:9" x14ac:dyDescent="0.25">
      <c r="B10037" s="142">
        <v>57583</v>
      </c>
      <c r="C10037" s="143" t="s">
        <v>313</v>
      </c>
      <c r="D10037" s="142">
        <v>13965120</v>
      </c>
      <c r="E10037" s="143" t="s">
        <v>7720</v>
      </c>
      <c r="F10037" s="143" t="s">
        <v>737</v>
      </c>
      <c r="G10037" s="143" t="s">
        <v>738</v>
      </c>
      <c r="H10037" s="144">
        <v>600</v>
      </c>
      <c r="I10037" s="143"/>
    </row>
    <row r="10038" spans="2:9" x14ac:dyDescent="0.25">
      <c r="B10038" s="142">
        <v>57583</v>
      </c>
      <c r="C10038" s="143" t="s">
        <v>313</v>
      </c>
      <c r="D10038" s="142">
        <v>13965360</v>
      </c>
      <c r="E10038" s="143" t="s">
        <v>7721</v>
      </c>
      <c r="F10038" s="143" t="s">
        <v>700</v>
      </c>
      <c r="G10038" s="143" t="s">
        <v>701</v>
      </c>
      <c r="H10038" s="144">
        <v>-11000</v>
      </c>
      <c r="I10038" s="143"/>
    </row>
    <row r="10039" spans="2:9" x14ac:dyDescent="0.25">
      <c r="B10039" s="142">
        <v>57583</v>
      </c>
      <c r="C10039" s="143" t="s">
        <v>313</v>
      </c>
      <c r="D10039" s="142">
        <v>13965360</v>
      </c>
      <c r="E10039" s="143" t="s">
        <v>7722</v>
      </c>
      <c r="F10039" s="143" t="s">
        <v>700</v>
      </c>
      <c r="G10039" s="143" t="s">
        <v>701</v>
      </c>
      <c r="H10039" s="144">
        <v>57200</v>
      </c>
      <c r="I10039" s="143"/>
    </row>
    <row r="10040" spans="2:9" x14ac:dyDescent="0.25">
      <c r="B10040" s="142">
        <v>57583</v>
      </c>
      <c r="C10040" s="143" t="s">
        <v>313</v>
      </c>
      <c r="D10040" s="142">
        <v>13967270</v>
      </c>
      <c r="E10040" s="143" t="s">
        <v>7723</v>
      </c>
      <c r="F10040" s="143" t="s">
        <v>700</v>
      </c>
      <c r="G10040" s="143" t="s">
        <v>701</v>
      </c>
      <c r="H10040" s="144">
        <v>600</v>
      </c>
      <c r="I10040" s="143"/>
    </row>
    <row r="10041" spans="2:9" x14ac:dyDescent="0.25">
      <c r="B10041" s="142">
        <v>57583</v>
      </c>
      <c r="C10041" s="143" t="s">
        <v>313</v>
      </c>
      <c r="D10041" s="142">
        <v>13967270</v>
      </c>
      <c r="E10041" s="143" t="s">
        <v>7724</v>
      </c>
      <c r="F10041" s="143" t="s">
        <v>700</v>
      </c>
      <c r="G10041" s="143" t="s">
        <v>701</v>
      </c>
      <c r="H10041" s="144">
        <v>-49303.05</v>
      </c>
      <c r="I10041" s="143"/>
    </row>
    <row r="10042" spans="2:9" x14ac:dyDescent="0.25">
      <c r="B10042" s="142">
        <v>57583</v>
      </c>
      <c r="C10042" s="143" t="s">
        <v>313</v>
      </c>
      <c r="D10042" s="142">
        <v>13967301</v>
      </c>
      <c r="E10042" s="143" t="s">
        <v>7725</v>
      </c>
      <c r="F10042" s="143" t="s">
        <v>778</v>
      </c>
      <c r="G10042" s="143" t="s">
        <v>779</v>
      </c>
      <c r="H10042" s="144">
        <v>257.60000000000002</v>
      </c>
      <c r="I10042" s="143"/>
    </row>
    <row r="10043" spans="2:9" x14ac:dyDescent="0.25">
      <c r="B10043" s="142">
        <v>57583</v>
      </c>
      <c r="C10043" s="143" t="s">
        <v>313</v>
      </c>
      <c r="D10043" s="142">
        <v>13967301</v>
      </c>
      <c r="E10043" s="143" t="s">
        <v>7725</v>
      </c>
      <c r="F10043" s="143" t="s">
        <v>778</v>
      </c>
      <c r="G10043" s="143" t="s">
        <v>779</v>
      </c>
      <c r="H10043" s="144">
        <v>128.80000000000001</v>
      </c>
      <c r="I10043" s="143"/>
    </row>
    <row r="10044" spans="2:9" x14ac:dyDescent="0.25">
      <c r="B10044" s="142">
        <v>57583</v>
      </c>
      <c r="C10044" s="143" t="s">
        <v>313</v>
      </c>
      <c r="D10044" s="142">
        <v>13969257</v>
      </c>
      <c r="E10044" s="143" t="s">
        <v>7726</v>
      </c>
      <c r="F10044" s="143" t="s">
        <v>778</v>
      </c>
      <c r="G10044" s="143" t="s">
        <v>779</v>
      </c>
      <c r="H10044" s="144">
        <v>243.36</v>
      </c>
      <c r="I10044" s="143"/>
    </row>
    <row r="10045" spans="2:9" x14ac:dyDescent="0.25">
      <c r="B10045" s="142">
        <v>57583</v>
      </c>
      <c r="C10045" s="143" t="s">
        <v>313</v>
      </c>
      <c r="D10045" s="142">
        <v>13969257</v>
      </c>
      <c r="E10045" s="143" t="s">
        <v>7726</v>
      </c>
      <c r="F10045" s="143" t="s">
        <v>778</v>
      </c>
      <c r="G10045" s="143" t="s">
        <v>779</v>
      </c>
      <c r="H10045" s="144">
        <v>121.68</v>
      </c>
      <c r="I10045" s="143"/>
    </row>
    <row r="10046" spans="2:9" x14ac:dyDescent="0.25">
      <c r="B10046" s="142">
        <v>57583</v>
      </c>
      <c r="C10046" s="143" t="s">
        <v>313</v>
      </c>
      <c r="D10046" s="142">
        <v>13970953</v>
      </c>
      <c r="E10046" s="143" t="s">
        <v>7727</v>
      </c>
      <c r="F10046" s="143" t="s">
        <v>700</v>
      </c>
      <c r="G10046" s="143" t="s">
        <v>701</v>
      </c>
      <c r="H10046" s="144">
        <v>600</v>
      </c>
      <c r="I10046" s="143"/>
    </row>
    <row r="10047" spans="2:9" x14ac:dyDescent="0.25">
      <c r="B10047" s="142">
        <v>57583</v>
      </c>
      <c r="C10047" s="143" t="s">
        <v>313</v>
      </c>
      <c r="D10047" s="142">
        <v>13980706</v>
      </c>
      <c r="E10047" s="143" t="s">
        <v>7730</v>
      </c>
      <c r="F10047" s="143" t="s">
        <v>700</v>
      </c>
      <c r="G10047" s="143" t="s">
        <v>701</v>
      </c>
      <c r="H10047" s="144">
        <v>600</v>
      </c>
      <c r="I10047" s="143"/>
    </row>
    <row r="10048" spans="2:9" x14ac:dyDescent="0.25">
      <c r="B10048" s="142">
        <v>57583</v>
      </c>
      <c r="C10048" s="143" t="s">
        <v>313</v>
      </c>
      <c r="D10048" s="142">
        <v>13980706</v>
      </c>
      <c r="E10048" s="143" t="s">
        <v>7731</v>
      </c>
      <c r="F10048" s="143" t="s">
        <v>700</v>
      </c>
      <c r="G10048" s="143" t="s">
        <v>701</v>
      </c>
      <c r="H10048" s="144">
        <v>49000</v>
      </c>
      <c r="I10048" s="143"/>
    </row>
    <row r="10049" spans="2:9" x14ac:dyDescent="0.25">
      <c r="B10049" s="142">
        <v>57583</v>
      </c>
      <c r="C10049" s="143" t="s">
        <v>313</v>
      </c>
      <c r="D10049" s="142">
        <v>14111920</v>
      </c>
      <c r="E10049" s="143" t="s">
        <v>7732</v>
      </c>
      <c r="F10049" s="143" t="s">
        <v>700</v>
      </c>
      <c r="G10049" s="143" t="s">
        <v>701</v>
      </c>
      <c r="H10049" s="144">
        <v>600</v>
      </c>
      <c r="I10049" s="143"/>
    </row>
    <row r="10050" spans="2:9" x14ac:dyDescent="0.25">
      <c r="B10050" s="142">
        <v>57583</v>
      </c>
      <c r="C10050" s="143" t="s">
        <v>313</v>
      </c>
      <c r="D10050" s="142">
        <v>14263184</v>
      </c>
      <c r="E10050" s="143" t="s">
        <v>10011</v>
      </c>
      <c r="F10050" s="143" t="s">
        <v>700</v>
      </c>
      <c r="G10050" s="143" t="s">
        <v>701</v>
      </c>
      <c r="H10050" s="144">
        <v>-32999.99</v>
      </c>
      <c r="I10050" s="143"/>
    </row>
    <row r="10051" spans="2:9" x14ac:dyDescent="0.25">
      <c r="B10051" s="142">
        <v>57583</v>
      </c>
      <c r="C10051" s="143" t="s">
        <v>313</v>
      </c>
      <c r="D10051" s="142">
        <v>14263581</v>
      </c>
      <c r="E10051" s="143" t="s">
        <v>7733</v>
      </c>
      <c r="F10051" s="143" t="s">
        <v>700</v>
      </c>
      <c r="G10051" s="143" t="s">
        <v>701</v>
      </c>
      <c r="H10051" s="144">
        <v>-9827.64</v>
      </c>
      <c r="I10051" s="143"/>
    </row>
    <row r="10052" spans="2:9" x14ac:dyDescent="0.25">
      <c r="B10052" s="142">
        <v>57583</v>
      </c>
      <c r="C10052" s="143" t="s">
        <v>313</v>
      </c>
      <c r="D10052" s="142">
        <v>14263926</v>
      </c>
      <c r="E10052" s="143" t="s">
        <v>7734</v>
      </c>
      <c r="F10052" s="143" t="s">
        <v>729</v>
      </c>
      <c r="G10052" s="143" t="s">
        <v>730</v>
      </c>
      <c r="H10052" s="144">
        <v>7626.32</v>
      </c>
      <c r="I10052" s="143"/>
    </row>
    <row r="10053" spans="2:9" x14ac:dyDescent="0.25">
      <c r="B10053" s="142">
        <v>57583</v>
      </c>
      <c r="C10053" s="143" t="s">
        <v>313</v>
      </c>
      <c r="D10053" s="142">
        <v>14264003</v>
      </c>
      <c r="E10053" s="143" t="s">
        <v>7735</v>
      </c>
      <c r="F10053" s="143" t="s">
        <v>769</v>
      </c>
      <c r="G10053" s="143" t="s">
        <v>770</v>
      </c>
      <c r="H10053" s="144">
        <v>-1610.71</v>
      </c>
      <c r="I10053" s="143"/>
    </row>
    <row r="10054" spans="2:9" x14ac:dyDescent="0.25">
      <c r="B10054" s="142">
        <v>57583</v>
      </c>
      <c r="C10054" s="143" t="s">
        <v>313</v>
      </c>
      <c r="D10054" s="142">
        <v>14264003</v>
      </c>
      <c r="E10054" s="143" t="s">
        <v>8915</v>
      </c>
      <c r="F10054" s="143" t="s">
        <v>700</v>
      </c>
      <c r="G10054" s="143" t="s">
        <v>701</v>
      </c>
      <c r="H10054" s="144">
        <v>111610.71</v>
      </c>
      <c r="I10054" s="143"/>
    </row>
    <row r="10055" spans="2:9" x14ac:dyDescent="0.25">
      <c r="B10055" s="142">
        <v>57583</v>
      </c>
      <c r="C10055" s="143" t="s">
        <v>313</v>
      </c>
      <c r="D10055" s="142">
        <v>14264239</v>
      </c>
      <c r="E10055" s="143" t="s">
        <v>7736</v>
      </c>
      <c r="F10055" s="143" t="s">
        <v>729</v>
      </c>
      <c r="G10055" s="143" t="s">
        <v>730</v>
      </c>
      <c r="H10055" s="144">
        <v>7626.32</v>
      </c>
      <c r="I10055" s="143"/>
    </row>
    <row r="10056" spans="2:9" x14ac:dyDescent="0.25">
      <c r="B10056" s="142">
        <v>57583</v>
      </c>
      <c r="C10056" s="143" t="s">
        <v>313</v>
      </c>
      <c r="D10056" s="142">
        <v>65240836</v>
      </c>
      <c r="E10056" s="143" t="s">
        <v>7737</v>
      </c>
      <c r="F10056" s="143" t="s">
        <v>697</v>
      </c>
      <c r="G10056" s="143" t="s">
        <v>698</v>
      </c>
      <c r="H10056" s="144">
        <v>70000</v>
      </c>
      <c r="I10056" s="143"/>
    </row>
    <row r="10057" spans="2:9" x14ac:dyDescent="0.25">
      <c r="B10057" s="142">
        <v>57583</v>
      </c>
      <c r="C10057" s="143" t="s">
        <v>313</v>
      </c>
      <c r="D10057" s="142">
        <v>65250787</v>
      </c>
      <c r="E10057" s="143" t="s">
        <v>7692</v>
      </c>
      <c r="F10057" s="143" t="s">
        <v>700</v>
      </c>
      <c r="G10057" s="143" t="s">
        <v>701</v>
      </c>
      <c r="H10057" s="144">
        <v>11818.05</v>
      </c>
      <c r="I10057" s="143"/>
    </row>
    <row r="10058" spans="2:9" x14ac:dyDescent="0.25">
      <c r="B10058" s="142">
        <v>57583</v>
      </c>
      <c r="C10058" s="143" t="s">
        <v>313</v>
      </c>
      <c r="D10058" s="142">
        <v>65250787</v>
      </c>
      <c r="E10058" s="143" t="s">
        <v>7693</v>
      </c>
      <c r="F10058" s="143" t="s">
        <v>769</v>
      </c>
      <c r="G10058" s="143" t="s">
        <v>770</v>
      </c>
      <c r="H10058" s="144">
        <v>-11818.05</v>
      </c>
      <c r="I10058" s="143"/>
    </row>
    <row r="10059" spans="2:9" x14ac:dyDescent="0.25">
      <c r="B10059" s="142">
        <v>57583</v>
      </c>
      <c r="C10059" s="143" t="s">
        <v>313</v>
      </c>
      <c r="D10059" s="142">
        <v>65250787</v>
      </c>
      <c r="E10059" s="143" t="s">
        <v>7694</v>
      </c>
      <c r="F10059" s="143" t="s">
        <v>700</v>
      </c>
      <c r="G10059" s="143" t="s">
        <v>701</v>
      </c>
      <c r="H10059" s="144">
        <v>960</v>
      </c>
      <c r="I10059" s="143"/>
    </row>
    <row r="10060" spans="2:9" x14ac:dyDescent="0.25">
      <c r="B10060" s="142">
        <v>57583</v>
      </c>
      <c r="C10060" s="143" t="s">
        <v>313</v>
      </c>
      <c r="D10060" s="142">
        <v>99686182</v>
      </c>
      <c r="E10060" s="143" t="s">
        <v>7728</v>
      </c>
      <c r="F10060" s="143" t="s">
        <v>729</v>
      </c>
      <c r="G10060" s="143" t="s">
        <v>730</v>
      </c>
      <c r="H10060" s="144">
        <v>616.08000000000004</v>
      </c>
      <c r="I10060" s="143"/>
    </row>
    <row r="10061" spans="2:9" x14ac:dyDescent="0.25">
      <c r="B10061" s="142">
        <v>57583</v>
      </c>
      <c r="C10061" s="143" t="s">
        <v>313</v>
      </c>
      <c r="D10061" s="142">
        <v>99686182</v>
      </c>
      <c r="E10061" s="143" t="s">
        <v>7729</v>
      </c>
      <c r="F10061" s="143" t="s">
        <v>700</v>
      </c>
      <c r="G10061" s="143" t="s">
        <v>701</v>
      </c>
      <c r="H10061" s="144">
        <v>64000</v>
      </c>
      <c r="I10061" s="143"/>
    </row>
    <row r="10062" spans="2:9" x14ac:dyDescent="0.25">
      <c r="B10062" s="142">
        <v>57583</v>
      </c>
      <c r="C10062" s="143" t="s">
        <v>313</v>
      </c>
      <c r="D10062" s="142">
        <v>99830832</v>
      </c>
      <c r="E10062" s="143" t="s">
        <v>7739</v>
      </c>
      <c r="F10062" s="143" t="s">
        <v>713</v>
      </c>
      <c r="G10062" s="143" t="s">
        <v>714</v>
      </c>
      <c r="H10062" s="144">
        <v>120000</v>
      </c>
      <c r="I10062" s="143"/>
    </row>
    <row r="10063" spans="2:9" x14ac:dyDescent="0.25">
      <c r="B10063" s="142">
        <v>57583</v>
      </c>
      <c r="C10063" s="143" t="s">
        <v>313</v>
      </c>
      <c r="D10063" s="142">
        <v>100213208</v>
      </c>
      <c r="E10063" s="143" t="s">
        <v>7740</v>
      </c>
      <c r="F10063" s="143" t="s">
        <v>697</v>
      </c>
      <c r="G10063" s="143" t="s">
        <v>698</v>
      </c>
      <c r="H10063" s="144">
        <v>26500</v>
      </c>
      <c r="I10063" s="143"/>
    </row>
    <row r="10064" spans="2:9" x14ac:dyDescent="0.25">
      <c r="B10064" s="142">
        <v>57583</v>
      </c>
      <c r="C10064" s="143" t="s">
        <v>313</v>
      </c>
      <c r="D10064" s="142">
        <v>100213239</v>
      </c>
      <c r="E10064" s="143" t="s">
        <v>7741</v>
      </c>
      <c r="F10064" s="143" t="s">
        <v>697</v>
      </c>
      <c r="G10064" s="143" t="s">
        <v>698</v>
      </c>
      <c r="H10064" s="144">
        <v>26500</v>
      </c>
      <c r="I10064" s="143"/>
    </row>
    <row r="10065" spans="2:9" x14ac:dyDescent="0.25">
      <c r="B10065" s="142">
        <v>57583</v>
      </c>
      <c r="C10065" s="143" t="s">
        <v>313</v>
      </c>
      <c r="D10065" s="142">
        <v>100936867</v>
      </c>
      <c r="E10065" s="143" t="s">
        <v>7742</v>
      </c>
      <c r="F10065" s="143" t="s">
        <v>713</v>
      </c>
      <c r="G10065" s="143" t="s">
        <v>714</v>
      </c>
      <c r="H10065" s="144">
        <v>-101575</v>
      </c>
      <c r="I10065" s="143"/>
    </row>
    <row r="10066" spans="2:9" x14ac:dyDescent="0.25">
      <c r="B10066" s="142">
        <v>57583</v>
      </c>
      <c r="C10066" s="143" t="s">
        <v>313</v>
      </c>
      <c r="D10066" s="142">
        <v>100936867</v>
      </c>
      <c r="E10066" s="143" t="s">
        <v>7742</v>
      </c>
      <c r="F10066" s="143" t="s">
        <v>713</v>
      </c>
      <c r="G10066" s="143" t="s">
        <v>714</v>
      </c>
      <c r="H10066" s="144">
        <v>-29000</v>
      </c>
      <c r="I10066" s="143"/>
    </row>
    <row r="10067" spans="2:9" x14ac:dyDescent="0.25">
      <c r="B10067" s="142">
        <v>57583</v>
      </c>
      <c r="C10067" s="143" t="s">
        <v>313</v>
      </c>
      <c r="D10067" s="142">
        <v>101007282</v>
      </c>
      <c r="E10067" s="143" t="s">
        <v>10012</v>
      </c>
      <c r="F10067" s="143" t="s">
        <v>713</v>
      </c>
      <c r="G10067" s="143" t="s">
        <v>714</v>
      </c>
      <c r="H10067" s="144">
        <v>600000</v>
      </c>
      <c r="I10067" s="143"/>
    </row>
    <row r="10068" spans="2:9" x14ac:dyDescent="0.25">
      <c r="B10068" s="142">
        <v>57583</v>
      </c>
      <c r="C10068" s="143" t="s">
        <v>313</v>
      </c>
      <c r="D10068" s="142">
        <v>101484610</v>
      </c>
      <c r="E10068" s="143" t="s">
        <v>7738</v>
      </c>
      <c r="F10068" s="143" t="s">
        <v>1245</v>
      </c>
      <c r="G10068" s="143" t="s">
        <v>1246</v>
      </c>
      <c r="H10068" s="144">
        <v>83000</v>
      </c>
      <c r="I10068" s="143"/>
    </row>
    <row r="10069" spans="2:9" x14ac:dyDescent="0.25">
      <c r="B10069" s="142">
        <v>57612</v>
      </c>
      <c r="C10069" s="143" t="s">
        <v>296</v>
      </c>
      <c r="D10069" s="142">
        <v>13412813</v>
      </c>
      <c r="E10069" s="143" t="s">
        <v>7744</v>
      </c>
      <c r="F10069" s="143" t="s">
        <v>716</v>
      </c>
      <c r="G10069" s="143" t="s">
        <v>717</v>
      </c>
      <c r="H10069" s="144">
        <v>200000</v>
      </c>
      <c r="I10069" s="143"/>
    </row>
    <row r="10070" spans="2:9" x14ac:dyDescent="0.25">
      <c r="B10070" s="142">
        <v>57612</v>
      </c>
      <c r="C10070" s="143" t="s">
        <v>296</v>
      </c>
      <c r="D10070" s="142">
        <v>13412813</v>
      </c>
      <c r="E10070" s="143" t="s">
        <v>7745</v>
      </c>
      <c r="F10070" s="143" t="s">
        <v>713</v>
      </c>
      <c r="G10070" s="143" t="s">
        <v>714</v>
      </c>
      <c r="H10070" s="144">
        <v>270000</v>
      </c>
      <c r="I10070" s="143"/>
    </row>
    <row r="10071" spans="2:9" x14ac:dyDescent="0.25">
      <c r="B10071" s="142">
        <v>57612</v>
      </c>
      <c r="C10071" s="143" t="s">
        <v>296</v>
      </c>
      <c r="D10071" s="142">
        <v>13793181</v>
      </c>
      <c r="E10071" s="143" t="s">
        <v>7746</v>
      </c>
      <c r="F10071" s="143" t="s">
        <v>716</v>
      </c>
      <c r="G10071" s="143" t="s">
        <v>717</v>
      </c>
      <c r="H10071" s="144">
        <v>100000</v>
      </c>
      <c r="I10071" s="143"/>
    </row>
    <row r="10072" spans="2:9" x14ac:dyDescent="0.25">
      <c r="B10072" s="142">
        <v>57612</v>
      </c>
      <c r="C10072" s="143" t="s">
        <v>296</v>
      </c>
      <c r="D10072" s="142">
        <v>13861430</v>
      </c>
      <c r="E10072" s="143" t="s">
        <v>7747</v>
      </c>
      <c r="F10072" s="143" t="s">
        <v>700</v>
      </c>
      <c r="G10072" s="143" t="s">
        <v>701</v>
      </c>
      <c r="H10072" s="144">
        <v>1010</v>
      </c>
      <c r="I10072" s="143"/>
    </row>
    <row r="10073" spans="2:9" x14ac:dyDescent="0.25">
      <c r="B10073" s="142">
        <v>57612</v>
      </c>
      <c r="C10073" s="143" t="s">
        <v>296</v>
      </c>
      <c r="D10073" s="142">
        <v>13928127</v>
      </c>
      <c r="E10073" s="143" t="s">
        <v>7748</v>
      </c>
      <c r="F10073" s="143" t="s">
        <v>700</v>
      </c>
      <c r="G10073" s="143" t="s">
        <v>701</v>
      </c>
      <c r="H10073" s="144">
        <v>1125</v>
      </c>
      <c r="I10073" s="143"/>
    </row>
    <row r="10074" spans="2:9" x14ac:dyDescent="0.25">
      <c r="B10074" s="142">
        <v>57612</v>
      </c>
      <c r="C10074" s="143" t="s">
        <v>296</v>
      </c>
      <c r="D10074" s="142">
        <v>13928127</v>
      </c>
      <c r="E10074" s="143" t="s">
        <v>7748</v>
      </c>
      <c r="F10074" s="143" t="s">
        <v>700</v>
      </c>
      <c r="G10074" s="143" t="s">
        <v>701</v>
      </c>
      <c r="H10074" s="144">
        <v>300</v>
      </c>
      <c r="I10074" s="143"/>
    </row>
    <row r="10075" spans="2:9" x14ac:dyDescent="0.25">
      <c r="B10075" s="142">
        <v>57612</v>
      </c>
      <c r="C10075" s="143" t="s">
        <v>296</v>
      </c>
      <c r="D10075" s="142">
        <v>14014151</v>
      </c>
      <c r="E10075" s="143" t="s">
        <v>7749</v>
      </c>
      <c r="F10075" s="143" t="s">
        <v>700</v>
      </c>
      <c r="G10075" s="143" t="s">
        <v>701</v>
      </c>
      <c r="H10075" s="144">
        <v>600</v>
      </c>
      <c r="I10075" s="143"/>
    </row>
    <row r="10076" spans="2:9" x14ac:dyDescent="0.25">
      <c r="B10076" s="142">
        <v>57612</v>
      </c>
      <c r="C10076" s="143" t="s">
        <v>296</v>
      </c>
      <c r="D10076" s="142">
        <v>14014151</v>
      </c>
      <c r="E10076" s="143" t="s">
        <v>7750</v>
      </c>
      <c r="F10076" s="143" t="s">
        <v>700</v>
      </c>
      <c r="G10076" s="143" t="s">
        <v>701</v>
      </c>
      <c r="H10076" s="144">
        <v>7200</v>
      </c>
      <c r="I10076" s="143"/>
    </row>
    <row r="10077" spans="2:9" x14ac:dyDescent="0.25">
      <c r="B10077" s="142">
        <v>57612</v>
      </c>
      <c r="C10077" s="143" t="s">
        <v>296</v>
      </c>
      <c r="D10077" s="142">
        <v>14056354</v>
      </c>
      <c r="E10077" s="143" t="s">
        <v>7751</v>
      </c>
      <c r="F10077" s="143" t="s">
        <v>737</v>
      </c>
      <c r="G10077" s="143" t="s">
        <v>738</v>
      </c>
      <c r="H10077" s="144">
        <v>360</v>
      </c>
      <c r="I10077" s="143"/>
    </row>
    <row r="10078" spans="2:9" x14ac:dyDescent="0.25">
      <c r="B10078" s="142">
        <v>57612</v>
      </c>
      <c r="C10078" s="143" t="s">
        <v>296</v>
      </c>
      <c r="D10078" s="142">
        <v>14059386</v>
      </c>
      <c r="E10078" s="143" t="s">
        <v>7752</v>
      </c>
      <c r="F10078" s="143" t="s">
        <v>769</v>
      </c>
      <c r="G10078" s="143" t="s">
        <v>770</v>
      </c>
      <c r="H10078" s="144">
        <v>-17089.080000000002</v>
      </c>
      <c r="I10078" s="143"/>
    </row>
    <row r="10079" spans="2:9" x14ac:dyDescent="0.25">
      <c r="B10079" s="142">
        <v>57612</v>
      </c>
      <c r="C10079" s="143" t="s">
        <v>296</v>
      </c>
      <c r="D10079" s="142">
        <v>14059386</v>
      </c>
      <c r="E10079" s="143" t="s">
        <v>7753</v>
      </c>
      <c r="F10079" s="143" t="s">
        <v>700</v>
      </c>
      <c r="G10079" s="143" t="s">
        <v>701</v>
      </c>
      <c r="H10079" s="144">
        <v>17089.080000000002</v>
      </c>
      <c r="I10079" s="143"/>
    </row>
    <row r="10080" spans="2:9" x14ac:dyDescent="0.25">
      <c r="B10080" s="142">
        <v>57612</v>
      </c>
      <c r="C10080" s="143" t="s">
        <v>296</v>
      </c>
      <c r="D10080" s="142">
        <v>14059386</v>
      </c>
      <c r="E10080" s="143" t="s">
        <v>7754</v>
      </c>
      <c r="F10080" s="143" t="s">
        <v>700</v>
      </c>
      <c r="G10080" s="143" t="s">
        <v>701</v>
      </c>
      <c r="H10080" s="144">
        <v>18750</v>
      </c>
      <c r="I10080" s="143"/>
    </row>
    <row r="10081" spans="2:9" x14ac:dyDescent="0.25">
      <c r="B10081" s="142">
        <v>57612</v>
      </c>
      <c r="C10081" s="143" t="s">
        <v>296</v>
      </c>
      <c r="D10081" s="142">
        <v>14059832</v>
      </c>
      <c r="E10081" s="143" t="s">
        <v>7755</v>
      </c>
      <c r="F10081" s="143" t="s">
        <v>723</v>
      </c>
      <c r="G10081" s="143" t="s">
        <v>724</v>
      </c>
      <c r="H10081" s="144">
        <v>-14026.36</v>
      </c>
      <c r="I10081" s="143"/>
    </row>
    <row r="10082" spans="2:9" x14ac:dyDescent="0.25">
      <c r="B10082" s="142">
        <v>57612</v>
      </c>
      <c r="C10082" s="143" t="s">
        <v>296</v>
      </c>
      <c r="D10082" s="142">
        <v>14059832</v>
      </c>
      <c r="E10082" s="143" t="s">
        <v>7756</v>
      </c>
      <c r="F10082" s="143" t="s">
        <v>1121</v>
      </c>
      <c r="G10082" s="143" t="s">
        <v>1122</v>
      </c>
      <c r="H10082" s="144">
        <v>-2076.41</v>
      </c>
      <c r="I10082" s="143"/>
    </row>
    <row r="10083" spans="2:9" x14ac:dyDescent="0.25">
      <c r="B10083" s="142">
        <v>57612</v>
      </c>
      <c r="C10083" s="143" t="s">
        <v>296</v>
      </c>
      <c r="D10083" s="142">
        <v>14059832</v>
      </c>
      <c r="E10083" s="143" t="s">
        <v>7757</v>
      </c>
      <c r="F10083" s="143" t="s">
        <v>713</v>
      </c>
      <c r="G10083" s="143" t="s">
        <v>714</v>
      </c>
      <c r="H10083" s="144">
        <v>80000</v>
      </c>
      <c r="I10083" s="143"/>
    </row>
    <row r="10084" spans="2:9" x14ac:dyDescent="0.25">
      <c r="B10084" s="142">
        <v>57612</v>
      </c>
      <c r="C10084" s="143" t="s">
        <v>296</v>
      </c>
      <c r="D10084" s="142">
        <v>14081514</v>
      </c>
      <c r="E10084" s="143" t="s">
        <v>7758</v>
      </c>
      <c r="F10084" s="143" t="s">
        <v>713</v>
      </c>
      <c r="G10084" s="143" t="s">
        <v>714</v>
      </c>
      <c r="H10084" s="144">
        <v>100000</v>
      </c>
      <c r="I10084" s="143"/>
    </row>
    <row r="10085" spans="2:9" x14ac:dyDescent="0.25">
      <c r="B10085" s="142">
        <v>57612</v>
      </c>
      <c r="C10085" s="143" t="s">
        <v>296</v>
      </c>
      <c r="D10085" s="142">
        <v>14135274</v>
      </c>
      <c r="E10085" s="143" t="s">
        <v>7759</v>
      </c>
      <c r="F10085" s="143" t="s">
        <v>899</v>
      </c>
      <c r="G10085" s="143" t="s">
        <v>900</v>
      </c>
      <c r="H10085" s="144">
        <v>0</v>
      </c>
      <c r="I10085" s="143"/>
    </row>
    <row r="10086" spans="2:9" x14ac:dyDescent="0.25">
      <c r="B10086" s="142">
        <v>57612</v>
      </c>
      <c r="C10086" s="143" t="s">
        <v>296</v>
      </c>
      <c r="D10086" s="142">
        <v>14136525</v>
      </c>
      <c r="E10086" s="143" t="s">
        <v>7760</v>
      </c>
      <c r="F10086" s="143" t="s">
        <v>737</v>
      </c>
      <c r="G10086" s="143" t="s">
        <v>738</v>
      </c>
      <c r="H10086" s="144">
        <v>600</v>
      </c>
      <c r="I10086" s="143"/>
    </row>
    <row r="10087" spans="2:9" x14ac:dyDescent="0.25">
      <c r="B10087" s="142">
        <v>57612</v>
      </c>
      <c r="C10087" s="143" t="s">
        <v>296</v>
      </c>
      <c r="D10087" s="142">
        <v>14136525</v>
      </c>
      <c r="E10087" s="143" t="s">
        <v>7761</v>
      </c>
      <c r="F10087" s="143" t="s">
        <v>700</v>
      </c>
      <c r="G10087" s="143" t="s">
        <v>701</v>
      </c>
      <c r="H10087" s="144">
        <v>-22385.360000000001</v>
      </c>
      <c r="I10087" s="143"/>
    </row>
    <row r="10088" spans="2:9" x14ac:dyDescent="0.25">
      <c r="B10088" s="142">
        <v>57612</v>
      </c>
      <c r="C10088" s="143" t="s">
        <v>296</v>
      </c>
      <c r="D10088" s="142">
        <v>14136534</v>
      </c>
      <c r="E10088" s="143" t="s">
        <v>7762</v>
      </c>
      <c r="F10088" s="143" t="s">
        <v>713</v>
      </c>
      <c r="G10088" s="143" t="s">
        <v>714</v>
      </c>
      <c r="H10088" s="144">
        <v>100000</v>
      </c>
      <c r="I10088" s="143"/>
    </row>
    <row r="10089" spans="2:9" x14ac:dyDescent="0.25">
      <c r="B10089" s="142">
        <v>57612</v>
      </c>
      <c r="C10089" s="143" t="s">
        <v>296</v>
      </c>
      <c r="D10089" s="142">
        <v>14136534</v>
      </c>
      <c r="E10089" s="143" t="s">
        <v>7763</v>
      </c>
      <c r="F10089" s="143" t="s">
        <v>700</v>
      </c>
      <c r="G10089" s="143" t="s">
        <v>701</v>
      </c>
      <c r="H10089" s="144">
        <v>23000</v>
      </c>
      <c r="I10089" s="143"/>
    </row>
    <row r="10090" spans="2:9" x14ac:dyDescent="0.25">
      <c r="B10090" s="142">
        <v>57612</v>
      </c>
      <c r="C10090" s="143" t="s">
        <v>296</v>
      </c>
      <c r="D10090" s="142">
        <v>14136551</v>
      </c>
      <c r="E10090" s="143" t="s">
        <v>7764</v>
      </c>
      <c r="F10090" s="143" t="s">
        <v>1121</v>
      </c>
      <c r="G10090" s="143" t="s">
        <v>1122</v>
      </c>
      <c r="H10090" s="144">
        <v>-1701.54</v>
      </c>
      <c r="I10090" s="143"/>
    </row>
    <row r="10091" spans="2:9" x14ac:dyDescent="0.25">
      <c r="B10091" s="142">
        <v>57612</v>
      </c>
      <c r="C10091" s="143" t="s">
        <v>296</v>
      </c>
      <c r="D10091" s="142">
        <v>14136551</v>
      </c>
      <c r="E10091" s="143" t="s">
        <v>7765</v>
      </c>
      <c r="F10091" s="143" t="s">
        <v>713</v>
      </c>
      <c r="G10091" s="143" t="s">
        <v>714</v>
      </c>
      <c r="H10091" s="144">
        <v>80000</v>
      </c>
      <c r="I10091" s="143"/>
    </row>
    <row r="10092" spans="2:9" x14ac:dyDescent="0.25">
      <c r="B10092" s="142">
        <v>57612</v>
      </c>
      <c r="C10092" s="143" t="s">
        <v>296</v>
      </c>
      <c r="D10092" s="142">
        <v>14136551</v>
      </c>
      <c r="E10092" s="143" t="s">
        <v>7766</v>
      </c>
      <c r="F10092" s="143" t="s">
        <v>723</v>
      </c>
      <c r="G10092" s="143" t="s">
        <v>724</v>
      </c>
      <c r="H10092" s="144">
        <v>-14026.36</v>
      </c>
      <c r="I10092" s="143"/>
    </row>
    <row r="10093" spans="2:9" x14ac:dyDescent="0.25">
      <c r="B10093" s="142">
        <v>57612</v>
      </c>
      <c r="C10093" s="143" t="s">
        <v>296</v>
      </c>
      <c r="D10093" s="142">
        <v>14136608</v>
      </c>
      <c r="E10093" s="143" t="s">
        <v>8916</v>
      </c>
      <c r="F10093" s="143" t="s">
        <v>706</v>
      </c>
      <c r="G10093" s="143" t="s">
        <v>707</v>
      </c>
      <c r="H10093" s="144">
        <v>800.36</v>
      </c>
      <c r="I10093" s="143"/>
    </row>
    <row r="10094" spans="2:9" x14ac:dyDescent="0.25">
      <c r="B10094" s="142">
        <v>57612</v>
      </c>
      <c r="C10094" s="143" t="s">
        <v>296</v>
      </c>
      <c r="D10094" s="142">
        <v>14136707</v>
      </c>
      <c r="E10094" s="143" t="s">
        <v>7767</v>
      </c>
      <c r="F10094" s="143" t="s">
        <v>1245</v>
      </c>
      <c r="G10094" s="143" t="s">
        <v>1246</v>
      </c>
      <c r="H10094" s="144">
        <v>45000</v>
      </c>
      <c r="I10094" s="143"/>
    </row>
    <row r="10095" spans="2:9" x14ac:dyDescent="0.25">
      <c r="B10095" s="142">
        <v>57612</v>
      </c>
      <c r="C10095" s="143" t="s">
        <v>296</v>
      </c>
      <c r="D10095" s="142">
        <v>14137393</v>
      </c>
      <c r="E10095" s="143" t="s">
        <v>7768</v>
      </c>
      <c r="F10095" s="143" t="s">
        <v>700</v>
      </c>
      <c r="G10095" s="143" t="s">
        <v>701</v>
      </c>
      <c r="H10095" s="144">
        <v>600</v>
      </c>
      <c r="I10095" s="143"/>
    </row>
    <row r="10096" spans="2:9" x14ac:dyDescent="0.25">
      <c r="B10096" s="142">
        <v>57612</v>
      </c>
      <c r="C10096" s="143" t="s">
        <v>296</v>
      </c>
      <c r="D10096" s="142">
        <v>14151278</v>
      </c>
      <c r="E10096" s="143" t="s">
        <v>7769</v>
      </c>
      <c r="F10096" s="143" t="s">
        <v>700</v>
      </c>
      <c r="G10096" s="143" t="s">
        <v>701</v>
      </c>
      <c r="H10096" s="144">
        <v>18750</v>
      </c>
      <c r="I10096" s="143"/>
    </row>
    <row r="10097" spans="2:9" x14ac:dyDescent="0.25">
      <c r="B10097" s="142">
        <v>57612</v>
      </c>
      <c r="C10097" s="143" t="s">
        <v>296</v>
      </c>
      <c r="D10097" s="142">
        <v>14155539</v>
      </c>
      <c r="E10097" s="143" t="s">
        <v>7770</v>
      </c>
      <c r="F10097" s="143" t="s">
        <v>737</v>
      </c>
      <c r="G10097" s="143" t="s">
        <v>738</v>
      </c>
      <c r="H10097" s="144">
        <v>360</v>
      </c>
      <c r="I10097" s="143"/>
    </row>
    <row r="10098" spans="2:9" x14ac:dyDescent="0.25">
      <c r="B10098" s="142">
        <v>57612</v>
      </c>
      <c r="C10098" s="143" t="s">
        <v>296</v>
      </c>
      <c r="D10098" s="142">
        <v>14155539</v>
      </c>
      <c r="E10098" s="143" t="s">
        <v>7771</v>
      </c>
      <c r="F10098" s="143" t="s">
        <v>700</v>
      </c>
      <c r="G10098" s="143" t="s">
        <v>701</v>
      </c>
      <c r="H10098" s="144">
        <v>600</v>
      </c>
      <c r="I10098" s="143"/>
    </row>
    <row r="10099" spans="2:9" x14ac:dyDescent="0.25">
      <c r="B10099" s="142">
        <v>57612</v>
      </c>
      <c r="C10099" s="143" t="s">
        <v>296</v>
      </c>
      <c r="D10099" s="142">
        <v>14159080</v>
      </c>
      <c r="E10099" s="143" t="s">
        <v>7772</v>
      </c>
      <c r="F10099" s="143" t="s">
        <v>737</v>
      </c>
      <c r="G10099" s="143" t="s">
        <v>738</v>
      </c>
      <c r="H10099" s="144">
        <v>360</v>
      </c>
      <c r="I10099" s="143"/>
    </row>
    <row r="10100" spans="2:9" x14ac:dyDescent="0.25">
      <c r="B10100" s="142">
        <v>57612</v>
      </c>
      <c r="C10100" s="143" t="s">
        <v>296</v>
      </c>
      <c r="D10100" s="142">
        <v>14164865</v>
      </c>
      <c r="E10100" s="143" t="s">
        <v>7773</v>
      </c>
      <c r="F10100" s="143" t="s">
        <v>769</v>
      </c>
      <c r="G10100" s="143" t="s">
        <v>770</v>
      </c>
      <c r="H10100" s="144">
        <v>-16670.3</v>
      </c>
      <c r="I10100" s="143"/>
    </row>
    <row r="10101" spans="2:9" x14ac:dyDescent="0.25">
      <c r="B10101" s="142">
        <v>57612</v>
      </c>
      <c r="C10101" s="143" t="s">
        <v>296</v>
      </c>
      <c r="D10101" s="142">
        <v>14164865</v>
      </c>
      <c r="E10101" s="143" t="s">
        <v>7774</v>
      </c>
      <c r="F10101" s="143" t="s">
        <v>700</v>
      </c>
      <c r="G10101" s="143" t="s">
        <v>701</v>
      </c>
      <c r="H10101" s="144">
        <v>16670.3</v>
      </c>
      <c r="I10101" s="143"/>
    </row>
    <row r="10102" spans="2:9" x14ac:dyDescent="0.25">
      <c r="B10102" s="142">
        <v>57612</v>
      </c>
      <c r="C10102" s="143" t="s">
        <v>296</v>
      </c>
      <c r="D10102" s="142">
        <v>14263710</v>
      </c>
      <c r="E10102" s="143" t="s">
        <v>7775</v>
      </c>
      <c r="F10102" s="143" t="s">
        <v>700</v>
      </c>
      <c r="G10102" s="143" t="s">
        <v>701</v>
      </c>
      <c r="H10102" s="144">
        <v>1200</v>
      </c>
      <c r="I10102" s="143"/>
    </row>
    <row r="10103" spans="2:9" x14ac:dyDescent="0.25">
      <c r="B10103" s="142">
        <v>57612</v>
      </c>
      <c r="C10103" s="143" t="s">
        <v>296</v>
      </c>
      <c r="D10103" s="142">
        <v>14263710</v>
      </c>
      <c r="E10103" s="143" t="s">
        <v>7775</v>
      </c>
      <c r="F10103" s="143" t="s">
        <v>700</v>
      </c>
      <c r="G10103" s="143" t="s">
        <v>701</v>
      </c>
      <c r="H10103" s="144">
        <v>600</v>
      </c>
      <c r="I10103" s="143"/>
    </row>
    <row r="10104" spans="2:9" x14ac:dyDescent="0.25">
      <c r="B10104" s="142">
        <v>57612</v>
      </c>
      <c r="C10104" s="143" t="s">
        <v>296</v>
      </c>
      <c r="D10104" s="142">
        <v>64983331</v>
      </c>
      <c r="E10104" s="143" t="s">
        <v>7776</v>
      </c>
      <c r="F10104" s="143" t="s">
        <v>713</v>
      </c>
      <c r="G10104" s="143" t="s">
        <v>714</v>
      </c>
      <c r="H10104" s="144">
        <v>100000</v>
      </c>
      <c r="I10104" s="143"/>
    </row>
    <row r="10105" spans="2:9" x14ac:dyDescent="0.25">
      <c r="B10105" s="142">
        <v>57612</v>
      </c>
      <c r="C10105" s="143" t="s">
        <v>296</v>
      </c>
      <c r="D10105" s="142">
        <v>64983471</v>
      </c>
      <c r="E10105" s="143" t="s">
        <v>7777</v>
      </c>
      <c r="F10105" s="143" t="s">
        <v>700</v>
      </c>
      <c r="G10105" s="143" t="s">
        <v>701</v>
      </c>
      <c r="H10105" s="144">
        <v>600</v>
      </c>
      <c r="I10105" s="143"/>
    </row>
    <row r="10106" spans="2:9" x14ac:dyDescent="0.25">
      <c r="B10106" s="142">
        <v>57612</v>
      </c>
      <c r="C10106" s="143" t="s">
        <v>296</v>
      </c>
      <c r="D10106" s="142">
        <v>64988301</v>
      </c>
      <c r="E10106" s="143" t="s">
        <v>7778</v>
      </c>
      <c r="F10106" s="143" t="s">
        <v>716</v>
      </c>
      <c r="G10106" s="143" t="s">
        <v>717</v>
      </c>
      <c r="H10106" s="144">
        <v>-3599.3</v>
      </c>
      <c r="I10106" s="143"/>
    </row>
    <row r="10107" spans="2:9" x14ac:dyDescent="0.25">
      <c r="B10107" s="142">
        <v>57612</v>
      </c>
      <c r="C10107" s="143" t="s">
        <v>296</v>
      </c>
      <c r="D10107" s="142">
        <v>64988301</v>
      </c>
      <c r="E10107" s="143" t="s">
        <v>9437</v>
      </c>
      <c r="F10107" s="143" t="s">
        <v>713</v>
      </c>
      <c r="G10107" s="143" t="s">
        <v>714</v>
      </c>
      <c r="H10107" s="144">
        <v>25000</v>
      </c>
      <c r="I10107" s="143"/>
    </row>
    <row r="10108" spans="2:9" x14ac:dyDescent="0.25">
      <c r="B10108" s="142">
        <v>57612</v>
      </c>
      <c r="C10108" s="143" t="s">
        <v>296</v>
      </c>
      <c r="D10108" s="142">
        <v>64988301</v>
      </c>
      <c r="E10108" s="143" t="s">
        <v>7779</v>
      </c>
      <c r="F10108" s="143" t="s">
        <v>778</v>
      </c>
      <c r="G10108" s="143" t="s">
        <v>779</v>
      </c>
      <c r="H10108" s="144">
        <v>0</v>
      </c>
      <c r="I10108" s="143"/>
    </row>
    <row r="10109" spans="2:9" x14ac:dyDescent="0.25">
      <c r="B10109" s="142">
        <v>57612</v>
      </c>
      <c r="C10109" s="143" t="s">
        <v>296</v>
      </c>
      <c r="D10109" s="142">
        <v>64991780</v>
      </c>
      <c r="E10109" s="143" t="s">
        <v>7780</v>
      </c>
      <c r="F10109" s="143" t="s">
        <v>723</v>
      </c>
      <c r="G10109" s="143" t="s">
        <v>724</v>
      </c>
      <c r="H10109" s="144">
        <v>-19028.79</v>
      </c>
      <c r="I10109" s="143"/>
    </row>
    <row r="10110" spans="2:9" x14ac:dyDescent="0.25">
      <c r="B10110" s="142">
        <v>57612</v>
      </c>
      <c r="C10110" s="143" t="s">
        <v>296</v>
      </c>
      <c r="D10110" s="142">
        <v>64991780</v>
      </c>
      <c r="E10110" s="143" t="s">
        <v>7781</v>
      </c>
      <c r="F10110" s="143" t="s">
        <v>778</v>
      </c>
      <c r="G10110" s="143" t="s">
        <v>779</v>
      </c>
      <c r="H10110" s="144">
        <v>705.6</v>
      </c>
      <c r="I10110" s="143"/>
    </row>
    <row r="10111" spans="2:9" x14ac:dyDescent="0.25">
      <c r="B10111" s="142">
        <v>57612</v>
      </c>
      <c r="C10111" s="143" t="s">
        <v>296</v>
      </c>
      <c r="D10111" s="142">
        <v>64991780</v>
      </c>
      <c r="E10111" s="143" t="s">
        <v>7782</v>
      </c>
      <c r="F10111" s="143" t="s">
        <v>769</v>
      </c>
      <c r="G10111" s="143" t="s">
        <v>770</v>
      </c>
      <c r="H10111" s="144">
        <v>-15735.31</v>
      </c>
      <c r="I10111" s="143"/>
    </row>
    <row r="10112" spans="2:9" x14ac:dyDescent="0.25">
      <c r="B10112" s="142">
        <v>57612</v>
      </c>
      <c r="C10112" s="143" t="s">
        <v>296</v>
      </c>
      <c r="D10112" s="142">
        <v>64991780</v>
      </c>
      <c r="E10112" s="143" t="s">
        <v>7783</v>
      </c>
      <c r="F10112" s="143" t="s">
        <v>700</v>
      </c>
      <c r="G10112" s="143" t="s">
        <v>701</v>
      </c>
      <c r="H10112" s="144">
        <v>94000</v>
      </c>
      <c r="I10112" s="143"/>
    </row>
    <row r="10113" spans="2:9" x14ac:dyDescent="0.25">
      <c r="B10113" s="142">
        <v>57612</v>
      </c>
      <c r="C10113" s="143" t="s">
        <v>296</v>
      </c>
      <c r="D10113" s="142">
        <v>64991894</v>
      </c>
      <c r="E10113" s="143" t="s">
        <v>7784</v>
      </c>
      <c r="F10113" s="143" t="s">
        <v>700</v>
      </c>
      <c r="G10113" s="143" t="s">
        <v>701</v>
      </c>
      <c r="H10113" s="144">
        <v>-19993.97</v>
      </c>
      <c r="I10113" s="143"/>
    </row>
    <row r="10114" spans="2:9" x14ac:dyDescent="0.25">
      <c r="B10114" s="142">
        <v>57612</v>
      </c>
      <c r="C10114" s="143" t="s">
        <v>296</v>
      </c>
      <c r="D10114" s="142">
        <v>65031593</v>
      </c>
      <c r="E10114" s="143" t="s">
        <v>7785</v>
      </c>
      <c r="F10114" s="143" t="s">
        <v>700</v>
      </c>
      <c r="G10114" s="143" t="s">
        <v>701</v>
      </c>
      <c r="H10114" s="144">
        <v>-4200</v>
      </c>
      <c r="I10114" s="143"/>
    </row>
    <row r="10115" spans="2:9" x14ac:dyDescent="0.25">
      <c r="B10115" s="142">
        <v>57612</v>
      </c>
      <c r="C10115" s="143" t="s">
        <v>296</v>
      </c>
      <c r="D10115" s="142">
        <v>65031593</v>
      </c>
      <c r="E10115" s="143" t="s">
        <v>7786</v>
      </c>
      <c r="F10115" s="143" t="s">
        <v>700</v>
      </c>
      <c r="G10115" s="143" t="s">
        <v>701</v>
      </c>
      <c r="H10115" s="144">
        <v>-4200</v>
      </c>
      <c r="I10115" s="143"/>
    </row>
    <row r="10116" spans="2:9" x14ac:dyDescent="0.25">
      <c r="B10116" s="142">
        <v>57612</v>
      </c>
      <c r="C10116" s="143" t="s">
        <v>296</v>
      </c>
      <c r="D10116" s="142">
        <v>65031593</v>
      </c>
      <c r="E10116" s="143" t="s">
        <v>7787</v>
      </c>
      <c r="F10116" s="143" t="s">
        <v>737</v>
      </c>
      <c r="G10116" s="143" t="s">
        <v>738</v>
      </c>
      <c r="H10116" s="144">
        <v>360</v>
      </c>
      <c r="I10116" s="143"/>
    </row>
    <row r="10117" spans="2:9" x14ac:dyDescent="0.25">
      <c r="B10117" s="142">
        <v>57612</v>
      </c>
      <c r="C10117" s="143" t="s">
        <v>296</v>
      </c>
      <c r="D10117" s="142">
        <v>65031593</v>
      </c>
      <c r="E10117" s="143" t="s">
        <v>7788</v>
      </c>
      <c r="F10117" s="143" t="s">
        <v>700</v>
      </c>
      <c r="G10117" s="143" t="s">
        <v>701</v>
      </c>
      <c r="H10117" s="144">
        <v>-4200</v>
      </c>
      <c r="I10117" s="143"/>
    </row>
    <row r="10118" spans="2:9" x14ac:dyDescent="0.25">
      <c r="B10118" s="142">
        <v>57612</v>
      </c>
      <c r="C10118" s="143" t="s">
        <v>296</v>
      </c>
      <c r="D10118" s="142">
        <v>65031593</v>
      </c>
      <c r="E10118" s="143" t="s">
        <v>7789</v>
      </c>
      <c r="F10118" s="143" t="s">
        <v>700</v>
      </c>
      <c r="G10118" s="143" t="s">
        <v>701</v>
      </c>
      <c r="H10118" s="144">
        <v>-8000</v>
      </c>
      <c r="I10118" s="143"/>
    </row>
    <row r="10119" spans="2:9" x14ac:dyDescent="0.25">
      <c r="B10119" s="142">
        <v>57612</v>
      </c>
      <c r="C10119" s="143" t="s">
        <v>296</v>
      </c>
      <c r="D10119" s="142">
        <v>65065247</v>
      </c>
      <c r="E10119" s="143" t="s">
        <v>9438</v>
      </c>
      <c r="F10119" s="143" t="s">
        <v>697</v>
      </c>
      <c r="G10119" s="143" t="s">
        <v>698</v>
      </c>
      <c r="H10119" s="144">
        <v>50000</v>
      </c>
      <c r="I10119" s="143"/>
    </row>
    <row r="10120" spans="2:9" x14ac:dyDescent="0.25">
      <c r="B10120" s="142">
        <v>57612</v>
      </c>
      <c r="C10120" s="143" t="s">
        <v>296</v>
      </c>
      <c r="D10120" s="142">
        <v>65080769</v>
      </c>
      <c r="E10120" s="143" t="s">
        <v>7790</v>
      </c>
      <c r="F10120" s="143" t="s">
        <v>700</v>
      </c>
      <c r="G10120" s="143" t="s">
        <v>701</v>
      </c>
      <c r="H10120" s="144">
        <v>-9267.73</v>
      </c>
      <c r="I10120" s="143"/>
    </row>
    <row r="10121" spans="2:9" x14ac:dyDescent="0.25">
      <c r="B10121" s="142">
        <v>57612</v>
      </c>
      <c r="C10121" s="143" t="s">
        <v>296</v>
      </c>
      <c r="D10121" s="142">
        <v>65080769</v>
      </c>
      <c r="E10121" s="143" t="s">
        <v>7791</v>
      </c>
      <c r="F10121" s="143" t="s">
        <v>700</v>
      </c>
      <c r="G10121" s="143" t="s">
        <v>701</v>
      </c>
      <c r="H10121" s="144">
        <v>-9267.6200000000008</v>
      </c>
      <c r="I10121" s="143"/>
    </row>
    <row r="10122" spans="2:9" x14ac:dyDescent="0.25">
      <c r="B10122" s="142">
        <v>57612</v>
      </c>
      <c r="C10122" s="143" t="s">
        <v>296</v>
      </c>
      <c r="D10122" s="142">
        <v>65080769</v>
      </c>
      <c r="E10122" s="143" t="s">
        <v>7792</v>
      </c>
      <c r="F10122" s="143" t="s">
        <v>700</v>
      </c>
      <c r="G10122" s="143" t="s">
        <v>701</v>
      </c>
      <c r="H10122" s="144">
        <v>-9269.34</v>
      </c>
      <c r="I10122" s="143"/>
    </row>
    <row r="10123" spans="2:9" x14ac:dyDescent="0.25">
      <c r="B10123" s="142">
        <v>57612</v>
      </c>
      <c r="C10123" s="143" t="s">
        <v>296</v>
      </c>
      <c r="D10123" s="142">
        <v>65093733</v>
      </c>
      <c r="E10123" s="143" t="s">
        <v>7793</v>
      </c>
      <c r="F10123" s="143" t="s">
        <v>697</v>
      </c>
      <c r="G10123" s="143" t="s">
        <v>698</v>
      </c>
      <c r="H10123" s="144">
        <v>50000</v>
      </c>
      <c r="I10123" s="143"/>
    </row>
    <row r="10124" spans="2:9" x14ac:dyDescent="0.25">
      <c r="B10124" s="142">
        <v>57612</v>
      </c>
      <c r="C10124" s="143" t="s">
        <v>296</v>
      </c>
      <c r="D10124" s="142">
        <v>74552031</v>
      </c>
      <c r="E10124" s="143" t="s">
        <v>7743</v>
      </c>
      <c r="F10124" s="143" t="s">
        <v>713</v>
      </c>
      <c r="G10124" s="143" t="s">
        <v>714</v>
      </c>
      <c r="H10124" s="144">
        <v>90000</v>
      </c>
      <c r="I10124" s="143"/>
    </row>
    <row r="10125" spans="2:9" x14ac:dyDescent="0.25">
      <c r="B10125" s="142">
        <v>57612</v>
      </c>
      <c r="C10125" s="143" t="s">
        <v>296</v>
      </c>
      <c r="D10125" s="142">
        <v>101613674</v>
      </c>
      <c r="E10125" s="143" t="s">
        <v>7794</v>
      </c>
      <c r="F10125" s="143" t="s">
        <v>1245</v>
      </c>
      <c r="G10125" s="143" t="s">
        <v>1246</v>
      </c>
      <c r="H10125" s="144">
        <v>75000</v>
      </c>
      <c r="I10125" s="143"/>
    </row>
    <row r="10126" spans="2:9" x14ac:dyDescent="0.25">
      <c r="B10126" s="142">
        <v>57614</v>
      </c>
      <c r="C10126" s="143" t="s">
        <v>314</v>
      </c>
      <c r="D10126" s="142">
        <v>13804563</v>
      </c>
      <c r="E10126" s="143" t="s">
        <v>7795</v>
      </c>
      <c r="F10126" s="143" t="s">
        <v>713</v>
      </c>
      <c r="G10126" s="143" t="s">
        <v>714</v>
      </c>
      <c r="H10126" s="144">
        <v>92500</v>
      </c>
      <c r="I10126" s="143"/>
    </row>
    <row r="10127" spans="2:9" x14ac:dyDescent="0.25">
      <c r="B10127" s="142">
        <v>57614</v>
      </c>
      <c r="C10127" s="143" t="s">
        <v>314</v>
      </c>
      <c r="D10127" s="142">
        <v>13827742</v>
      </c>
      <c r="E10127" s="143" t="s">
        <v>7796</v>
      </c>
      <c r="F10127" s="143" t="s">
        <v>697</v>
      </c>
      <c r="G10127" s="143" t="s">
        <v>698</v>
      </c>
      <c r="H10127" s="144">
        <v>60000</v>
      </c>
      <c r="I10127" s="143"/>
    </row>
    <row r="10128" spans="2:9" x14ac:dyDescent="0.25">
      <c r="B10128" s="142">
        <v>57614</v>
      </c>
      <c r="C10128" s="143" t="s">
        <v>314</v>
      </c>
      <c r="D10128" s="142">
        <v>13852302</v>
      </c>
      <c r="E10128" s="143" t="s">
        <v>7798</v>
      </c>
      <c r="F10128" s="143" t="s">
        <v>769</v>
      </c>
      <c r="G10128" s="143" t="s">
        <v>770</v>
      </c>
      <c r="H10128" s="144">
        <v>10000</v>
      </c>
      <c r="I10128" s="143"/>
    </row>
    <row r="10129" spans="2:9" x14ac:dyDescent="0.25">
      <c r="B10129" s="142">
        <v>57614</v>
      </c>
      <c r="C10129" s="143" t="s">
        <v>314</v>
      </c>
      <c r="D10129" s="142">
        <v>13852302</v>
      </c>
      <c r="E10129" s="143" t="s">
        <v>7799</v>
      </c>
      <c r="F10129" s="143" t="s">
        <v>700</v>
      </c>
      <c r="G10129" s="143" t="s">
        <v>701</v>
      </c>
      <c r="H10129" s="144">
        <v>10000</v>
      </c>
      <c r="I10129" s="143"/>
    </row>
    <row r="10130" spans="2:9" x14ac:dyDescent="0.25">
      <c r="B10130" s="142">
        <v>57614</v>
      </c>
      <c r="C10130" s="143" t="s">
        <v>314</v>
      </c>
      <c r="D10130" s="142">
        <v>13864249</v>
      </c>
      <c r="E10130" s="143" t="s">
        <v>7800</v>
      </c>
      <c r="F10130" s="143" t="s">
        <v>713</v>
      </c>
      <c r="G10130" s="143" t="s">
        <v>714</v>
      </c>
      <c r="H10130" s="144">
        <v>100000</v>
      </c>
      <c r="I10130" s="143"/>
    </row>
    <row r="10131" spans="2:9" x14ac:dyDescent="0.25">
      <c r="B10131" s="142">
        <v>57614</v>
      </c>
      <c r="C10131" s="143" t="s">
        <v>314</v>
      </c>
      <c r="D10131" s="142">
        <v>13890346</v>
      </c>
      <c r="E10131" s="143" t="s">
        <v>7801</v>
      </c>
      <c r="F10131" s="143" t="s">
        <v>700</v>
      </c>
      <c r="G10131" s="143" t="s">
        <v>701</v>
      </c>
      <c r="H10131" s="144">
        <v>50000</v>
      </c>
      <c r="I10131" s="143"/>
    </row>
    <row r="10132" spans="2:9" x14ac:dyDescent="0.25">
      <c r="B10132" s="142">
        <v>57614</v>
      </c>
      <c r="C10132" s="143" t="s">
        <v>314</v>
      </c>
      <c r="D10132" s="142">
        <v>13890658</v>
      </c>
      <c r="E10132" s="143" t="s">
        <v>10013</v>
      </c>
      <c r="F10132" s="143" t="s">
        <v>899</v>
      </c>
      <c r="G10132" s="143" t="s">
        <v>900</v>
      </c>
      <c r="H10132" s="144">
        <v>-3037.06</v>
      </c>
      <c r="I10132" s="143"/>
    </row>
    <row r="10133" spans="2:9" x14ac:dyDescent="0.25">
      <c r="B10133" s="142">
        <v>57614</v>
      </c>
      <c r="C10133" s="143" t="s">
        <v>314</v>
      </c>
      <c r="D10133" s="142">
        <v>13890658</v>
      </c>
      <c r="E10133" s="143" t="s">
        <v>10014</v>
      </c>
      <c r="F10133" s="143" t="s">
        <v>700</v>
      </c>
      <c r="G10133" s="143" t="s">
        <v>701</v>
      </c>
      <c r="H10133" s="144">
        <v>-1058.96</v>
      </c>
      <c r="I10133" s="143"/>
    </row>
    <row r="10134" spans="2:9" x14ac:dyDescent="0.25">
      <c r="B10134" s="142">
        <v>57614</v>
      </c>
      <c r="C10134" s="143" t="s">
        <v>314</v>
      </c>
      <c r="D10134" s="142">
        <v>13891099</v>
      </c>
      <c r="E10134" s="143" t="s">
        <v>9439</v>
      </c>
      <c r="F10134" s="143" t="s">
        <v>700</v>
      </c>
      <c r="G10134" s="143" t="s">
        <v>701</v>
      </c>
      <c r="H10134" s="144">
        <v>90000</v>
      </c>
      <c r="I10134" s="143"/>
    </row>
    <row r="10135" spans="2:9" x14ac:dyDescent="0.25">
      <c r="B10135" s="142">
        <v>57614</v>
      </c>
      <c r="C10135" s="143" t="s">
        <v>314</v>
      </c>
      <c r="D10135" s="142">
        <v>13891589</v>
      </c>
      <c r="E10135" s="143" t="s">
        <v>7802</v>
      </c>
      <c r="F10135" s="143" t="s">
        <v>700</v>
      </c>
      <c r="G10135" s="143" t="s">
        <v>701</v>
      </c>
      <c r="H10135" s="144">
        <v>300</v>
      </c>
      <c r="I10135" s="143"/>
    </row>
    <row r="10136" spans="2:9" x14ac:dyDescent="0.25">
      <c r="B10136" s="142">
        <v>57614</v>
      </c>
      <c r="C10136" s="143" t="s">
        <v>314</v>
      </c>
      <c r="D10136" s="142">
        <v>13891589</v>
      </c>
      <c r="E10136" s="143" t="s">
        <v>7802</v>
      </c>
      <c r="F10136" s="143" t="s">
        <v>700</v>
      </c>
      <c r="G10136" s="143" t="s">
        <v>701</v>
      </c>
      <c r="H10136" s="144">
        <v>60</v>
      </c>
      <c r="I10136" s="143"/>
    </row>
    <row r="10137" spans="2:9" x14ac:dyDescent="0.25">
      <c r="B10137" s="142">
        <v>57614</v>
      </c>
      <c r="C10137" s="143" t="s">
        <v>314</v>
      </c>
      <c r="D10137" s="142">
        <v>13891596</v>
      </c>
      <c r="E10137" s="143" t="s">
        <v>7803</v>
      </c>
      <c r="F10137" s="143" t="s">
        <v>697</v>
      </c>
      <c r="G10137" s="143" t="s">
        <v>698</v>
      </c>
      <c r="H10137" s="144">
        <v>75577</v>
      </c>
      <c r="I10137" s="143"/>
    </row>
    <row r="10138" spans="2:9" x14ac:dyDescent="0.25">
      <c r="B10138" s="142">
        <v>57614</v>
      </c>
      <c r="C10138" s="143" t="s">
        <v>314</v>
      </c>
      <c r="D10138" s="142">
        <v>13893138</v>
      </c>
      <c r="E10138" s="143" t="s">
        <v>7804</v>
      </c>
      <c r="F10138" s="143" t="s">
        <v>700</v>
      </c>
      <c r="G10138" s="143" t="s">
        <v>701</v>
      </c>
      <c r="H10138" s="144">
        <v>-800.74</v>
      </c>
      <c r="I10138" s="143"/>
    </row>
    <row r="10139" spans="2:9" x14ac:dyDescent="0.25">
      <c r="B10139" s="142">
        <v>57614</v>
      </c>
      <c r="C10139" s="143" t="s">
        <v>314</v>
      </c>
      <c r="D10139" s="142">
        <v>13893138</v>
      </c>
      <c r="E10139" s="143" t="s">
        <v>7804</v>
      </c>
      <c r="F10139" s="143" t="s">
        <v>700</v>
      </c>
      <c r="G10139" s="143" t="s">
        <v>701</v>
      </c>
      <c r="H10139" s="144">
        <v>-25802.34</v>
      </c>
      <c r="I10139" s="143"/>
    </row>
    <row r="10140" spans="2:9" x14ac:dyDescent="0.25">
      <c r="B10140" s="142">
        <v>57614</v>
      </c>
      <c r="C10140" s="143" t="s">
        <v>314</v>
      </c>
      <c r="D10140" s="142">
        <v>13893138</v>
      </c>
      <c r="E10140" s="143" t="s">
        <v>7804</v>
      </c>
      <c r="F10140" s="143" t="s">
        <v>700</v>
      </c>
      <c r="G10140" s="143" t="s">
        <v>701</v>
      </c>
      <c r="H10140" s="144">
        <v>-1600.43</v>
      </c>
      <c r="I10140" s="143"/>
    </row>
    <row r="10141" spans="2:9" x14ac:dyDescent="0.25">
      <c r="B10141" s="142">
        <v>57614</v>
      </c>
      <c r="C10141" s="143" t="s">
        <v>314</v>
      </c>
      <c r="D10141" s="142">
        <v>13893695</v>
      </c>
      <c r="E10141" s="143" t="s">
        <v>7829</v>
      </c>
      <c r="F10141" s="143" t="s">
        <v>713</v>
      </c>
      <c r="G10141" s="143" t="s">
        <v>714</v>
      </c>
      <c r="H10141" s="144">
        <v>150000</v>
      </c>
      <c r="I10141" s="143"/>
    </row>
    <row r="10142" spans="2:9" x14ac:dyDescent="0.25">
      <c r="B10142" s="142">
        <v>57614</v>
      </c>
      <c r="C10142" s="143" t="s">
        <v>314</v>
      </c>
      <c r="D10142" s="142">
        <v>13894795</v>
      </c>
      <c r="E10142" s="143" t="s">
        <v>7805</v>
      </c>
      <c r="F10142" s="143" t="s">
        <v>700</v>
      </c>
      <c r="G10142" s="143" t="s">
        <v>701</v>
      </c>
      <c r="H10142" s="144">
        <v>-135680.23000000001</v>
      </c>
      <c r="I10142" s="143"/>
    </row>
    <row r="10143" spans="2:9" x14ac:dyDescent="0.25">
      <c r="B10143" s="142">
        <v>57614</v>
      </c>
      <c r="C10143" s="143" t="s">
        <v>314</v>
      </c>
      <c r="D10143" s="142">
        <v>13894795</v>
      </c>
      <c r="E10143" s="143" t="s">
        <v>7806</v>
      </c>
      <c r="F10143" s="143" t="s">
        <v>700</v>
      </c>
      <c r="G10143" s="143" t="s">
        <v>701</v>
      </c>
      <c r="H10143" s="144">
        <v>-158167.53</v>
      </c>
      <c r="I10143" s="143"/>
    </row>
    <row r="10144" spans="2:9" x14ac:dyDescent="0.25">
      <c r="B10144" s="142">
        <v>57614</v>
      </c>
      <c r="C10144" s="143" t="s">
        <v>314</v>
      </c>
      <c r="D10144" s="142">
        <v>13895326</v>
      </c>
      <c r="E10144" s="143" t="s">
        <v>7807</v>
      </c>
      <c r="F10144" s="143" t="s">
        <v>700</v>
      </c>
      <c r="G10144" s="143" t="s">
        <v>701</v>
      </c>
      <c r="H10144" s="144">
        <v>1200</v>
      </c>
      <c r="I10144" s="143"/>
    </row>
    <row r="10145" spans="2:9" x14ac:dyDescent="0.25">
      <c r="B10145" s="142">
        <v>57614</v>
      </c>
      <c r="C10145" s="143" t="s">
        <v>314</v>
      </c>
      <c r="D10145" s="142">
        <v>13895349</v>
      </c>
      <c r="E10145" s="143" t="s">
        <v>7808</v>
      </c>
      <c r="F10145" s="143" t="s">
        <v>737</v>
      </c>
      <c r="G10145" s="143" t="s">
        <v>738</v>
      </c>
      <c r="H10145" s="144">
        <v>5500</v>
      </c>
      <c r="I10145" s="143"/>
    </row>
    <row r="10146" spans="2:9" x14ac:dyDescent="0.25">
      <c r="B10146" s="142">
        <v>57614</v>
      </c>
      <c r="C10146" s="143" t="s">
        <v>314</v>
      </c>
      <c r="D10146" s="142">
        <v>13896471</v>
      </c>
      <c r="E10146" s="143" t="s">
        <v>7809</v>
      </c>
      <c r="F10146" s="143" t="s">
        <v>700</v>
      </c>
      <c r="G10146" s="143" t="s">
        <v>701</v>
      </c>
      <c r="H10146" s="144">
        <v>840</v>
      </c>
      <c r="I10146" s="143"/>
    </row>
    <row r="10147" spans="2:9" x14ac:dyDescent="0.25">
      <c r="B10147" s="142">
        <v>57614</v>
      </c>
      <c r="C10147" s="143" t="s">
        <v>314</v>
      </c>
      <c r="D10147" s="142">
        <v>13896471</v>
      </c>
      <c r="E10147" s="143" t="s">
        <v>7810</v>
      </c>
      <c r="F10147" s="143" t="s">
        <v>697</v>
      </c>
      <c r="G10147" s="143" t="s">
        <v>698</v>
      </c>
      <c r="H10147" s="144">
        <v>11800</v>
      </c>
      <c r="I10147" s="143"/>
    </row>
    <row r="10148" spans="2:9" x14ac:dyDescent="0.25">
      <c r="B10148" s="142">
        <v>57614</v>
      </c>
      <c r="C10148" s="143" t="s">
        <v>314</v>
      </c>
      <c r="D10148" s="142">
        <v>13896977</v>
      </c>
      <c r="E10148" s="143" t="s">
        <v>7811</v>
      </c>
      <c r="F10148" s="143" t="s">
        <v>723</v>
      </c>
      <c r="G10148" s="143" t="s">
        <v>724</v>
      </c>
      <c r="H10148" s="144">
        <v>165000</v>
      </c>
      <c r="I10148" s="143"/>
    </row>
    <row r="10149" spans="2:9" x14ac:dyDescent="0.25">
      <c r="B10149" s="142">
        <v>57614</v>
      </c>
      <c r="C10149" s="143" t="s">
        <v>314</v>
      </c>
      <c r="D10149" s="142">
        <v>13896993</v>
      </c>
      <c r="E10149" s="143" t="s">
        <v>7812</v>
      </c>
      <c r="F10149" s="143" t="s">
        <v>713</v>
      </c>
      <c r="G10149" s="143" t="s">
        <v>714</v>
      </c>
      <c r="H10149" s="144">
        <v>150000</v>
      </c>
      <c r="I10149" s="143"/>
    </row>
    <row r="10150" spans="2:9" x14ac:dyDescent="0.25">
      <c r="B10150" s="142">
        <v>57614</v>
      </c>
      <c r="C10150" s="143" t="s">
        <v>314</v>
      </c>
      <c r="D10150" s="142">
        <v>13897001</v>
      </c>
      <c r="E10150" s="143" t="s">
        <v>9440</v>
      </c>
      <c r="F10150" s="143" t="s">
        <v>713</v>
      </c>
      <c r="G10150" s="143" t="s">
        <v>714</v>
      </c>
      <c r="H10150" s="144">
        <v>150000</v>
      </c>
      <c r="I10150" s="143"/>
    </row>
    <row r="10151" spans="2:9" x14ac:dyDescent="0.25">
      <c r="B10151" s="142">
        <v>57614</v>
      </c>
      <c r="C10151" s="143" t="s">
        <v>314</v>
      </c>
      <c r="D10151" s="142">
        <v>13898105</v>
      </c>
      <c r="E10151" s="143" t="s">
        <v>7813</v>
      </c>
      <c r="F10151" s="143" t="s">
        <v>706</v>
      </c>
      <c r="G10151" s="143" t="s">
        <v>707</v>
      </c>
      <c r="H10151" s="144">
        <v>640.28</v>
      </c>
      <c r="I10151" s="143"/>
    </row>
    <row r="10152" spans="2:9" x14ac:dyDescent="0.25">
      <c r="B10152" s="142">
        <v>57614</v>
      </c>
      <c r="C10152" s="143" t="s">
        <v>314</v>
      </c>
      <c r="D10152" s="142">
        <v>13898209</v>
      </c>
      <c r="E10152" s="143" t="s">
        <v>7814</v>
      </c>
      <c r="F10152" s="143" t="s">
        <v>700</v>
      </c>
      <c r="G10152" s="143" t="s">
        <v>701</v>
      </c>
      <c r="H10152" s="144">
        <v>-3000</v>
      </c>
      <c r="I10152" s="143"/>
    </row>
    <row r="10153" spans="2:9" x14ac:dyDescent="0.25">
      <c r="B10153" s="142">
        <v>57614</v>
      </c>
      <c r="C10153" s="143" t="s">
        <v>314</v>
      </c>
      <c r="D10153" s="142">
        <v>13898209</v>
      </c>
      <c r="E10153" s="143" t="s">
        <v>7814</v>
      </c>
      <c r="F10153" s="143" t="s">
        <v>700</v>
      </c>
      <c r="G10153" s="143" t="s">
        <v>701</v>
      </c>
      <c r="H10153" s="144">
        <v>-1200</v>
      </c>
      <c r="I10153" s="143"/>
    </row>
    <row r="10154" spans="2:9" x14ac:dyDescent="0.25">
      <c r="B10154" s="142">
        <v>57614</v>
      </c>
      <c r="C10154" s="143" t="s">
        <v>314</v>
      </c>
      <c r="D10154" s="142">
        <v>13898447</v>
      </c>
      <c r="E10154" s="143" t="s">
        <v>7815</v>
      </c>
      <c r="F10154" s="143" t="s">
        <v>700</v>
      </c>
      <c r="G10154" s="143" t="s">
        <v>701</v>
      </c>
      <c r="H10154" s="144">
        <v>-30000</v>
      </c>
      <c r="I10154" s="143"/>
    </row>
    <row r="10155" spans="2:9" x14ac:dyDescent="0.25">
      <c r="B10155" s="142">
        <v>57614</v>
      </c>
      <c r="C10155" s="143" t="s">
        <v>314</v>
      </c>
      <c r="D10155" s="142">
        <v>13898948</v>
      </c>
      <c r="E10155" s="143" t="s">
        <v>7816</v>
      </c>
      <c r="F10155" s="143" t="s">
        <v>737</v>
      </c>
      <c r="G10155" s="143" t="s">
        <v>738</v>
      </c>
      <c r="H10155" s="144">
        <v>3055</v>
      </c>
      <c r="I10155" s="143"/>
    </row>
    <row r="10156" spans="2:9" x14ac:dyDescent="0.25">
      <c r="B10156" s="142">
        <v>57614</v>
      </c>
      <c r="C10156" s="143" t="s">
        <v>314</v>
      </c>
      <c r="D10156" s="142">
        <v>13899098</v>
      </c>
      <c r="E10156" s="143" t="s">
        <v>7817</v>
      </c>
      <c r="F10156" s="143" t="s">
        <v>700</v>
      </c>
      <c r="G10156" s="143" t="s">
        <v>701</v>
      </c>
      <c r="H10156" s="144">
        <v>-4000.68</v>
      </c>
      <c r="I10156" s="143"/>
    </row>
    <row r="10157" spans="2:9" x14ac:dyDescent="0.25">
      <c r="B10157" s="142">
        <v>57614</v>
      </c>
      <c r="C10157" s="143" t="s">
        <v>314</v>
      </c>
      <c r="D10157" s="142">
        <v>13899952</v>
      </c>
      <c r="E10157" s="143" t="s">
        <v>7821</v>
      </c>
      <c r="F10157" s="143" t="s">
        <v>700</v>
      </c>
      <c r="G10157" s="143" t="s">
        <v>701</v>
      </c>
      <c r="H10157" s="144">
        <v>-85890</v>
      </c>
      <c r="I10157" s="143"/>
    </row>
    <row r="10158" spans="2:9" x14ac:dyDescent="0.25">
      <c r="B10158" s="142">
        <v>57614</v>
      </c>
      <c r="C10158" s="143" t="s">
        <v>314</v>
      </c>
      <c r="D10158" s="142">
        <v>13900835</v>
      </c>
      <c r="E10158" s="143" t="s">
        <v>7822</v>
      </c>
      <c r="F10158" s="143" t="s">
        <v>723</v>
      </c>
      <c r="G10158" s="143" t="s">
        <v>724</v>
      </c>
      <c r="H10158" s="144">
        <v>-7500</v>
      </c>
      <c r="I10158" s="143"/>
    </row>
    <row r="10159" spans="2:9" x14ac:dyDescent="0.25">
      <c r="B10159" s="142">
        <v>57614</v>
      </c>
      <c r="C10159" s="143" t="s">
        <v>314</v>
      </c>
      <c r="D10159" s="142">
        <v>13900835</v>
      </c>
      <c r="E10159" s="143" t="s">
        <v>7822</v>
      </c>
      <c r="F10159" s="143" t="s">
        <v>723</v>
      </c>
      <c r="G10159" s="143" t="s">
        <v>724</v>
      </c>
      <c r="H10159" s="144">
        <v>-1500</v>
      </c>
      <c r="I10159" s="143"/>
    </row>
    <row r="10160" spans="2:9" x14ac:dyDescent="0.25">
      <c r="B10160" s="142">
        <v>57614</v>
      </c>
      <c r="C10160" s="143" t="s">
        <v>314</v>
      </c>
      <c r="D10160" s="142">
        <v>13900964</v>
      </c>
      <c r="E10160" s="143" t="s">
        <v>7823</v>
      </c>
      <c r="F10160" s="143" t="s">
        <v>700</v>
      </c>
      <c r="G10160" s="143" t="s">
        <v>701</v>
      </c>
      <c r="H10160" s="144">
        <v>75000</v>
      </c>
      <c r="I10160" s="143"/>
    </row>
    <row r="10161" spans="2:9" x14ac:dyDescent="0.25">
      <c r="B10161" s="142">
        <v>57614</v>
      </c>
      <c r="C10161" s="143" t="s">
        <v>314</v>
      </c>
      <c r="D10161" s="142">
        <v>13902687</v>
      </c>
      <c r="E10161" s="143" t="s">
        <v>7824</v>
      </c>
      <c r="F10161" s="143" t="s">
        <v>697</v>
      </c>
      <c r="G10161" s="143" t="s">
        <v>698</v>
      </c>
      <c r="H10161" s="144">
        <v>120000</v>
      </c>
      <c r="I10161" s="143"/>
    </row>
    <row r="10162" spans="2:9" x14ac:dyDescent="0.25">
      <c r="B10162" s="142">
        <v>57614</v>
      </c>
      <c r="C10162" s="143" t="s">
        <v>314</v>
      </c>
      <c r="D10162" s="142">
        <v>13902948</v>
      </c>
      <c r="E10162" s="143" t="s">
        <v>7825</v>
      </c>
      <c r="F10162" s="143" t="s">
        <v>700</v>
      </c>
      <c r="G10162" s="143" t="s">
        <v>701</v>
      </c>
      <c r="H10162" s="144">
        <v>3279.29</v>
      </c>
      <c r="I10162" s="143"/>
    </row>
    <row r="10163" spans="2:9" x14ac:dyDescent="0.25">
      <c r="B10163" s="142">
        <v>57614</v>
      </c>
      <c r="C10163" s="143" t="s">
        <v>314</v>
      </c>
      <c r="D10163" s="142">
        <v>13903778</v>
      </c>
      <c r="E10163" s="143" t="s">
        <v>7826</v>
      </c>
      <c r="F10163" s="143" t="s">
        <v>713</v>
      </c>
      <c r="G10163" s="143" t="s">
        <v>714</v>
      </c>
      <c r="H10163" s="144">
        <v>25000</v>
      </c>
      <c r="I10163" s="143"/>
    </row>
    <row r="10164" spans="2:9" x14ac:dyDescent="0.25">
      <c r="B10164" s="142">
        <v>57614</v>
      </c>
      <c r="C10164" s="143" t="s">
        <v>314</v>
      </c>
      <c r="D10164" s="142">
        <v>13904517</v>
      </c>
      <c r="E10164" s="143" t="s">
        <v>7827</v>
      </c>
      <c r="F10164" s="143" t="s">
        <v>713</v>
      </c>
      <c r="G10164" s="143" t="s">
        <v>714</v>
      </c>
      <c r="H10164" s="144">
        <v>100000</v>
      </c>
      <c r="I10164" s="143"/>
    </row>
    <row r="10165" spans="2:9" x14ac:dyDescent="0.25">
      <c r="B10165" s="142">
        <v>57614</v>
      </c>
      <c r="C10165" s="143" t="s">
        <v>314</v>
      </c>
      <c r="D10165" s="142">
        <v>13908556</v>
      </c>
      <c r="E10165" s="143" t="s">
        <v>7828</v>
      </c>
      <c r="F10165" s="143" t="s">
        <v>700</v>
      </c>
      <c r="G10165" s="143" t="s">
        <v>701</v>
      </c>
      <c r="H10165" s="144">
        <v>75000</v>
      </c>
      <c r="I10165" s="143"/>
    </row>
    <row r="10166" spans="2:9" x14ac:dyDescent="0.25">
      <c r="B10166" s="142">
        <v>57614</v>
      </c>
      <c r="C10166" s="143" t="s">
        <v>314</v>
      </c>
      <c r="D10166" s="142">
        <v>14254109</v>
      </c>
      <c r="E10166" s="143" t="s">
        <v>7830</v>
      </c>
      <c r="F10166" s="143" t="s">
        <v>713</v>
      </c>
      <c r="G10166" s="143" t="s">
        <v>714</v>
      </c>
      <c r="H10166" s="144">
        <v>100000</v>
      </c>
      <c r="I10166" s="143"/>
    </row>
    <row r="10167" spans="2:9" x14ac:dyDescent="0.25">
      <c r="B10167" s="142">
        <v>57614</v>
      </c>
      <c r="C10167" s="143" t="s">
        <v>314</v>
      </c>
      <c r="D10167" s="142">
        <v>14254658</v>
      </c>
      <c r="E10167" s="143" t="s">
        <v>10015</v>
      </c>
      <c r="F10167" s="143" t="s">
        <v>697</v>
      </c>
      <c r="G10167" s="143" t="s">
        <v>698</v>
      </c>
      <c r="H10167" s="144">
        <v>50000</v>
      </c>
      <c r="I10167" s="143"/>
    </row>
    <row r="10168" spans="2:9" x14ac:dyDescent="0.25">
      <c r="B10168" s="142">
        <v>57614</v>
      </c>
      <c r="C10168" s="143" t="s">
        <v>314</v>
      </c>
      <c r="D10168" s="142">
        <v>14255394</v>
      </c>
      <c r="E10168" s="143" t="s">
        <v>9441</v>
      </c>
      <c r="F10168" s="143" t="s">
        <v>700</v>
      </c>
      <c r="G10168" s="143" t="s">
        <v>701</v>
      </c>
      <c r="H10168" s="144">
        <v>130000</v>
      </c>
      <c r="I10168" s="143"/>
    </row>
    <row r="10169" spans="2:9" x14ac:dyDescent="0.25">
      <c r="B10169" s="142">
        <v>57614</v>
      </c>
      <c r="C10169" s="143" t="s">
        <v>314</v>
      </c>
      <c r="D10169" s="142">
        <v>14255394</v>
      </c>
      <c r="E10169" s="143" t="s">
        <v>9441</v>
      </c>
      <c r="F10169" s="143" t="s">
        <v>700</v>
      </c>
      <c r="G10169" s="143" t="s">
        <v>701</v>
      </c>
      <c r="H10169" s="144">
        <v>360</v>
      </c>
      <c r="I10169" s="143"/>
    </row>
    <row r="10170" spans="2:9" x14ac:dyDescent="0.25">
      <c r="B10170" s="142">
        <v>57614</v>
      </c>
      <c r="C10170" s="143" t="s">
        <v>314</v>
      </c>
      <c r="D10170" s="142">
        <v>65066233</v>
      </c>
      <c r="E10170" s="143" t="s">
        <v>7831</v>
      </c>
      <c r="F10170" s="143" t="s">
        <v>700</v>
      </c>
      <c r="G10170" s="143" t="s">
        <v>701</v>
      </c>
      <c r="H10170" s="144">
        <v>-5000</v>
      </c>
      <c r="I10170" s="143"/>
    </row>
    <row r="10171" spans="2:9" x14ac:dyDescent="0.25">
      <c r="B10171" s="142">
        <v>57614</v>
      </c>
      <c r="C10171" s="143" t="s">
        <v>314</v>
      </c>
      <c r="D10171" s="142">
        <v>65066233</v>
      </c>
      <c r="E10171" s="143" t="s">
        <v>7831</v>
      </c>
      <c r="F10171" s="143" t="s">
        <v>700</v>
      </c>
      <c r="G10171" s="143" t="s">
        <v>701</v>
      </c>
      <c r="H10171" s="144">
        <v>-45000</v>
      </c>
      <c r="I10171" s="143"/>
    </row>
    <row r="10172" spans="2:9" x14ac:dyDescent="0.25">
      <c r="B10172" s="142">
        <v>57614</v>
      </c>
      <c r="C10172" s="143" t="s">
        <v>314</v>
      </c>
      <c r="D10172" s="142">
        <v>65066233</v>
      </c>
      <c r="E10172" s="143" t="s">
        <v>7831</v>
      </c>
      <c r="F10172" s="143" t="s">
        <v>700</v>
      </c>
      <c r="G10172" s="143" t="s">
        <v>701</v>
      </c>
      <c r="H10172" s="144">
        <v>-10000</v>
      </c>
      <c r="I10172" s="143"/>
    </row>
    <row r="10173" spans="2:9" x14ac:dyDescent="0.25">
      <c r="B10173" s="142">
        <v>57614</v>
      </c>
      <c r="C10173" s="143" t="s">
        <v>314</v>
      </c>
      <c r="D10173" s="142">
        <v>65137286</v>
      </c>
      <c r="E10173" s="143" t="s">
        <v>9442</v>
      </c>
      <c r="F10173" s="143" t="s">
        <v>1226</v>
      </c>
      <c r="G10173" s="143" t="s">
        <v>1227</v>
      </c>
      <c r="H10173" s="144">
        <v>-15000</v>
      </c>
      <c r="I10173" s="143"/>
    </row>
    <row r="10174" spans="2:9" x14ac:dyDescent="0.25">
      <c r="B10174" s="142">
        <v>57614</v>
      </c>
      <c r="C10174" s="143" t="s">
        <v>314</v>
      </c>
      <c r="D10174" s="142">
        <v>65202805</v>
      </c>
      <c r="E10174" s="143" t="s">
        <v>7832</v>
      </c>
      <c r="F10174" s="143" t="s">
        <v>700</v>
      </c>
      <c r="G10174" s="143" t="s">
        <v>701</v>
      </c>
      <c r="H10174" s="144">
        <v>170000</v>
      </c>
      <c r="I10174" s="143"/>
    </row>
    <row r="10175" spans="2:9" x14ac:dyDescent="0.25">
      <c r="B10175" s="142">
        <v>57614</v>
      </c>
      <c r="C10175" s="143" t="s">
        <v>314</v>
      </c>
      <c r="D10175" s="142">
        <v>74596359</v>
      </c>
      <c r="E10175" s="143" t="s">
        <v>7833</v>
      </c>
      <c r="F10175" s="143" t="s">
        <v>713</v>
      </c>
      <c r="G10175" s="143" t="s">
        <v>714</v>
      </c>
      <c r="H10175" s="144">
        <v>100000</v>
      </c>
      <c r="I10175" s="143"/>
    </row>
    <row r="10176" spans="2:9" x14ac:dyDescent="0.25">
      <c r="B10176" s="142">
        <v>57614</v>
      </c>
      <c r="C10176" s="143" t="s">
        <v>314</v>
      </c>
      <c r="D10176" s="142">
        <v>90029670</v>
      </c>
      <c r="E10176" s="143" t="s">
        <v>7834</v>
      </c>
      <c r="F10176" s="143" t="s">
        <v>792</v>
      </c>
      <c r="G10176" s="143" t="s">
        <v>793</v>
      </c>
      <c r="H10176" s="144">
        <v>0</v>
      </c>
      <c r="I10176" s="143"/>
    </row>
    <row r="10177" spans="2:9" x14ac:dyDescent="0.25">
      <c r="B10177" s="142">
        <v>57614</v>
      </c>
      <c r="C10177" s="143" t="s">
        <v>314</v>
      </c>
      <c r="D10177" s="142">
        <v>90029670</v>
      </c>
      <c r="E10177" s="143" t="s">
        <v>7835</v>
      </c>
      <c r="F10177" s="143" t="s">
        <v>700</v>
      </c>
      <c r="G10177" s="143" t="s">
        <v>701</v>
      </c>
      <c r="H10177" s="144">
        <v>70000</v>
      </c>
      <c r="I10177" s="143"/>
    </row>
    <row r="10178" spans="2:9" x14ac:dyDescent="0.25">
      <c r="B10178" s="142">
        <v>57614</v>
      </c>
      <c r="C10178" s="143" t="s">
        <v>314</v>
      </c>
      <c r="D10178" s="142">
        <v>98995710</v>
      </c>
      <c r="E10178" s="143" t="s">
        <v>7836</v>
      </c>
      <c r="F10178" s="143" t="s">
        <v>700</v>
      </c>
      <c r="G10178" s="143" t="s">
        <v>701</v>
      </c>
      <c r="H10178" s="144">
        <v>-1823</v>
      </c>
      <c r="I10178" s="143"/>
    </row>
    <row r="10179" spans="2:9" x14ac:dyDescent="0.25">
      <c r="B10179" s="142">
        <v>57614</v>
      </c>
      <c r="C10179" s="143" t="s">
        <v>314</v>
      </c>
      <c r="D10179" s="142">
        <v>98995710</v>
      </c>
      <c r="E10179" s="143" t="s">
        <v>7836</v>
      </c>
      <c r="F10179" s="143" t="s">
        <v>700</v>
      </c>
      <c r="G10179" s="143" t="s">
        <v>701</v>
      </c>
      <c r="H10179" s="144">
        <v>-16407</v>
      </c>
      <c r="I10179" s="143"/>
    </row>
    <row r="10180" spans="2:9" x14ac:dyDescent="0.25">
      <c r="B10180" s="142">
        <v>57614</v>
      </c>
      <c r="C10180" s="143" t="s">
        <v>314</v>
      </c>
      <c r="D10180" s="142">
        <v>98995710</v>
      </c>
      <c r="E10180" s="143" t="s">
        <v>7836</v>
      </c>
      <c r="F10180" s="143" t="s">
        <v>700</v>
      </c>
      <c r="G10180" s="143" t="s">
        <v>701</v>
      </c>
      <c r="H10180" s="144">
        <v>-3646</v>
      </c>
      <c r="I10180" s="143"/>
    </row>
    <row r="10181" spans="2:9" x14ac:dyDescent="0.25">
      <c r="B10181" s="142">
        <v>57614</v>
      </c>
      <c r="C10181" s="143" t="s">
        <v>314</v>
      </c>
      <c r="D10181" s="142">
        <v>100817085</v>
      </c>
      <c r="E10181" s="143" t="s">
        <v>7837</v>
      </c>
      <c r="F10181" s="143" t="s">
        <v>713</v>
      </c>
      <c r="G10181" s="143" t="s">
        <v>714</v>
      </c>
      <c r="H10181" s="144">
        <v>29477.95</v>
      </c>
      <c r="I10181" s="143"/>
    </row>
    <row r="10182" spans="2:9" x14ac:dyDescent="0.25">
      <c r="B10182" s="142">
        <v>57614</v>
      </c>
      <c r="C10182" s="143" t="s">
        <v>314</v>
      </c>
      <c r="D10182" s="142">
        <v>100951738</v>
      </c>
      <c r="E10182" s="143" t="s">
        <v>7797</v>
      </c>
      <c r="F10182" s="143" t="s">
        <v>713</v>
      </c>
      <c r="G10182" s="143" t="s">
        <v>714</v>
      </c>
      <c r="H10182" s="144">
        <v>-360000</v>
      </c>
      <c r="I10182" s="143"/>
    </row>
    <row r="10183" spans="2:9" x14ac:dyDescent="0.25">
      <c r="B10183" s="142">
        <v>57614</v>
      </c>
      <c r="C10183" s="143" t="s">
        <v>314</v>
      </c>
      <c r="D10183" s="142">
        <v>101646230</v>
      </c>
      <c r="E10183" s="143" t="s">
        <v>7818</v>
      </c>
      <c r="F10183" s="143" t="s">
        <v>713</v>
      </c>
      <c r="G10183" s="143" t="s">
        <v>714</v>
      </c>
      <c r="H10183" s="144">
        <v>0</v>
      </c>
      <c r="I10183" s="143"/>
    </row>
    <row r="10184" spans="2:9" x14ac:dyDescent="0.25">
      <c r="B10184" s="142">
        <v>57614</v>
      </c>
      <c r="C10184" s="143" t="s">
        <v>314</v>
      </c>
      <c r="D10184" s="142">
        <v>101646230</v>
      </c>
      <c r="E10184" s="143" t="s">
        <v>7819</v>
      </c>
      <c r="F10184" s="143" t="s">
        <v>713</v>
      </c>
      <c r="G10184" s="143" t="s">
        <v>714</v>
      </c>
      <c r="H10184" s="144">
        <v>278200</v>
      </c>
      <c r="I10184" s="143"/>
    </row>
    <row r="10185" spans="2:9" x14ac:dyDescent="0.25">
      <c r="B10185" s="142">
        <v>57614</v>
      </c>
      <c r="C10185" s="143" t="s">
        <v>314</v>
      </c>
      <c r="D10185" s="142">
        <v>101646230</v>
      </c>
      <c r="E10185" s="143" t="s">
        <v>7820</v>
      </c>
      <c r="F10185" s="143" t="s">
        <v>713</v>
      </c>
      <c r="G10185" s="143" t="s">
        <v>714</v>
      </c>
      <c r="H10185" s="144">
        <v>0</v>
      </c>
      <c r="I10185" s="143"/>
    </row>
    <row r="10186" spans="2:9" x14ac:dyDescent="0.25">
      <c r="B10186" s="142">
        <v>57618</v>
      </c>
      <c r="C10186" s="143" t="s">
        <v>418</v>
      </c>
      <c r="D10186" s="142">
        <v>13689406</v>
      </c>
      <c r="E10186" s="143" t="s">
        <v>7838</v>
      </c>
      <c r="F10186" s="143" t="s">
        <v>700</v>
      </c>
      <c r="G10186" s="143" t="s">
        <v>701</v>
      </c>
      <c r="H10186" s="144">
        <v>-25001.81</v>
      </c>
      <c r="I10186" s="143"/>
    </row>
    <row r="10187" spans="2:9" x14ac:dyDescent="0.25">
      <c r="B10187" s="142">
        <v>57618</v>
      </c>
      <c r="C10187" s="143" t="s">
        <v>418</v>
      </c>
      <c r="D10187" s="142">
        <v>13766550</v>
      </c>
      <c r="E10187" s="143" t="s">
        <v>7839</v>
      </c>
      <c r="F10187" s="143" t="s">
        <v>700</v>
      </c>
      <c r="G10187" s="143" t="s">
        <v>701</v>
      </c>
      <c r="H10187" s="144">
        <v>-28000</v>
      </c>
      <c r="I10187" s="143"/>
    </row>
    <row r="10188" spans="2:9" x14ac:dyDescent="0.25">
      <c r="B10188" s="142">
        <v>57618</v>
      </c>
      <c r="C10188" s="143" t="s">
        <v>418</v>
      </c>
      <c r="D10188" s="142">
        <v>13767847</v>
      </c>
      <c r="E10188" s="143" t="s">
        <v>6692</v>
      </c>
      <c r="F10188" s="143" t="s">
        <v>700</v>
      </c>
      <c r="G10188" s="143" t="s">
        <v>701</v>
      </c>
      <c r="H10188" s="144">
        <v>2500</v>
      </c>
      <c r="I10188" s="143"/>
    </row>
    <row r="10189" spans="2:9" x14ac:dyDescent="0.25">
      <c r="B10189" s="142">
        <v>57618</v>
      </c>
      <c r="C10189" s="143" t="s">
        <v>418</v>
      </c>
      <c r="D10189" s="142">
        <v>13767847</v>
      </c>
      <c r="E10189" s="143" t="s">
        <v>7840</v>
      </c>
      <c r="F10189" s="143" t="s">
        <v>700</v>
      </c>
      <c r="G10189" s="143" t="s">
        <v>701</v>
      </c>
      <c r="H10189" s="144">
        <v>116639.93</v>
      </c>
      <c r="I10189" s="143"/>
    </row>
    <row r="10190" spans="2:9" x14ac:dyDescent="0.25">
      <c r="B10190" s="142">
        <v>57618</v>
      </c>
      <c r="C10190" s="143" t="s">
        <v>418</v>
      </c>
      <c r="D10190" s="142">
        <v>13767847</v>
      </c>
      <c r="E10190" s="143" t="s">
        <v>7841</v>
      </c>
      <c r="F10190" s="143" t="s">
        <v>769</v>
      </c>
      <c r="G10190" s="143" t="s">
        <v>770</v>
      </c>
      <c r="H10190" s="144">
        <v>-16639.93</v>
      </c>
      <c r="I10190" s="143"/>
    </row>
    <row r="10191" spans="2:9" x14ac:dyDescent="0.25">
      <c r="B10191" s="142">
        <v>57618</v>
      </c>
      <c r="C10191" s="143" t="s">
        <v>418</v>
      </c>
      <c r="D10191" s="142">
        <v>13767847</v>
      </c>
      <c r="E10191" s="143" t="s">
        <v>7842</v>
      </c>
      <c r="F10191" s="143" t="s">
        <v>700</v>
      </c>
      <c r="G10191" s="143" t="s">
        <v>701</v>
      </c>
      <c r="H10191" s="144">
        <v>-34228.589999999997</v>
      </c>
      <c r="I10191" s="143"/>
    </row>
    <row r="10192" spans="2:9" x14ac:dyDescent="0.25">
      <c r="B10192" s="142">
        <v>57618</v>
      </c>
      <c r="C10192" s="143" t="s">
        <v>418</v>
      </c>
      <c r="D10192" s="142">
        <v>13773920</v>
      </c>
      <c r="E10192" s="143" t="s">
        <v>7843</v>
      </c>
      <c r="F10192" s="143" t="s">
        <v>723</v>
      </c>
      <c r="G10192" s="143" t="s">
        <v>724</v>
      </c>
      <c r="H10192" s="144">
        <v>-2400</v>
      </c>
      <c r="I10192" s="143"/>
    </row>
    <row r="10193" spans="2:9" x14ac:dyDescent="0.25">
      <c r="B10193" s="142">
        <v>57618</v>
      </c>
      <c r="C10193" s="143" t="s">
        <v>418</v>
      </c>
      <c r="D10193" s="142">
        <v>13773920</v>
      </c>
      <c r="E10193" s="143" t="s">
        <v>7843</v>
      </c>
      <c r="F10193" s="143" t="s">
        <v>723</v>
      </c>
      <c r="G10193" s="143" t="s">
        <v>724</v>
      </c>
      <c r="H10193" s="144">
        <v>-113078.6</v>
      </c>
      <c r="I10193" s="143"/>
    </row>
    <row r="10194" spans="2:9" x14ac:dyDescent="0.25">
      <c r="B10194" s="142">
        <v>57618</v>
      </c>
      <c r="C10194" s="143" t="s">
        <v>418</v>
      </c>
      <c r="D10194" s="142">
        <v>13773920</v>
      </c>
      <c r="E10194" s="143" t="s">
        <v>7844</v>
      </c>
      <c r="F10194" s="143" t="s">
        <v>899</v>
      </c>
      <c r="G10194" s="143" t="s">
        <v>900</v>
      </c>
      <c r="H10194" s="144">
        <v>762.25</v>
      </c>
      <c r="I10194" s="143"/>
    </row>
    <row r="10195" spans="2:9" x14ac:dyDescent="0.25">
      <c r="B10195" s="142">
        <v>57618</v>
      </c>
      <c r="C10195" s="143" t="s">
        <v>418</v>
      </c>
      <c r="D10195" s="142">
        <v>13773920</v>
      </c>
      <c r="E10195" s="143" t="s">
        <v>7845</v>
      </c>
      <c r="F10195" s="143" t="s">
        <v>700</v>
      </c>
      <c r="G10195" s="143" t="s">
        <v>701</v>
      </c>
      <c r="H10195" s="144">
        <v>110678.6</v>
      </c>
      <c r="I10195" s="143"/>
    </row>
    <row r="10196" spans="2:9" x14ac:dyDescent="0.25">
      <c r="B10196" s="142">
        <v>57618</v>
      </c>
      <c r="C10196" s="143" t="s">
        <v>418</v>
      </c>
      <c r="D10196" s="142">
        <v>13852875</v>
      </c>
      <c r="E10196" s="143" t="s">
        <v>7846</v>
      </c>
      <c r="F10196" s="143" t="s">
        <v>697</v>
      </c>
      <c r="G10196" s="143" t="s">
        <v>698</v>
      </c>
      <c r="H10196" s="144">
        <v>50000</v>
      </c>
      <c r="I10196" s="143"/>
    </row>
    <row r="10197" spans="2:9" x14ac:dyDescent="0.25">
      <c r="B10197" s="142">
        <v>57618</v>
      </c>
      <c r="C10197" s="143" t="s">
        <v>418</v>
      </c>
      <c r="D10197" s="142">
        <v>13878116</v>
      </c>
      <c r="E10197" s="143" t="s">
        <v>7847</v>
      </c>
      <c r="F10197" s="143" t="s">
        <v>697</v>
      </c>
      <c r="G10197" s="143" t="s">
        <v>698</v>
      </c>
      <c r="H10197" s="144">
        <v>65000</v>
      </c>
      <c r="I10197" s="143"/>
    </row>
    <row r="10198" spans="2:9" x14ac:dyDescent="0.25">
      <c r="B10198" s="142">
        <v>57618</v>
      </c>
      <c r="C10198" s="143" t="s">
        <v>418</v>
      </c>
      <c r="D10198" s="142">
        <v>13878116</v>
      </c>
      <c r="E10198" s="143" t="s">
        <v>7848</v>
      </c>
      <c r="F10198" s="143" t="s">
        <v>769</v>
      </c>
      <c r="G10198" s="143" t="s">
        <v>770</v>
      </c>
      <c r="H10198" s="144">
        <v>-1107.99</v>
      </c>
      <c r="I10198" s="143"/>
    </row>
    <row r="10199" spans="2:9" x14ac:dyDescent="0.25">
      <c r="B10199" s="142">
        <v>57618</v>
      </c>
      <c r="C10199" s="143" t="s">
        <v>418</v>
      </c>
      <c r="D10199" s="142">
        <v>13880480</v>
      </c>
      <c r="E10199" s="143" t="s">
        <v>9443</v>
      </c>
      <c r="F10199" s="143" t="s">
        <v>713</v>
      </c>
      <c r="G10199" s="143" t="s">
        <v>714</v>
      </c>
      <c r="H10199" s="144">
        <v>100000</v>
      </c>
      <c r="I10199" s="143"/>
    </row>
    <row r="10200" spans="2:9" x14ac:dyDescent="0.25">
      <c r="B10200" s="142">
        <v>57618</v>
      </c>
      <c r="C10200" s="143" t="s">
        <v>418</v>
      </c>
      <c r="D10200" s="142">
        <v>13886042</v>
      </c>
      <c r="E10200" s="143" t="s">
        <v>6697</v>
      </c>
      <c r="F10200" s="143" t="s">
        <v>700</v>
      </c>
      <c r="G10200" s="143" t="s">
        <v>701</v>
      </c>
      <c r="H10200" s="144">
        <v>150</v>
      </c>
      <c r="I10200" s="143"/>
    </row>
    <row r="10201" spans="2:9" x14ac:dyDescent="0.25">
      <c r="B10201" s="142">
        <v>57618</v>
      </c>
      <c r="C10201" s="143" t="s">
        <v>418</v>
      </c>
      <c r="D10201" s="142">
        <v>13916039</v>
      </c>
      <c r="E10201" s="143" t="s">
        <v>7849</v>
      </c>
      <c r="F10201" s="143" t="s">
        <v>700</v>
      </c>
      <c r="G10201" s="143" t="s">
        <v>701</v>
      </c>
      <c r="H10201" s="144">
        <v>600</v>
      </c>
      <c r="I10201" s="143"/>
    </row>
    <row r="10202" spans="2:9" x14ac:dyDescent="0.25">
      <c r="B10202" s="142">
        <v>57618</v>
      </c>
      <c r="C10202" s="143" t="s">
        <v>418</v>
      </c>
      <c r="D10202" s="142">
        <v>13916391</v>
      </c>
      <c r="E10202" s="143" t="s">
        <v>7850</v>
      </c>
      <c r="F10202" s="143" t="s">
        <v>713</v>
      </c>
      <c r="G10202" s="143" t="s">
        <v>714</v>
      </c>
      <c r="H10202" s="144">
        <v>35000</v>
      </c>
      <c r="I10202" s="143"/>
    </row>
    <row r="10203" spans="2:9" x14ac:dyDescent="0.25">
      <c r="B10203" s="142">
        <v>57618</v>
      </c>
      <c r="C10203" s="143" t="s">
        <v>418</v>
      </c>
      <c r="D10203" s="142">
        <v>13916982</v>
      </c>
      <c r="E10203" s="143" t="s">
        <v>7851</v>
      </c>
      <c r="F10203" s="143" t="s">
        <v>700</v>
      </c>
      <c r="G10203" s="143" t="s">
        <v>701</v>
      </c>
      <c r="H10203" s="144">
        <v>-900</v>
      </c>
      <c r="I10203" s="143"/>
    </row>
    <row r="10204" spans="2:9" x14ac:dyDescent="0.25">
      <c r="B10204" s="142">
        <v>57618</v>
      </c>
      <c r="C10204" s="143" t="s">
        <v>418</v>
      </c>
      <c r="D10204" s="142">
        <v>13916982</v>
      </c>
      <c r="E10204" s="143" t="s">
        <v>7852</v>
      </c>
      <c r="F10204" s="143" t="s">
        <v>700</v>
      </c>
      <c r="G10204" s="143" t="s">
        <v>701</v>
      </c>
      <c r="H10204" s="144">
        <v>600</v>
      </c>
      <c r="I10204" s="143"/>
    </row>
    <row r="10205" spans="2:9" x14ac:dyDescent="0.25">
      <c r="B10205" s="142">
        <v>57618</v>
      </c>
      <c r="C10205" s="143" t="s">
        <v>418</v>
      </c>
      <c r="D10205" s="142">
        <v>13916982</v>
      </c>
      <c r="E10205" s="143" t="s">
        <v>7853</v>
      </c>
      <c r="F10205" s="143" t="s">
        <v>700</v>
      </c>
      <c r="G10205" s="143" t="s">
        <v>701</v>
      </c>
      <c r="H10205" s="144">
        <v>16000</v>
      </c>
      <c r="I10205" s="143"/>
    </row>
    <row r="10206" spans="2:9" x14ac:dyDescent="0.25">
      <c r="B10206" s="142">
        <v>57618</v>
      </c>
      <c r="C10206" s="143" t="s">
        <v>418</v>
      </c>
      <c r="D10206" s="142">
        <v>13916982</v>
      </c>
      <c r="E10206" s="143" t="s">
        <v>7854</v>
      </c>
      <c r="F10206" s="143" t="s">
        <v>737</v>
      </c>
      <c r="G10206" s="143" t="s">
        <v>738</v>
      </c>
      <c r="H10206" s="144">
        <v>360</v>
      </c>
      <c r="I10206" s="143"/>
    </row>
    <row r="10207" spans="2:9" x14ac:dyDescent="0.25">
      <c r="B10207" s="142">
        <v>57618</v>
      </c>
      <c r="C10207" s="143" t="s">
        <v>418</v>
      </c>
      <c r="D10207" s="142">
        <v>13916982</v>
      </c>
      <c r="E10207" s="143" t="s">
        <v>7855</v>
      </c>
      <c r="F10207" s="143" t="s">
        <v>700</v>
      </c>
      <c r="G10207" s="143" t="s">
        <v>701</v>
      </c>
      <c r="H10207" s="144">
        <v>503.03</v>
      </c>
      <c r="I10207" s="143"/>
    </row>
    <row r="10208" spans="2:9" x14ac:dyDescent="0.25">
      <c r="B10208" s="142">
        <v>57618</v>
      </c>
      <c r="C10208" s="143" t="s">
        <v>418</v>
      </c>
      <c r="D10208" s="142">
        <v>13916982</v>
      </c>
      <c r="E10208" s="143" t="s">
        <v>7856</v>
      </c>
      <c r="F10208" s="143" t="s">
        <v>787</v>
      </c>
      <c r="G10208" s="143" t="s">
        <v>788</v>
      </c>
      <c r="H10208" s="144">
        <v>330</v>
      </c>
      <c r="I10208" s="143"/>
    </row>
    <row r="10209" spans="2:9" x14ac:dyDescent="0.25">
      <c r="B10209" s="142">
        <v>57618</v>
      </c>
      <c r="C10209" s="143" t="s">
        <v>418</v>
      </c>
      <c r="D10209" s="142">
        <v>13916982</v>
      </c>
      <c r="E10209" s="143" t="s">
        <v>7857</v>
      </c>
      <c r="F10209" s="143" t="s">
        <v>737</v>
      </c>
      <c r="G10209" s="143" t="s">
        <v>738</v>
      </c>
      <c r="H10209" s="144">
        <v>360</v>
      </c>
      <c r="I10209" s="143"/>
    </row>
    <row r="10210" spans="2:9" x14ac:dyDescent="0.25">
      <c r="B10210" s="142">
        <v>57618</v>
      </c>
      <c r="C10210" s="143" t="s">
        <v>418</v>
      </c>
      <c r="D10210" s="142">
        <v>13917638</v>
      </c>
      <c r="E10210" s="143" t="s">
        <v>7858</v>
      </c>
      <c r="F10210" s="143" t="s">
        <v>697</v>
      </c>
      <c r="G10210" s="143" t="s">
        <v>698</v>
      </c>
      <c r="H10210" s="144">
        <v>80000</v>
      </c>
      <c r="I10210" s="143"/>
    </row>
    <row r="10211" spans="2:9" x14ac:dyDescent="0.25">
      <c r="B10211" s="142">
        <v>57618</v>
      </c>
      <c r="C10211" s="143" t="s">
        <v>418</v>
      </c>
      <c r="D10211" s="142">
        <v>13917864</v>
      </c>
      <c r="E10211" s="143" t="s">
        <v>7859</v>
      </c>
      <c r="F10211" s="143" t="s">
        <v>697</v>
      </c>
      <c r="G10211" s="143" t="s">
        <v>698</v>
      </c>
      <c r="H10211" s="144">
        <v>28000</v>
      </c>
      <c r="I10211" s="143"/>
    </row>
    <row r="10212" spans="2:9" x14ac:dyDescent="0.25">
      <c r="B10212" s="142">
        <v>57618</v>
      </c>
      <c r="C10212" s="143" t="s">
        <v>418</v>
      </c>
      <c r="D10212" s="142">
        <v>13918084</v>
      </c>
      <c r="E10212" s="143" t="s">
        <v>7860</v>
      </c>
      <c r="F10212" s="143" t="s">
        <v>713</v>
      </c>
      <c r="G10212" s="143" t="s">
        <v>714</v>
      </c>
      <c r="H10212" s="144">
        <v>120000</v>
      </c>
      <c r="I10212" s="143"/>
    </row>
    <row r="10213" spans="2:9" x14ac:dyDescent="0.25">
      <c r="B10213" s="142">
        <v>57618</v>
      </c>
      <c r="C10213" s="143" t="s">
        <v>418</v>
      </c>
      <c r="D10213" s="142">
        <v>13918420</v>
      </c>
      <c r="E10213" s="143" t="s">
        <v>7861</v>
      </c>
      <c r="F10213" s="143" t="s">
        <v>700</v>
      </c>
      <c r="G10213" s="143" t="s">
        <v>701</v>
      </c>
      <c r="H10213" s="144">
        <v>-5011.9399999999996</v>
      </c>
      <c r="I10213" s="143"/>
    </row>
    <row r="10214" spans="2:9" x14ac:dyDescent="0.25">
      <c r="B10214" s="142">
        <v>57618</v>
      </c>
      <c r="C10214" s="143" t="s">
        <v>418</v>
      </c>
      <c r="D10214" s="142">
        <v>13918420</v>
      </c>
      <c r="E10214" s="143" t="s">
        <v>7862</v>
      </c>
      <c r="F10214" s="143" t="s">
        <v>700</v>
      </c>
      <c r="G10214" s="143" t="s">
        <v>701</v>
      </c>
      <c r="H10214" s="144">
        <v>-10000</v>
      </c>
      <c r="I10214" s="143"/>
    </row>
    <row r="10215" spans="2:9" x14ac:dyDescent="0.25">
      <c r="B10215" s="142">
        <v>57618</v>
      </c>
      <c r="C10215" s="143" t="s">
        <v>418</v>
      </c>
      <c r="D10215" s="142">
        <v>13919647</v>
      </c>
      <c r="E10215" s="143" t="s">
        <v>7863</v>
      </c>
      <c r="F10215" s="143" t="s">
        <v>700</v>
      </c>
      <c r="G10215" s="143" t="s">
        <v>701</v>
      </c>
      <c r="H10215" s="144">
        <v>-900</v>
      </c>
      <c r="I10215" s="143"/>
    </row>
    <row r="10216" spans="2:9" x14ac:dyDescent="0.25">
      <c r="B10216" s="142">
        <v>57618</v>
      </c>
      <c r="C10216" s="143" t="s">
        <v>418</v>
      </c>
      <c r="D10216" s="142">
        <v>13919647</v>
      </c>
      <c r="E10216" s="143" t="s">
        <v>7864</v>
      </c>
      <c r="F10216" s="143" t="s">
        <v>737</v>
      </c>
      <c r="G10216" s="143" t="s">
        <v>738</v>
      </c>
      <c r="H10216" s="144">
        <v>600</v>
      </c>
      <c r="I10216" s="143"/>
    </row>
    <row r="10217" spans="2:9" x14ac:dyDescent="0.25">
      <c r="B10217" s="142">
        <v>57618</v>
      </c>
      <c r="C10217" s="143" t="s">
        <v>418</v>
      </c>
      <c r="D10217" s="142">
        <v>13920407</v>
      </c>
      <c r="E10217" s="143" t="s">
        <v>7865</v>
      </c>
      <c r="F10217" s="143" t="s">
        <v>737</v>
      </c>
      <c r="G10217" s="143" t="s">
        <v>738</v>
      </c>
      <c r="H10217" s="144">
        <v>2650</v>
      </c>
      <c r="I10217" s="143"/>
    </row>
    <row r="10218" spans="2:9" x14ac:dyDescent="0.25">
      <c r="B10218" s="142">
        <v>57618</v>
      </c>
      <c r="C10218" s="143" t="s">
        <v>418</v>
      </c>
      <c r="D10218" s="142">
        <v>13920615</v>
      </c>
      <c r="E10218" s="143" t="s">
        <v>7866</v>
      </c>
      <c r="F10218" s="143" t="s">
        <v>713</v>
      </c>
      <c r="G10218" s="143" t="s">
        <v>714</v>
      </c>
      <c r="H10218" s="144">
        <v>15000</v>
      </c>
      <c r="I10218" s="143"/>
    </row>
    <row r="10219" spans="2:9" x14ac:dyDescent="0.25">
      <c r="B10219" s="142">
        <v>57618</v>
      </c>
      <c r="C10219" s="143" t="s">
        <v>418</v>
      </c>
      <c r="D10219" s="142">
        <v>13922389</v>
      </c>
      <c r="E10219" s="143" t="s">
        <v>7867</v>
      </c>
      <c r="F10219" s="143" t="s">
        <v>700</v>
      </c>
      <c r="G10219" s="143" t="s">
        <v>701</v>
      </c>
      <c r="H10219" s="144">
        <v>-20487.63</v>
      </c>
      <c r="I10219" s="143"/>
    </row>
    <row r="10220" spans="2:9" x14ac:dyDescent="0.25">
      <c r="B10220" s="142">
        <v>57618</v>
      </c>
      <c r="C10220" s="143" t="s">
        <v>418</v>
      </c>
      <c r="D10220" s="142">
        <v>13932484</v>
      </c>
      <c r="E10220" s="143" t="s">
        <v>7868</v>
      </c>
      <c r="F10220" s="143" t="s">
        <v>700</v>
      </c>
      <c r="G10220" s="143" t="s">
        <v>701</v>
      </c>
      <c r="H10220" s="144">
        <v>600</v>
      </c>
      <c r="I10220" s="143"/>
    </row>
    <row r="10221" spans="2:9" x14ac:dyDescent="0.25">
      <c r="B10221" s="142">
        <v>57618</v>
      </c>
      <c r="C10221" s="143" t="s">
        <v>418</v>
      </c>
      <c r="D10221" s="142">
        <v>13932484</v>
      </c>
      <c r="E10221" s="143" t="s">
        <v>7869</v>
      </c>
      <c r="F10221" s="143" t="s">
        <v>700</v>
      </c>
      <c r="G10221" s="143" t="s">
        <v>701</v>
      </c>
      <c r="H10221" s="144">
        <v>10000</v>
      </c>
      <c r="I10221" s="143"/>
    </row>
    <row r="10222" spans="2:9" x14ac:dyDescent="0.25">
      <c r="B10222" s="142">
        <v>57618</v>
      </c>
      <c r="C10222" s="143" t="s">
        <v>418</v>
      </c>
      <c r="D10222" s="142">
        <v>13932825</v>
      </c>
      <c r="E10222" s="143" t="s">
        <v>7870</v>
      </c>
      <c r="F10222" s="143" t="s">
        <v>899</v>
      </c>
      <c r="G10222" s="143" t="s">
        <v>900</v>
      </c>
      <c r="H10222" s="144">
        <v>762.24</v>
      </c>
      <c r="I10222" s="143"/>
    </row>
    <row r="10223" spans="2:9" x14ac:dyDescent="0.25">
      <c r="B10223" s="142">
        <v>57618</v>
      </c>
      <c r="C10223" s="143" t="s">
        <v>418</v>
      </c>
      <c r="D10223" s="142">
        <v>13933631</v>
      </c>
      <c r="E10223" s="143" t="s">
        <v>7871</v>
      </c>
      <c r="F10223" s="143" t="s">
        <v>729</v>
      </c>
      <c r="G10223" s="143" t="s">
        <v>730</v>
      </c>
      <c r="H10223" s="144">
        <v>627.36</v>
      </c>
      <c r="I10223" s="143"/>
    </row>
    <row r="10224" spans="2:9" x14ac:dyDescent="0.25">
      <c r="B10224" s="142">
        <v>57618</v>
      </c>
      <c r="C10224" s="143" t="s">
        <v>418</v>
      </c>
      <c r="D10224" s="142">
        <v>13933631</v>
      </c>
      <c r="E10224" s="143" t="s">
        <v>7872</v>
      </c>
      <c r="F10224" s="143" t="s">
        <v>700</v>
      </c>
      <c r="G10224" s="143" t="s">
        <v>701</v>
      </c>
      <c r="H10224" s="144">
        <v>44000</v>
      </c>
      <c r="I10224" s="143"/>
    </row>
    <row r="10225" spans="2:9" x14ac:dyDescent="0.25">
      <c r="B10225" s="142">
        <v>57618</v>
      </c>
      <c r="C10225" s="143" t="s">
        <v>418</v>
      </c>
      <c r="D10225" s="142">
        <v>13933961</v>
      </c>
      <c r="E10225" s="143" t="s">
        <v>7873</v>
      </c>
      <c r="F10225" s="143" t="s">
        <v>713</v>
      </c>
      <c r="G10225" s="143" t="s">
        <v>714</v>
      </c>
      <c r="H10225" s="144">
        <v>150000</v>
      </c>
      <c r="I10225" s="143"/>
    </row>
    <row r="10226" spans="2:9" x14ac:dyDescent="0.25">
      <c r="B10226" s="142">
        <v>57618</v>
      </c>
      <c r="C10226" s="143" t="s">
        <v>418</v>
      </c>
      <c r="D10226" s="142">
        <v>13934733</v>
      </c>
      <c r="E10226" s="143" t="s">
        <v>7874</v>
      </c>
      <c r="F10226" s="143" t="s">
        <v>769</v>
      </c>
      <c r="G10226" s="143" t="s">
        <v>770</v>
      </c>
      <c r="H10226" s="144">
        <v>-18041.95</v>
      </c>
      <c r="I10226" s="143"/>
    </row>
    <row r="10227" spans="2:9" x14ac:dyDescent="0.25">
      <c r="B10227" s="142">
        <v>57618</v>
      </c>
      <c r="C10227" s="143" t="s">
        <v>418</v>
      </c>
      <c r="D10227" s="142">
        <v>13937002</v>
      </c>
      <c r="E10227" s="143" t="s">
        <v>7875</v>
      </c>
      <c r="F10227" s="143" t="s">
        <v>697</v>
      </c>
      <c r="G10227" s="143" t="s">
        <v>698</v>
      </c>
      <c r="H10227" s="144">
        <v>0</v>
      </c>
      <c r="I10227" s="143"/>
    </row>
    <row r="10228" spans="2:9" x14ac:dyDescent="0.25">
      <c r="B10228" s="142">
        <v>57618</v>
      </c>
      <c r="C10228" s="143" t="s">
        <v>418</v>
      </c>
      <c r="D10228" s="142">
        <v>13937144</v>
      </c>
      <c r="E10228" s="143" t="s">
        <v>7876</v>
      </c>
      <c r="F10228" s="143" t="s">
        <v>697</v>
      </c>
      <c r="G10228" s="143" t="s">
        <v>698</v>
      </c>
      <c r="H10228" s="144">
        <v>0</v>
      </c>
      <c r="I10228" s="143"/>
    </row>
    <row r="10229" spans="2:9" x14ac:dyDescent="0.25">
      <c r="B10229" s="142">
        <v>57618</v>
      </c>
      <c r="C10229" s="143" t="s">
        <v>418</v>
      </c>
      <c r="D10229" s="142">
        <v>13951763</v>
      </c>
      <c r="E10229" s="143" t="s">
        <v>7877</v>
      </c>
      <c r="F10229" s="143" t="s">
        <v>706</v>
      </c>
      <c r="G10229" s="143" t="s">
        <v>707</v>
      </c>
      <c r="H10229" s="144">
        <v>480.22</v>
      </c>
      <c r="I10229" s="143"/>
    </row>
    <row r="10230" spans="2:9" x14ac:dyDescent="0.25">
      <c r="B10230" s="142">
        <v>57618</v>
      </c>
      <c r="C10230" s="143" t="s">
        <v>418</v>
      </c>
      <c r="D10230" s="142">
        <v>13951763</v>
      </c>
      <c r="E10230" s="143" t="s">
        <v>7877</v>
      </c>
      <c r="F10230" s="143" t="s">
        <v>706</v>
      </c>
      <c r="G10230" s="143" t="s">
        <v>707</v>
      </c>
      <c r="H10230" s="144">
        <v>480.22</v>
      </c>
      <c r="I10230" s="143"/>
    </row>
    <row r="10231" spans="2:9" x14ac:dyDescent="0.25">
      <c r="B10231" s="142">
        <v>57618</v>
      </c>
      <c r="C10231" s="143" t="s">
        <v>418</v>
      </c>
      <c r="D10231" s="142">
        <v>13952104</v>
      </c>
      <c r="E10231" s="143" t="s">
        <v>7878</v>
      </c>
      <c r="F10231" s="143" t="s">
        <v>700</v>
      </c>
      <c r="G10231" s="143" t="s">
        <v>701</v>
      </c>
      <c r="H10231" s="144">
        <v>2500</v>
      </c>
      <c r="I10231" s="143"/>
    </row>
    <row r="10232" spans="2:9" x14ac:dyDescent="0.25">
      <c r="B10232" s="142">
        <v>57618</v>
      </c>
      <c r="C10232" s="143" t="s">
        <v>418</v>
      </c>
      <c r="D10232" s="142">
        <v>13952104</v>
      </c>
      <c r="E10232" s="143" t="s">
        <v>7878</v>
      </c>
      <c r="F10232" s="143" t="s">
        <v>700</v>
      </c>
      <c r="G10232" s="143" t="s">
        <v>701</v>
      </c>
      <c r="H10232" s="144">
        <v>3500</v>
      </c>
      <c r="I10232" s="143"/>
    </row>
    <row r="10233" spans="2:9" x14ac:dyDescent="0.25">
      <c r="B10233" s="142">
        <v>57618</v>
      </c>
      <c r="C10233" s="143" t="s">
        <v>418</v>
      </c>
      <c r="D10233" s="142">
        <v>13960424</v>
      </c>
      <c r="E10233" s="143" t="s">
        <v>7879</v>
      </c>
      <c r="F10233" s="143" t="s">
        <v>769</v>
      </c>
      <c r="G10233" s="143" t="s">
        <v>770</v>
      </c>
      <c r="H10233" s="144">
        <v>-350.07</v>
      </c>
      <c r="I10233" s="143"/>
    </row>
    <row r="10234" spans="2:9" x14ac:dyDescent="0.25">
      <c r="B10234" s="142">
        <v>57618</v>
      </c>
      <c r="C10234" s="143" t="s">
        <v>418</v>
      </c>
      <c r="D10234" s="142">
        <v>13960424</v>
      </c>
      <c r="E10234" s="143" t="s">
        <v>7880</v>
      </c>
      <c r="F10234" s="143" t="s">
        <v>723</v>
      </c>
      <c r="G10234" s="143" t="s">
        <v>724</v>
      </c>
      <c r="H10234" s="144">
        <v>-13233.68</v>
      </c>
      <c r="I10234" s="143"/>
    </row>
    <row r="10235" spans="2:9" x14ac:dyDescent="0.25">
      <c r="B10235" s="142">
        <v>57618</v>
      </c>
      <c r="C10235" s="143" t="s">
        <v>418</v>
      </c>
      <c r="D10235" s="142">
        <v>13960424</v>
      </c>
      <c r="E10235" s="143" t="s">
        <v>7881</v>
      </c>
      <c r="F10235" s="143" t="s">
        <v>700</v>
      </c>
      <c r="G10235" s="143" t="s">
        <v>701</v>
      </c>
      <c r="H10235" s="144">
        <v>-37327.440000000002</v>
      </c>
      <c r="I10235" s="143"/>
    </row>
    <row r="10236" spans="2:9" x14ac:dyDescent="0.25">
      <c r="B10236" s="142">
        <v>57618</v>
      </c>
      <c r="C10236" s="143" t="s">
        <v>418</v>
      </c>
      <c r="D10236" s="142">
        <v>13961078</v>
      </c>
      <c r="E10236" s="143" t="s">
        <v>7882</v>
      </c>
      <c r="F10236" s="143" t="s">
        <v>700</v>
      </c>
      <c r="G10236" s="143" t="s">
        <v>701</v>
      </c>
      <c r="H10236" s="144">
        <v>-50419.46</v>
      </c>
      <c r="I10236" s="143"/>
    </row>
    <row r="10237" spans="2:9" x14ac:dyDescent="0.25">
      <c r="B10237" s="142">
        <v>57618</v>
      </c>
      <c r="C10237" s="143" t="s">
        <v>418</v>
      </c>
      <c r="D10237" s="142">
        <v>14263041</v>
      </c>
      <c r="E10237" s="143" t="s">
        <v>7883</v>
      </c>
      <c r="F10237" s="143" t="s">
        <v>697</v>
      </c>
      <c r="G10237" s="143" t="s">
        <v>698</v>
      </c>
      <c r="H10237" s="144">
        <v>60000</v>
      </c>
      <c r="I10237" s="143"/>
    </row>
    <row r="10238" spans="2:9" x14ac:dyDescent="0.25">
      <c r="B10238" s="142">
        <v>57618</v>
      </c>
      <c r="C10238" s="143" t="s">
        <v>418</v>
      </c>
      <c r="D10238" s="142">
        <v>14267182</v>
      </c>
      <c r="E10238" s="143" t="s">
        <v>7884</v>
      </c>
      <c r="F10238" s="143" t="s">
        <v>700</v>
      </c>
      <c r="G10238" s="143" t="s">
        <v>701</v>
      </c>
      <c r="H10238" s="144">
        <v>-3330.49</v>
      </c>
      <c r="I10238" s="143"/>
    </row>
    <row r="10239" spans="2:9" x14ac:dyDescent="0.25">
      <c r="B10239" s="142">
        <v>57618</v>
      </c>
      <c r="C10239" s="143" t="s">
        <v>418</v>
      </c>
      <c r="D10239" s="142">
        <v>14267182</v>
      </c>
      <c r="E10239" s="143" t="s">
        <v>7885</v>
      </c>
      <c r="F10239" s="143" t="s">
        <v>697</v>
      </c>
      <c r="G10239" s="143" t="s">
        <v>698</v>
      </c>
      <c r="H10239" s="144">
        <v>60000</v>
      </c>
      <c r="I10239" s="143"/>
    </row>
    <row r="10240" spans="2:9" x14ac:dyDescent="0.25">
      <c r="B10240" s="142">
        <v>57618</v>
      </c>
      <c r="C10240" s="143" t="s">
        <v>418</v>
      </c>
      <c r="D10240" s="142">
        <v>14267674</v>
      </c>
      <c r="E10240" s="143" t="s">
        <v>7886</v>
      </c>
      <c r="F10240" s="143" t="s">
        <v>787</v>
      </c>
      <c r="G10240" s="143" t="s">
        <v>788</v>
      </c>
      <c r="H10240" s="144">
        <v>-6603.69</v>
      </c>
      <c r="I10240" s="143"/>
    </row>
    <row r="10241" spans="2:9" x14ac:dyDescent="0.25">
      <c r="B10241" s="142">
        <v>57618</v>
      </c>
      <c r="C10241" s="143" t="s">
        <v>418</v>
      </c>
      <c r="D10241" s="142">
        <v>14267707</v>
      </c>
      <c r="E10241" s="143" t="s">
        <v>7887</v>
      </c>
      <c r="F10241" s="143" t="s">
        <v>787</v>
      </c>
      <c r="G10241" s="143" t="s">
        <v>788</v>
      </c>
      <c r="H10241" s="144">
        <v>-6603.68</v>
      </c>
      <c r="I10241" s="143"/>
    </row>
    <row r="10242" spans="2:9" x14ac:dyDescent="0.25">
      <c r="B10242" s="142">
        <v>57618</v>
      </c>
      <c r="C10242" s="143" t="s">
        <v>418</v>
      </c>
      <c r="D10242" s="142">
        <v>14267707</v>
      </c>
      <c r="E10242" s="143" t="s">
        <v>7888</v>
      </c>
      <c r="F10242" s="143" t="s">
        <v>700</v>
      </c>
      <c r="G10242" s="143" t="s">
        <v>701</v>
      </c>
      <c r="H10242" s="144">
        <v>18288.13</v>
      </c>
      <c r="I10242" s="143"/>
    </row>
    <row r="10243" spans="2:9" x14ac:dyDescent="0.25">
      <c r="B10243" s="142">
        <v>57618</v>
      </c>
      <c r="C10243" s="143" t="s">
        <v>418</v>
      </c>
      <c r="D10243" s="142">
        <v>65050395</v>
      </c>
      <c r="E10243" s="143" t="s">
        <v>7889</v>
      </c>
      <c r="F10243" s="143" t="s">
        <v>697</v>
      </c>
      <c r="G10243" s="143" t="s">
        <v>698</v>
      </c>
      <c r="H10243" s="144">
        <v>2368</v>
      </c>
      <c r="I10243" s="143"/>
    </row>
    <row r="10244" spans="2:9" x14ac:dyDescent="0.25">
      <c r="B10244" s="142">
        <v>57618</v>
      </c>
      <c r="C10244" s="143" t="s">
        <v>418</v>
      </c>
      <c r="D10244" s="142">
        <v>65050395</v>
      </c>
      <c r="E10244" s="143" t="s">
        <v>7889</v>
      </c>
      <c r="F10244" s="143" t="s">
        <v>697</v>
      </c>
      <c r="G10244" s="143" t="s">
        <v>698</v>
      </c>
      <c r="H10244" s="144">
        <v>80000</v>
      </c>
      <c r="I10244" s="143"/>
    </row>
    <row r="10245" spans="2:9" x14ac:dyDescent="0.25">
      <c r="B10245" s="142">
        <v>57618</v>
      </c>
      <c r="C10245" s="143" t="s">
        <v>418</v>
      </c>
      <c r="D10245" s="142">
        <v>65050395</v>
      </c>
      <c r="E10245" s="143" t="s">
        <v>7889</v>
      </c>
      <c r="F10245" s="143" t="s">
        <v>697</v>
      </c>
      <c r="G10245" s="143" t="s">
        <v>698</v>
      </c>
      <c r="H10245" s="144">
        <v>146000</v>
      </c>
      <c r="I10245" s="143"/>
    </row>
    <row r="10246" spans="2:9" x14ac:dyDescent="0.25">
      <c r="B10246" s="142">
        <v>57618</v>
      </c>
      <c r="C10246" s="143" t="s">
        <v>418</v>
      </c>
      <c r="D10246" s="142">
        <v>65057785</v>
      </c>
      <c r="E10246" s="143" t="s">
        <v>7890</v>
      </c>
      <c r="F10246" s="143" t="s">
        <v>713</v>
      </c>
      <c r="G10246" s="143" t="s">
        <v>714</v>
      </c>
      <c r="H10246" s="144">
        <v>-436.97</v>
      </c>
      <c r="I10246" s="143"/>
    </row>
    <row r="10247" spans="2:9" x14ac:dyDescent="0.25">
      <c r="B10247" s="142">
        <v>57618</v>
      </c>
      <c r="C10247" s="143" t="s">
        <v>418</v>
      </c>
      <c r="D10247" s="142">
        <v>65066038</v>
      </c>
      <c r="E10247" s="143" t="s">
        <v>7891</v>
      </c>
      <c r="F10247" s="143" t="s">
        <v>716</v>
      </c>
      <c r="G10247" s="143" t="s">
        <v>717</v>
      </c>
      <c r="H10247" s="144">
        <v>100000</v>
      </c>
      <c r="I10247" s="143"/>
    </row>
    <row r="10248" spans="2:9" x14ac:dyDescent="0.25">
      <c r="B10248" s="142">
        <v>57618</v>
      </c>
      <c r="C10248" s="143" t="s">
        <v>418</v>
      </c>
      <c r="D10248" s="142">
        <v>65071207</v>
      </c>
      <c r="E10248" s="143" t="s">
        <v>7892</v>
      </c>
      <c r="F10248" s="143" t="s">
        <v>716</v>
      </c>
      <c r="G10248" s="143" t="s">
        <v>717</v>
      </c>
      <c r="H10248" s="144">
        <v>100000</v>
      </c>
      <c r="I10248" s="143"/>
    </row>
    <row r="10249" spans="2:9" x14ac:dyDescent="0.25">
      <c r="B10249" s="142">
        <v>57618</v>
      </c>
      <c r="C10249" s="143" t="s">
        <v>418</v>
      </c>
      <c r="D10249" s="142">
        <v>65081081</v>
      </c>
      <c r="E10249" s="143" t="s">
        <v>7893</v>
      </c>
      <c r="F10249" s="143" t="s">
        <v>700</v>
      </c>
      <c r="G10249" s="143" t="s">
        <v>701</v>
      </c>
      <c r="H10249" s="144">
        <v>5000</v>
      </c>
      <c r="I10249" s="143"/>
    </row>
    <row r="10250" spans="2:9" x14ac:dyDescent="0.25">
      <c r="B10250" s="142">
        <v>57618</v>
      </c>
      <c r="C10250" s="143" t="s">
        <v>418</v>
      </c>
      <c r="D10250" s="142">
        <v>65083234</v>
      </c>
      <c r="E10250" s="143" t="s">
        <v>7894</v>
      </c>
      <c r="F10250" s="143" t="s">
        <v>713</v>
      </c>
      <c r="G10250" s="143" t="s">
        <v>714</v>
      </c>
      <c r="H10250" s="144">
        <v>140000</v>
      </c>
      <c r="I10250" s="143"/>
    </row>
    <row r="10251" spans="2:9" x14ac:dyDescent="0.25">
      <c r="B10251" s="142">
        <v>57618</v>
      </c>
      <c r="C10251" s="143" t="s">
        <v>418</v>
      </c>
      <c r="D10251" s="142">
        <v>65186867</v>
      </c>
      <c r="E10251" s="143" t="s">
        <v>6716</v>
      </c>
      <c r="F10251" s="143" t="s">
        <v>700</v>
      </c>
      <c r="G10251" s="143" t="s">
        <v>701</v>
      </c>
      <c r="H10251" s="144">
        <v>150</v>
      </c>
      <c r="I10251" s="143"/>
    </row>
    <row r="10252" spans="2:9" x14ac:dyDescent="0.25">
      <c r="B10252" s="142">
        <v>57618</v>
      </c>
      <c r="C10252" s="143" t="s">
        <v>418</v>
      </c>
      <c r="D10252" s="142">
        <v>98447707</v>
      </c>
      <c r="E10252" s="143" t="s">
        <v>7895</v>
      </c>
      <c r="F10252" s="143" t="s">
        <v>697</v>
      </c>
      <c r="G10252" s="143" t="s">
        <v>698</v>
      </c>
      <c r="H10252" s="144">
        <v>70101</v>
      </c>
      <c r="I10252" s="143"/>
    </row>
    <row r="10253" spans="2:9" x14ac:dyDescent="0.25">
      <c r="B10253" s="142">
        <v>57618</v>
      </c>
      <c r="C10253" s="143" t="s">
        <v>418</v>
      </c>
      <c r="D10253" s="142">
        <v>99473956</v>
      </c>
      <c r="E10253" s="143" t="s">
        <v>7896</v>
      </c>
      <c r="F10253" s="143" t="s">
        <v>787</v>
      </c>
      <c r="G10253" s="143" t="s">
        <v>788</v>
      </c>
      <c r="H10253" s="144">
        <v>400</v>
      </c>
      <c r="I10253" s="143"/>
    </row>
    <row r="10254" spans="2:9" x14ac:dyDescent="0.25">
      <c r="B10254" s="142">
        <v>57618</v>
      </c>
      <c r="C10254" s="143" t="s">
        <v>418</v>
      </c>
      <c r="D10254" s="142">
        <v>99473956</v>
      </c>
      <c r="E10254" s="143" t="s">
        <v>7896</v>
      </c>
      <c r="F10254" s="143" t="s">
        <v>787</v>
      </c>
      <c r="G10254" s="143" t="s">
        <v>788</v>
      </c>
      <c r="H10254" s="144">
        <v>100</v>
      </c>
      <c r="I10254" s="143"/>
    </row>
    <row r="10255" spans="2:9" x14ac:dyDescent="0.25">
      <c r="B10255" s="142">
        <v>57618</v>
      </c>
      <c r="C10255" s="143" t="s">
        <v>418</v>
      </c>
      <c r="D10255" s="142">
        <v>99473956</v>
      </c>
      <c r="E10255" s="143" t="s">
        <v>7896</v>
      </c>
      <c r="F10255" s="143" t="s">
        <v>787</v>
      </c>
      <c r="G10255" s="143" t="s">
        <v>788</v>
      </c>
      <c r="H10255" s="144">
        <v>600</v>
      </c>
      <c r="I10255" s="143"/>
    </row>
    <row r="10256" spans="2:9" x14ac:dyDescent="0.25">
      <c r="B10256" s="142">
        <v>57618</v>
      </c>
      <c r="C10256" s="143" t="s">
        <v>418</v>
      </c>
      <c r="D10256" s="142">
        <v>99473999</v>
      </c>
      <c r="E10256" s="143" t="s">
        <v>7897</v>
      </c>
      <c r="F10256" s="143" t="s">
        <v>787</v>
      </c>
      <c r="G10256" s="143" t="s">
        <v>788</v>
      </c>
      <c r="H10256" s="144">
        <v>400</v>
      </c>
      <c r="I10256" s="143"/>
    </row>
    <row r="10257" spans="2:9" x14ac:dyDescent="0.25">
      <c r="B10257" s="142">
        <v>57618</v>
      </c>
      <c r="C10257" s="143" t="s">
        <v>418</v>
      </c>
      <c r="D10257" s="142">
        <v>99473999</v>
      </c>
      <c r="E10257" s="143" t="s">
        <v>7897</v>
      </c>
      <c r="F10257" s="143" t="s">
        <v>787</v>
      </c>
      <c r="G10257" s="143" t="s">
        <v>788</v>
      </c>
      <c r="H10257" s="144">
        <v>100</v>
      </c>
      <c r="I10257" s="143"/>
    </row>
    <row r="10258" spans="2:9" x14ac:dyDescent="0.25">
      <c r="B10258" s="142">
        <v>57618</v>
      </c>
      <c r="C10258" s="143" t="s">
        <v>418</v>
      </c>
      <c r="D10258" s="142">
        <v>99473999</v>
      </c>
      <c r="E10258" s="143" t="s">
        <v>7897</v>
      </c>
      <c r="F10258" s="143" t="s">
        <v>787</v>
      </c>
      <c r="G10258" s="143" t="s">
        <v>788</v>
      </c>
      <c r="H10258" s="144">
        <v>600</v>
      </c>
      <c r="I10258" s="143"/>
    </row>
    <row r="10259" spans="2:9" x14ac:dyDescent="0.25">
      <c r="B10259" s="142">
        <v>57618</v>
      </c>
      <c r="C10259" s="143" t="s">
        <v>418</v>
      </c>
      <c r="D10259" s="142">
        <v>100652669</v>
      </c>
      <c r="E10259" s="143" t="s">
        <v>7898</v>
      </c>
      <c r="F10259" s="143" t="s">
        <v>713</v>
      </c>
      <c r="G10259" s="143" t="s">
        <v>714</v>
      </c>
      <c r="H10259" s="144">
        <v>100000</v>
      </c>
      <c r="I10259" s="143"/>
    </row>
    <row r="10260" spans="2:9" x14ac:dyDescent="0.25">
      <c r="B10260" s="142">
        <v>57618</v>
      </c>
      <c r="C10260" s="143" t="s">
        <v>418</v>
      </c>
      <c r="D10260" s="142">
        <v>101520104</v>
      </c>
      <c r="E10260" s="143" t="s">
        <v>7899</v>
      </c>
      <c r="F10260" s="143" t="s">
        <v>697</v>
      </c>
      <c r="G10260" s="143" t="s">
        <v>698</v>
      </c>
      <c r="H10260" s="144">
        <v>50000</v>
      </c>
      <c r="I10260" s="143"/>
    </row>
    <row r="10261" spans="2:9" x14ac:dyDescent="0.25">
      <c r="B10261" s="142">
        <v>57618</v>
      </c>
      <c r="C10261" s="143" t="s">
        <v>418</v>
      </c>
      <c r="D10261" s="142">
        <v>101556784</v>
      </c>
      <c r="E10261" s="143" t="s">
        <v>7900</v>
      </c>
      <c r="F10261" s="143" t="s">
        <v>697</v>
      </c>
      <c r="G10261" s="143" t="s">
        <v>698</v>
      </c>
      <c r="H10261" s="144">
        <v>-28.43</v>
      </c>
      <c r="I10261" s="143"/>
    </row>
    <row r="10262" spans="2:9" x14ac:dyDescent="0.25">
      <c r="B10262" s="142">
        <v>57618</v>
      </c>
      <c r="C10262" s="143" t="s">
        <v>418</v>
      </c>
      <c r="D10262" s="142">
        <v>101890401</v>
      </c>
      <c r="E10262" s="143" t="s">
        <v>8917</v>
      </c>
      <c r="F10262" s="143" t="s">
        <v>697</v>
      </c>
      <c r="G10262" s="143" t="s">
        <v>698</v>
      </c>
      <c r="H10262" s="144">
        <v>140000</v>
      </c>
      <c r="I10262" s="143"/>
    </row>
    <row r="10263" spans="2:9" x14ac:dyDescent="0.25">
      <c r="B10263" s="142">
        <v>57622</v>
      </c>
      <c r="C10263" s="143" t="s">
        <v>332</v>
      </c>
      <c r="D10263" s="142">
        <v>13987850</v>
      </c>
      <c r="E10263" s="143" t="s">
        <v>10016</v>
      </c>
      <c r="F10263" s="143" t="s">
        <v>706</v>
      </c>
      <c r="G10263" s="143" t="s">
        <v>707</v>
      </c>
      <c r="H10263" s="144">
        <v>960.43</v>
      </c>
      <c r="I10263" s="143"/>
    </row>
    <row r="10264" spans="2:9" x14ac:dyDescent="0.25">
      <c r="B10264" s="142">
        <v>57622</v>
      </c>
      <c r="C10264" s="143" t="s">
        <v>332</v>
      </c>
      <c r="D10264" s="142">
        <v>13990079</v>
      </c>
      <c r="E10264" s="143" t="s">
        <v>9444</v>
      </c>
      <c r="F10264" s="143" t="s">
        <v>713</v>
      </c>
      <c r="G10264" s="143" t="s">
        <v>714</v>
      </c>
      <c r="H10264" s="144">
        <v>150000</v>
      </c>
      <c r="I10264" s="143"/>
    </row>
    <row r="10265" spans="2:9" x14ac:dyDescent="0.25">
      <c r="B10265" s="142">
        <v>57622</v>
      </c>
      <c r="C10265" s="143" t="s">
        <v>332</v>
      </c>
      <c r="D10265" s="142">
        <v>13997847</v>
      </c>
      <c r="E10265" s="143" t="s">
        <v>9445</v>
      </c>
      <c r="F10265" s="143" t="s">
        <v>713</v>
      </c>
      <c r="G10265" s="143" t="s">
        <v>714</v>
      </c>
      <c r="H10265" s="144">
        <v>135000</v>
      </c>
      <c r="I10265" s="143"/>
    </row>
    <row r="10266" spans="2:9" x14ac:dyDescent="0.25">
      <c r="B10266" s="142">
        <v>57622</v>
      </c>
      <c r="C10266" s="143" t="s">
        <v>332</v>
      </c>
      <c r="D10266" s="142">
        <v>14010576</v>
      </c>
      <c r="E10266" s="143" t="s">
        <v>7901</v>
      </c>
      <c r="F10266" s="143" t="s">
        <v>700</v>
      </c>
      <c r="G10266" s="143" t="s">
        <v>701</v>
      </c>
      <c r="H10266" s="144">
        <v>1829.4</v>
      </c>
      <c r="I10266" s="143"/>
    </row>
    <row r="10267" spans="2:9" x14ac:dyDescent="0.25">
      <c r="B10267" s="142">
        <v>57622</v>
      </c>
      <c r="C10267" s="143" t="s">
        <v>332</v>
      </c>
      <c r="D10267" s="142">
        <v>14010576</v>
      </c>
      <c r="E10267" s="143" t="s">
        <v>7901</v>
      </c>
      <c r="F10267" s="143" t="s">
        <v>700</v>
      </c>
      <c r="G10267" s="143" t="s">
        <v>701</v>
      </c>
      <c r="H10267" s="144">
        <v>182.94</v>
      </c>
      <c r="I10267" s="143"/>
    </row>
    <row r="10268" spans="2:9" x14ac:dyDescent="0.25">
      <c r="B10268" s="142">
        <v>57622</v>
      </c>
      <c r="C10268" s="143" t="s">
        <v>332</v>
      </c>
      <c r="D10268" s="142">
        <v>14011371</v>
      </c>
      <c r="E10268" s="143" t="s">
        <v>7902</v>
      </c>
      <c r="F10268" s="143" t="s">
        <v>713</v>
      </c>
      <c r="G10268" s="143" t="s">
        <v>714</v>
      </c>
      <c r="H10268" s="144">
        <v>100000</v>
      </c>
      <c r="I10268" s="143"/>
    </row>
    <row r="10269" spans="2:9" x14ac:dyDescent="0.25">
      <c r="B10269" s="142">
        <v>57622</v>
      </c>
      <c r="C10269" s="143" t="s">
        <v>332</v>
      </c>
      <c r="D10269" s="142">
        <v>14029535</v>
      </c>
      <c r="E10269" s="143" t="s">
        <v>7903</v>
      </c>
      <c r="F10269" s="143" t="s">
        <v>713</v>
      </c>
      <c r="G10269" s="143" t="s">
        <v>714</v>
      </c>
      <c r="H10269" s="144">
        <v>100000</v>
      </c>
      <c r="I10269" s="143"/>
    </row>
    <row r="10270" spans="2:9" x14ac:dyDescent="0.25">
      <c r="B10270" s="142">
        <v>57622</v>
      </c>
      <c r="C10270" s="143" t="s">
        <v>332</v>
      </c>
      <c r="D10270" s="142">
        <v>14031299</v>
      </c>
      <c r="E10270" s="143" t="s">
        <v>7904</v>
      </c>
      <c r="F10270" s="143" t="s">
        <v>697</v>
      </c>
      <c r="G10270" s="143" t="s">
        <v>698</v>
      </c>
      <c r="H10270" s="144">
        <v>10000</v>
      </c>
      <c r="I10270" s="143"/>
    </row>
    <row r="10271" spans="2:9" x14ac:dyDescent="0.25">
      <c r="B10271" s="142">
        <v>57622</v>
      </c>
      <c r="C10271" s="143" t="s">
        <v>332</v>
      </c>
      <c r="D10271" s="142">
        <v>14038516</v>
      </c>
      <c r="E10271" s="143" t="s">
        <v>7905</v>
      </c>
      <c r="F10271" s="143" t="s">
        <v>697</v>
      </c>
      <c r="G10271" s="143" t="s">
        <v>698</v>
      </c>
      <c r="H10271" s="144">
        <v>10000</v>
      </c>
      <c r="I10271" s="143"/>
    </row>
    <row r="10272" spans="2:9" x14ac:dyDescent="0.25">
      <c r="B10272" s="142">
        <v>57622</v>
      </c>
      <c r="C10272" s="143" t="s">
        <v>332</v>
      </c>
      <c r="D10272" s="142">
        <v>14047735</v>
      </c>
      <c r="E10272" s="143" t="s">
        <v>7906</v>
      </c>
      <c r="F10272" s="143" t="s">
        <v>713</v>
      </c>
      <c r="G10272" s="143" t="s">
        <v>714</v>
      </c>
      <c r="H10272" s="144">
        <v>100000</v>
      </c>
      <c r="I10272" s="143"/>
    </row>
    <row r="10273" spans="2:9" x14ac:dyDescent="0.25">
      <c r="B10273" s="142">
        <v>57622</v>
      </c>
      <c r="C10273" s="143" t="s">
        <v>332</v>
      </c>
      <c r="D10273" s="142">
        <v>14048064</v>
      </c>
      <c r="E10273" s="143" t="s">
        <v>7907</v>
      </c>
      <c r="F10273" s="143" t="s">
        <v>700</v>
      </c>
      <c r="G10273" s="143" t="s">
        <v>701</v>
      </c>
      <c r="H10273" s="144">
        <v>100000</v>
      </c>
      <c r="I10273" s="143"/>
    </row>
    <row r="10274" spans="2:9" x14ac:dyDescent="0.25">
      <c r="B10274" s="142">
        <v>57622</v>
      </c>
      <c r="C10274" s="143" t="s">
        <v>332</v>
      </c>
      <c r="D10274" s="142">
        <v>14052668</v>
      </c>
      <c r="E10274" s="143" t="s">
        <v>5956</v>
      </c>
      <c r="F10274" s="143" t="s">
        <v>737</v>
      </c>
      <c r="G10274" s="143" t="s">
        <v>738</v>
      </c>
      <c r="H10274" s="144">
        <v>330</v>
      </c>
      <c r="I10274" s="143"/>
    </row>
    <row r="10275" spans="2:9" x14ac:dyDescent="0.25">
      <c r="B10275" s="142">
        <v>57622</v>
      </c>
      <c r="C10275" s="143" t="s">
        <v>332</v>
      </c>
      <c r="D10275" s="142">
        <v>14052668</v>
      </c>
      <c r="E10275" s="143" t="s">
        <v>7908</v>
      </c>
      <c r="F10275" s="143" t="s">
        <v>700</v>
      </c>
      <c r="G10275" s="143" t="s">
        <v>701</v>
      </c>
      <c r="H10275" s="144">
        <v>120000</v>
      </c>
      <c r="I10275" s="143"/>
    </row>
    <row r="10276" spans="2:9" x14ac:dyDescent="0.25">
      <c r="B10276" s="142">
        <v>57622</v>
      </c>
      <c r="C10276" s="143" t="s">
        <v>332</v>
      </c>
      <c r="D10276" s="142">
        <v>14052668</v>
      </c>
      <c r="E10276" s="143" t="s">
        <v>5957</v>
      </c>
      <c r="F10276" s="143" t="s">
        <v>706</v>
      </c>
      <c r="G10276" s="143" t="s">
        <v>707</v>
      </c>
      <c r="H10276" s="144">
        <v>640.29999999999995</v>
      </c>
      <c r="I10276" s="143"/>
    </row>
    <row r="10277" spans="2:9" x14ac:dyDescent="0.25">
      <c r="B10277" s="142">
        <v>57622</v>
      </c>
      <c r="C10277" s="143" t="s">
        <v>332</v>
      </c>
      <c r="D10277" s="142">
        <v>65011880</v>
      </c>
      <c r="E10277" s="143" t="s">
        <v>9446</v>
      </c>
      <c r="F10277" s="143" t="s">
        <v>713</v>
      </c>
      <c r="G10277" s="143" t="s">
        <v>714</v>
      </c>
      <c r="H10277" s="144">
        <v>135000</v>
      </c>
      <c r="I10277" s="143"/>
    </row>
    <row r="10278" spans="2:9" x14ac:dyDescent="0.25">
      <c r="B10278" s="142">
        <v>57622</v>
      </c>
      <c r="C10278" s="143" t="s">
        <v>332</v>
      </c>
      <c r="D10278" s="142">
        <v>65066965</v>
      </c>
      <c r="E10278" s="143" t="s">
        <v>7909</v>
      </c>
      <c r="F10278" s="143" t="s">
        <v>700</v>
      </c>
      <c r="G10278" s="143" t="s">
        <v>701</v>
      </c>
      <c r="H10278" s="144">
        <v>840</v>
      </c>
      <c r="I10278" s="143"/>
    </row>
    <row r="10279" spans="2:9" x14ac:dyDescent="0.25">
      <c r="B10279" s="142">
        <v>57622</v>
      </c>
      <c r="C10279" s="143" t="s">
        <v>332</v>
      </c>
      <c r="D10279" s="142">
        <v>65142111</v>
      </c>
      <c r="E10279" s="143" t="s">
        <v>7910</v>
      </c>
      <c r="F10279" s="143" t="s">
        <v>700</v>
      </c>
      <c r="G10279" s="143" t="s">
        <v>701</v>
      </c>
      <c r="H10279" s="144">
        <v>60000</v>
      </c>
      <c r="I10279" s="143"/>
    </row>
    <row r="10280" spans="2:9" x14ac:dyDescent="0.25">
      <c r="B10280" s="142">
        <v>57626</v>
      </c>
      <c r="C10280" s="143" t="s">
        <v>316</v>
      </c>
      <c r="D10280" s="142">
        <v>13766967</v>
      </c>
      <c r="E10280" s="143" t="s">
        <v>10017</v>
      </c>
      <c r="F10280" s="143" t="s">
        <v>1675</v>
      </c>
      <c r="G10280" s="143" t="s">
        <v>1676</v>
      </c>
      <c r="H10280" s="144">
        <v>960</v>
      </c>
      <c r="I10280" s="143"/>
    </row>
    <row r="10281" spans="2:9" x14ac:dyDescent="0.25">
      <c r="B10281" s="142">
        <v>57626</v>
      </c>
      <c r="C10281" s="143" t="s">
        <v>316</v>
      </c>
      <c r="D10281" s="142">
        <v>13767711</v>
      </c>
      <c r="E10281" s="143" t="s">
        <v>7911</v>
      </c>
      <c r="F10281" s="143" t="s">
        <v>713</v>
      </c>
      <c r="G10281" s="143" t="s">
        <v>714</v>
      </c>
      <c r="H10281" s="144">
        <v>100000</v>
      </c>
      <c r="I10281" s="143"/>
    </row>
    <row r="10282" spans="2:9" x14ac:dyDescent="0.25">
      <c r="B10282" s="142">
        <v>57626</v>
      </c>
      <c r="C10282" s="143" t="s">
        <v>316</v>
      </c>
      <c r="D10282" s="142">
        <v>13779523</v>
      </c>
      <c r="E10282" s="143" t="s">
        <v>7912</v>
      </c>
      <c r="F10282" s="143" t="s">
        <v>697</v>
      </c>
      <c r="G10282" s="143" t="s">
        <v>698</v>
      </c>
      <c r="H10282" s="144">
        <v>40000</v>
      </c>
      <c r="I10282" s="143"/>
    </row>
    <row r="10283" spans="2:9" x14ac:dyDescent="0.25">
      <c r="B10283" s="142">
        <v>57626</v>
      </c>
      <c r="C10283" s="143" t="s">
        <v>316</v>
      </c>
      <c r="D10283" s="142">
        <v>13785729</v>
      </c>
      <c r="E10283" s="143" t="s">
        <v>7913</v>
      </c>
      <c r="F10283" s="143" t="s">
        <v>706</v>
      </c>
      <c r="G10283" s="143" t="s">
        <v>707</v>
      </c>
      <c r="H10283" s="144">
        <v>400.2</v>
      </c>
      <c r="I10283" s="143"/>
    </row>
    <row r="10284" spans="2:9" x14ac:dyDescent="0.25">
      <c r="B10284" s="142">
        <v>57626</v>
      </c>
      <c r="C10284" s="143" t="s">
        <v>316</v>
      </c>
      <c r="D10284" s="142">
        <v>13785729</v>
      </c>
      <c r="E10284" s="143" t="s">
        <v>7913</v>
      </c>
      <c r="F10284" s="143" t="s">
        <v>706</v>
      </c>
      <c r="G10284" s="143" t="s">
        <v>707</v>
      </c>
      <c r="H10284" s="144">
        <v>480.24</v>
      </c>
      <c r="I10284" s="143"/>
    </row>
    <row r="10285" spans="2:9" x14ac:dyDescent="0.25">
      <c r="B10285" s="142">
        <v>57626</v>
      </c>
      <c r="C10285" s="143" t="s">
        <v>316</v>
      </c>
      <c r="D10285" s="142">
        <v>13785729</v>
      </c>
      <c r="E10285" s="143" t="s">
        <v>7914</v>
      </c>
      <c r="F10285" s="143" t="s">
        <v>700</v>
      </c>
      <c r="G10285" s="143" t="s">
        <v>701</v>
      </c>
      <c r="H10285" s="144">
        <v>55000</v>
      </c>
      <c r="I10285" s="143"/>
    </row>
    <row r="10286" spans="2:9" x14ac:dyDescent="0.25">
      <c r="B10286" s="142">
        <v>57626</v>
      </c>
      <c r="C10286" s="143" t="s">
        <v>316</v>
      </c>
      <c r="D10286" s="142">
        <v>13785729</v>
      </c>
      <c r="E10286" s="143" t="s">
        <v>7914</v>
      </c>
      <c r="F10286" s="143" t="s">
        <v>700</v>
      </c>
      <c r="G10286" s="143" t="s">
        <v>701</v>
      </c>
      <c r="H10286" s="144">
        <v>6500</v>
      </c>
      <c r="I10286" s="143"/>
    </row>
    <row r="10287" spans="2:9" x14ac:dyDescent="0.25">
      <c r="B10287" s="142">
        <v>57626</v>
      </c>
      <c r="C10287" s="143" t="s">
        <v>316</v>
      </c>
      <c r="D10287" s="142">
        <v>13785801</v>
      </c>
      <c r="E10287" s="143" t="s">
        <v>7915</v>
      </c>
      <c r="F10287" s="143" t="s">
        <v>1675</v>
      </c>
      <c r="G10287" s="143" t="s">
        <v>1676</v>
      </c>
      <c r="H10287" s="144">
        <v>-5619.44</v>
      </c>
      <c r="I10287" s="143"/>
    </row>
    <row r="10288" spans="2:9" x14ac:dyDescent="0.25">
      <c r="B10288" s="142">
        <v>57626</v>
      </c>
      <c r="C10288" s="143" t="s">
        <v>316</v>
      </c>
      <c r="D10288" s="142">
        <v>13787258</v>
      </c>
      <c r="E10288" s="143" t="s">
        <v>7917</v>
      </c>
      <c r="F10288" s="143" t="s">
        <v>700</v>
      </c>
      <c r="G10288" s="143" t="s">
        <v>701</v>
      </c>
      <c r="H10288" s="144">
        <v>-34185.230000000003</v>
      </c>
      <c r="I10288" s="143"/>
    </row>
    <row r="10289" spans="2:9" x14ac:dyDescent="0.25">
      <c r="B10289" s="142">
        <v>57626</v>
      </c>
      <c r="C10289" s="143" t="s">
        <v>316</v>
      </c>
      <c r="D10289" s="142">
        <v>13865185</v>
      </c>
      <c r="E10289" s="143" t="s">
        <v>7918</v>
      </c>
      <c r="F10289" s="143" t="s">
        <v>700</v>
      </c>
      <c r="G10289" s="143" t="s">
        <v>701</v>
      </c>
      <c r="H10289" s="144">
        <v>300</v>
      </c>
      <c r="I10289" s="143"/>
    </row>
    <row r="10290" spans="2:9" x14ac:dyDescent="0.25">
      <c r="B10290" s="142">
        <v>57626</v>
      </c>
      <c r="C10290" s="143" t="s">
        <v>316</v>
      </c>
      <c r="D10290" s="142">
        <v>13865185</v>
      </c>
      <c r="E10290" s="143" t="s">
        <v>7918</v>
      </c>
      <c r="F10290" s="143" t="s">
        <v>700</v>
      </c>
      <c r="G10290" s="143" t="s">
        <v>701</v>
      </c>
      <c r="H10290" s="144">
        <v>300</v>
      </c>
      <c r="I10290" s="143"/>
    </row>
    <row r="10291" spans="2:9" x14ac:dyDescent="0.25">
      <c r="B10291" s="142">
        <v>57626</v>
      </c>
      <c r="C10291" s="143" t="s">
        <v>316</v>
      </c>
      <c r="D10291" s="142">
        <v>13961505</v>
      </c>
      <c r="E10291" s="143" t="s">
        <v>7919</v>
      </c>
      <c r="F10291" s="143" t="s">
        <v>700</v>
      </c>
      <c r="G10291" s="143" t="s">
        <v>701</v>
      </c>
      <c r="H10291" s="144">
        <v>-99837.18</v>
      </c>
      <c r="I10291" s="143"/>
    </row>
    <row r="10292" spans="2:9" x14ac:dyDescent="0.25">
      <c r="B10292" s="142">
        <v>57626</v>
      </c>
      <c r="C10292" s="143" t="s">
        <v>316</v>
      </c>
      <c r="D10292" s="142">
        <v>13961505</v>
      </c>
      <c r="E10292" s="143" t="s">
        <v>7919</v>
      </c>
      <c r="F10292" s="143" t="s">
        <v>700</v>
      </c>
      <c r="G10292" s="143" t="s">
        <v>701</v>
      </c>
      <c r="H10292" s="144">
        <v>-8459.76</v>
      </c>
      <c r="I10292" s="143"/>
    </row>
    <row r="10293" spans="2:9" x14ac:dyDescent="0.25">
      <c r="B10293" s="142">
        <v>57626</v>
      </c>
      <c r="C10293" s="143" t="s">
        <v>316</v>
      </c>
      <c r="D10293" s="142">
        <v>13961505</v>
      </c>
      <c r="E10293" s="143" t="s">
        <v>7920</v>
      </c>
      <c r="F10293" s="143" t="s">
        <v>697</v>
      </c>
      <c r="G10293" s="143" t="s">
        <v>698</v>
      </c>
      <c r="H10293" s="144">
        <v>45920</v>
      </c>
      <c r="I10293" s="143"/>
    </row>
    <row r="10294" spans="2:9" x14ac:dyDescent="0.25">
      <c r="B10294" s="142">
        <v>57626</v>
      </c>
      <c r="C10294" s="143" t="s">
        <v>316</v>
      </c>
      <c r="D10294" s="142">
        <v>13962025</v>
      </c>
      <c r="E10294" s="143" t="s">
        <v>7916</v>
      </c>
      <c r="F10294" s="143" t="s">
        <v>697</v>
      </c>
      <c r="G10294" s="143" t="s">
        <v>698</v>
      </c>
      <c r="H10294" s="144">
        <v>34000</v>
      </c>
      <c r="I10294" s="143"/>
    </row>
    <row r="10295" spans="2:9" x14ac:dyDescent="0.25">
      <c r="B10295" s="142">
        <v>57626</v>
      </c>
      <c r="C10295" s="143" t="s">
        <v>316</v>
      </c>
      <c r="D10295" s="142">
        <v>13962686</v>
      </c>
      <c r="E10295" s="143" t="s">
        <v>7921</v>
      </c>
      <c r="F10295" s="143" t="s">
        <v>697</v>
      </c>
      <c r="G10295" s="143" t="s">
        <v>698</v>
      </c>
      <c r="H10295" s="144">
        <v>36280</v>
      </c>
      <c r="I10295" s="143"/>
    </row>
    <row r="10296" spans="2:9" x14ac:dyDescent="0.25">
      <c r="B10296" s="142">
        <v>57626</v>
      </c>
      <c r="C10296" s="143" t="s">
        <v>316</v>
      </c>
      <c r="D10296" s="142">
        <v>13962686</v>
      </c>
      <c r="E10296" s="143" t="s">
        <v>7922</v>
      </c>
      <c r="F10296" s="143" t="s">
        <v>700</v>
      </c>
      <c r="G10296" s="143" t="s">
        <v>701</v>
      </c>
      <c r="H10296" s="144">
        <v>-36276.559999999998</v>
      </c>
      <c r="I10296" s="143"/>
    </row>
    <row r="10297" spans="2:9" x14ac:dyDescent="0.25">
      <c r="B10297" s="142">
        <v>57628</v>
      </c>
      <c r="C10297" s="143" t="s">
        <v>333</v>
      </c>
      <c r="D10297" s="142">
        <v>13801088</v>
      </c>
      <c r="E10297" s="143" t="s">
        <v>9447</v>
      </c>
      <c r="F10297" s="143" t="s">
        <v>713</v>
      </c>
      <c r="G10297" s="143" t="s">
        <v>714</v>
      </c>
      <c r="H10297" s="144">
        <v>100000</v>
      </c>
      <c r="I10297" s="143"/>
    </row>
    <row r="10298" spans="2:9" x14ac:dyDescent="0.25">
      <c r="B10298" s="142">
        <v>57628</v>
      </c>
      <c r="C10298" s="143" t="s">
        <v>333</v>
      </c>
      <c r="D10298" s="142">
        <v>13801088</v>
      </c>
      <c r="E10298" s="143" t="s">
        <v>9448</v>
      </c>
      <c r="F10298" s="143" t="s">
        <v>787</v>
      </c>
      <c r="G10298" s="143" t="s">
        <v>788</v>
      </c>
      <c r="H10298" s="144">
        <v>550</v>
      </c>
      <c r="I10298" s="143"/>
    </row>
    <row r="10299" spans="2:9" x14ac:dyDescent="0.25">
      <c r="B10299" s="142">
        <v>57628</v>
      </c>
      <c r="C10299" s="143" t="s">
        <v>333</v>
      </c>
      <c r="D10299" s="142">
        <v>14005380</v>
      </c>
      <c r="E10299" s="143" t="s">
        <v>7924</v>
      </c>
      <c r="F10299" s="143" t="s">
        <v>700</v>
      </c>
      <c r="G10299" s="143" t="s">
        <v>701</v>
      </c>
      <c r="H10299" s="144">
        <v>22000</v>
      </c>
      <c r="I10299" s="143"/>
    </row>
    <row r="10300" spans="2:9" x14ac:dyDescent="0.25">
      <c r="B10300" s="142">
        <v>57628</v>
      </c>
      <c r="C10300" s="143" t="s">
        <v>333</v>
      </c>
      <c r="D10300" s="142">
        <v>14005380</v>
      </c>
      <c r="E10300" s="143" t="s">
        <v>7925</v>
      </c>
      <c r="F10300" s="143" t="s">
        <v>700</v>
      </c>
      <c r="G10300" s="143" t="s">
        <v>701</v>
      </c>
      <c r="H10300" s="144">
        <v>150</v>
      </c>
      <c r="I10300" s="143"/>
    </row>
    <row r="10301" spans="2:9" x14ac:dyDescent="0.25">
      <c r="B10301" s="142">
        <v>57628</v>
      </c>
      <c r="C10301" s="143" t="s">
        <v>333</v>
      </c>
      <c r="D10301" s="142">
        <v>14005380</v>
      </c>
      <c r="E10301" s="143" t="s">
        <v>7925</v>
      </c>
      <c r="F10301" s="143" t="s">
        <v>700</v>
      </c>
      <c r="G10301" s="143" t="s">
        <v>701</v>
      </c>
      <c r="H10301" s="144">
        <v>450</v>
      </c>
      <c r="I10301" s="143"/>
    </row>
    <row r="10302" spans="2:9" x14ac:dyDescent="0.25">
      <c r="B10302" s="142">
        <v>57628</v>
      </c>
      <c r="C10302" s="143" t="s">
        <v>333</v>
      </c>
      <c r="D10302" s="142">
        <v>14033352</v>
      </c>
      <c r="E10302" s="143" t="s">
        <v>10018</v>
      </c>
      <c r="F10302" s="143" t="s">
        <v>1675</v>
      </c>
      <c r="G10302" s="143" t="s">
        <v>1676</v>
      </c>
      <c r="H10302" s="144">
        <v>1194</v>
      </c>
      <c r="I10302" s="143"/>
    </row>
    <row r="10303" spans="2:9" x14ac:dyDescent="0.25">
      <c r="B10303" s="142">
        <v>57628</v>
      </c>
      <c r="C10303" s="143" t="s">
        <v>333</v>
      </c>
      <c r="D10303" s="142">
        <v>14033352</v>
      </c>
      <c r="E10303" s="143" t="s">
        <v>7926</v>
      </c>
      <c r="F10303" s="143" t="s">
        <v>899</v>
      </c>
      <c r="G10303" s="143" t="s">
        <v>900</v>
      </c>
      <c r="H10303" s="144">
        <v>583</v>
      </c>
      <c r="I10303" s="143"/>
    </row>
    <row r="10304" spans="2:9" x14ac:dyDescent="0.25">
      <c r="B10304" s="142">
        <v>57628</v>
      </c>
      <c r="C10304" s="143" t="s">
        <v>333</v>
      </c>
      <c r="D10304" s="142">
        <v>14033570</v>
      </c>
      <c r="E10304" s="143" t="s">
        <v>7927</v>
      </c>
      <c r="F10304" s="143" t="s">
        <v>700</v>
      </c>
      <c r="G10304" s="143" t="s">
        <v>701</v>
      </c>
      <c r="H10304" s="144">
        <v>42431</v>
      </c>
      <c r="I10304" s="143"/>
    </row>
    <row r="10305" spans="2:9" x14ac:dyDescent="0.25">
      <c r="B10305" s="142">
        <v>57628</v>
      </c>
      <c r="C10305" s="143" t="s">
        <v>333</v>
      </c>
      <c r="D10305" s="142">
        <v>14033570</v>
      </c>
      <c r="E10305" s="143" t="s">
        <v>7927</v>
      </c>
      <c r="F10305" s="143" t="s">
        <v>700</v>
      </c>
      <c r="G10305" s="143" t="s">
        <v>701</v>
      </c>
      <c r="H10305" s="144">
        <v>100</v>
      </c>
      <c r="I10305" s="143"/>
    </row>
    <row r="10306" spans="2:9" x14ac:dyDescent="0.25">
      <c r="B10306" s="142">
        <v>57628</v>
      </c>
      <c r="C10306" s="143" t="s">
        <v>333</v>
      </c>
      <c r="D10306" s="142">
        <v>14038574</v>
      </c>
      <c r="E10306" s="143" t="s">
        <v>7928</v>
      </c>
      <c r="F10306" s="143" t="s">
        <v>713</v>
      </c>
      <c r="G10306" s="143" t="s">
        <v>714</v>
      </c>
      <c r="H10306" s="144">
        <v>217000</v>
      </c>
      <c r="I10306" s="143"/>
    </row>
    <row r="10307" spans="2:9" x14ac:dyDescent="0.25">
      <c r="B10307" s="142">
        <v>57628</v>
      </c>
      <c r="C10307" s="143" t="s">
        <v>333</v>
      </c>
      <c r="D10307" s="142">
        <v>14038574</v>
      </c>
      <c r="E10307" s="143" t="s">
        <v>7923</v>
      </c>
      <c r="F10307" s="143" t="s">
        <v>700</v>
      </c>
      <c r="G10307" s="143" t="s">
        <v>701</v>
      </c>
      <c r="H10307" s="144">
        <v>1800</v>
      </c>
      <c r="I10307" s="143"/>
    </row>
    <row r="10308" spans="2:9" x14ac:dyDescent="0.25">
      <c r="B10308" s="142">
        <v>57628</v>
      </c>
      <c r="C10308" s="143" t="s">
        <v>333</v>
      </c>
      <c r="D10308" s="142">
        <v>14038574</v>
      </c>
      <c r="E10308" s="143" t="s">
        <v>7929</v>
      </c>
      <c r="F10308" s="143" t="s">
        <v>778</v>
      </c>
      <c r="G10308" s="143" t="s">
        <v>779</v>
      </c>
      <c r="H10308" s="144">
        <v>1126.44</v>
      </c>
      <c r="I10308" s="143"/>
    </row>
    <row r="10309" spans="2:9" x14ac:dyDescent="0.25">
      <c r="B10309" s="142">
        <v>57628</v>
      </c>
      <c r="C10309" s="143" t="s">
        <v>333</v>
      </c>
      <c r="D10309" s="142">
        <v>14043725</v>
      </c>
      <c r="E10309" s="143" t="s">
        <v>7930</v>
      </c>
      <c r="F10309" s="143" t="s">
        <v>713</v>
      </c>
      <c r="G10309" s="143" t="s">
        <v>714</v>
      </c>
      <c r="H10309" s="144">
        <v>100000</v>
      </c>
      <c r="I10309" s="143"/>
    </row>
    <row r="10310" spans="2:9" x14ac:dyDescent="0.25">
      <c r="B10310" s="142">
        <v>57628</v>
      </c>
      <c r="C10310" s="143" t="s">
        <v>333</v>
      </c>
      <c r="D10310" s="142">
        <v>65012377</v>
      </c>
      <c r="E10310" s="143" t="s">
        <v>7931</v>
      </c>
      <c r="F10310" s="143" t="s">
        <v>706</v>
      </c>
      <c r="G10310" s="143" t="s">
        <v>707</v>
      </c>
      <c r="H10310" s="144">
        <v>480.2</v>
      </c>
      <c r="I10310" s="143"/>
    </row>
    <row r="10311" spans="2:9" x14ac:dyDescent="0.25">
      <c r="B10311" s="142">
        <v>57628</v>
      </c>
      <c r="C10311" s="143" t="s">
        <v>333</v>
      </c>
      <c r="D10311" s="142">
        <v>65012377</v>
      </c>
      <c r="E10311" s="143" t="s">
        <v>7931</v>
      </c>
      <c r="F10311" s="143" t="s">
        <v>706</v>
      </c>
      <c r="G10311" s="143" t="s">
        <v>707</v>
      </c>
      <c r="H10311" s="144">
        <v>48.02</v>
      </c>
      <c r="I10311" s="143"/>
    </row>
    <row r="10312" spans="2:9" x14ac:dyDescent="0.25">
      <c r="B10312" s="142">
        <v>57628</v>
      </c>
      <c r="C10312" s="143" t="s">
        <v>333</v>
      </c>
      <c r="D10312" s="142">
        <v>65012377</v>
      </c>
      <c r="E10312" s="143" t="s">
        <v>7932</v>
      </c>
      <c r="F10312" s="143" t="s">
        <v>700</v>
      </c>
      <c r="G10312" s="143" t="s">
        <v>701</v>
      </c>
      <c r="H10312" s="144">
        <v>500</v>
      </c>
      <c r="I10312" s="143"/>
    </row>
    <row r="10313" spans="2:9" x14ac:dyDescent="0.25">
      <c r="B10313" s="142">
        <v>57628</v>
      </c>
      <c r="C10313" s="143" t="s">
        <v>333</v>
      </c>
      <c r="D10313" s="142">
        <v>65012377</v>
      </c>
      <c r="E10313" s="143" t="s">
        <v>7932</v>
      </c>
      <c r="F10313" s="143" t="s">
        <v>700</v>
      </c>
      <c r="G10313" s="143" t="s">
        <v>701</v>
      </c>
      <c r="H10313" s="144">
        <v>100</v>
      </c>
      <c r="I10313" s="143"/>
    </row>
    <row r="10314" spans="2:9" x14ac:dyDescent="0.25">
      <c r="B10314" s="142">
        <v>57628</v>
      </c>
      <c r="C10314" s="143" t="s">
        <v>333</v>
      </c>
      <c r="D10314" s="142">
        <v>65012717</v>
      </c>
      <c r="E10314" s="143" t="s">
        <v>7933</v>
      </c>
      <c r="F10314" s="143" t="s">
        <v>697</v>
      </c>
      <c r="G10314" s="143" t="s">
        <v>698</v>
      </c>
      <c r="H10314" s="144">
        <v>2000</v>
      </c>
      <c r="I10314" s="143"/>
    </row>
    <row r="10315" spans="2:9" x14ac:dyDescent="0.25">
      <c r="B10315" s="142">
        <v>57628</v>
      </c>
      <c r="C10315" s="143" t="s">
        <v>333</v>
      </c>
      <c r="D10315" s="142">
        <v>65033233</v>
      </c>
      <c r="E10315" s="143" t="s">
        <v>7934</v>
      </c>
      <c r="F10315" s="143" t="s">
        <v>700</v>
      </c>
      <c r="G10315" s="143" t="s">
        <v>701</v>
      </c>
      <c r="H10315" s="144">
        <v>360</v>
      </c>
      <c r="I10315" s="143"/>
    </row>
    <row r="10316" spans="2:9" x14ac:dyDescent="0.25">
      <c r="B10316" s="142">
        <v>57628</v>
      </c>
      <c r="C10316" s="143" t="s">
        <v>333</v>
      </c>
      <c r="D10316" s="142">
        <v>74616422</v>
      </c>
      <c r="E10316" s="143" t="s">
        <v>7923</v>
      </c>
      <c r="F10316" s="143" t="s">
        <v>700</v>
      </c>
      <c r="G10316" s="143" t="s">
        <v>701</v>
      </c>
      <c r="H10316" s="144">
        <v>12200</v>
      </c>
      <c r="I10316" s="143"/>
    </row>
    <row r="10317" spans="2:9" x14ac:dyDescent="0.25">
      <c r="B10317" s="142">
        <v>57632</v>
      </c>
      <c r="C10317" s="143" t="s">
        <v>334</v>
      </c>
      <c r="D10317" s="142">
        <v>13795156</v>
      </c>
      <c r="E10317" s="143" t="s">
        <v>7935</v>
      </c>
      <c r="F10317" s="143" t="s">
        <v>700</v>
      </c>
      <c r="G10317" s="143" t="s">
        <v>701</v>
      </c>
      <c r="H10317" s="144">
        <v>900</v>
      </c>
      <c r="I10317" s="143"/>
    </row>
    <row r="10318" spans="2:9" x14ac:dyDescent="0.25">
      <c r="B10318" s="142">
        <v>57632</v>
      </c>
      <c r="C10318" s="143" t="s">
        <v>334</v>
      </c>
      <c r="D10318" s="142">
        <v>13799181</v>
      </c>
      <c r="E10318" s="143" t="s">
        <v>7936</v>
      </c>
      <c r="F10318" s="143" t="s">
        <v>700</v>
      </c>
      <c r="G10318" s="143" t="s">
        <v>701</v>
      </c>
      <c r="H10318" s="144">
        <v>-4800</v>
      </c>
      <c r="I10318" s="143"/>
    </row>
    <row r="10319" spans="2:9" x14ac:dyDescent="0.25">
      <c r="B10319" s="142">
        <v>57632</v>
      </c>
      <c r="C10319" s="143" t="s">
        <v>334</v>
      </c>
      <c r="D10319" s="142">
        <v>13800899</v>
      </c>
      <c r="E10319" s="143" t="s">
        <v>7937</v>
      </c>
      <c r="F10319" s="143" t="s">
        <v>697</v>
      </c>
      <c r="G10319" s="143" t="s">
        <v>698</v>
      </c>
      <c r="H10319" s="144">
        <v>40000</v>
      </c>
      <c r="I10319" s="143"/>
    </row>
    <row r="10320" spans="2:9" x14ac:dyDescent="0.25">
      <c r="B10320" s="142">
        <v>57632</v>
      </c>
      <c r="C10320" s="143" t="s">
        <v>334</v>
      </c>
      <c r="D10320" s="142">
        <v>13800899</v>
      </c>
      <c r="E10320" s="143" t="s">
        <v>7938</v>
      </c>
      <c r="F10320" s="143" t="s">
        <v>700</v>
      </c>
      <c r="G10320" s="143" t="s">
        <v>701</v>
      </c>
      <c r="H10320" s="144">
        <v>280</v>
      </c>
      <c r="I10320" s="143"/>
    </row>
    <row r="10321" spans="2:9" x14ac:dyDescent="0.25">
      <c r="B10321" s="142">
        <v>57632</v>
      </c>
      <c r="C10321" s="143" t="s">
        <v>334</v>
      </c>
      <c r="D10321" s="142">
        <v>13800899</v>
      </c>
      <c r="E10321" s="143" t="s">
        <v>7938</v>
      </c>
      <c r="F10321" s="143" t="s">
        <v>700</v>
      </c>
      <c r="G10321" s="143" t="s">
        <v>701</v>
      </c>
      <c r="H10321" s="144">
        <v>560</v>
      </c>
      <c r="I10321" s="143"/>
    </row>
    <row r="10322" spans="2:9" x14ac:dyDescent="0.25">
      <c r="B10322" s="142">
        <v>57632</v>
      </c>
      <c r="C10322" s="143" t="s">
        <v>334</v>
      </c>
      <c r="D10322" s="142">
        <v>13805276</v>
      </c>
      <c r="E10322" s="143" t="s">
        <v>7939</v>
      </c>
      <c r="F10322" s="143" t="s">
        <v>700</v>
      </c>
      <c r="G10322" s="143" t="s">
        <v>701</v>
      </c>
      <c r="H10322" s="144">
        <v>69400</v>
      </c>
      <c r="I10322" s="143"/>
    </row>
    <row r="10323" spans="2:9" x14ac:dyDescent="0.25">
      <c r="B10323" s="142">
        <v>57632</v>
      </c>
      <c r="C10323" s="143" t="s">
        <v>334</v>
      </c>
      <c r="D10323" s="142">
        <v>13840854</v>
      </c>
      <c r="E10323" s="143" t="s">
        <v>7940</v>
      </c>
      <c r="F10323" s="143" t="s">
        <v>1245</v>
      </c>
      <c r="G10323" s="143" t="s">
        <v>1246</v>
      </c>
      <c r="H10323" s="144">
        <v>1800</v>
      </c>
      <c r="I10323" s="143"/>
    </row>
    <row r="10324" spans="2:9" x14ac:dyDescent="0.25">
      <c r="B10324" s="142">
        <v>57632</v>
      </c>
      <c r="C10324" s="143" t="s">
        <v>334</v>
      </c>
      <c r="D10324" s="142">
        <v>13840854</v>
      </c>
      <c r="E10324" s="143" t="s">
        <v>7941</v>
      </c>
      <c r="F10324" s="143" t="s">
        <v>1245</v>
      </c>
      <c r="G10324" s="143" t="s">
        <v>1246</v>
      </c>
      <c r="H10324" s="144">
        <v>1800</v>
      </c>
      <c r="I10324" s="143"/>
    </row>
    <row r="10325" spans="2:9" x14ac:dyDescent="0.25">
      <c r="B10325" s="142">
        <v>57632</v>
      </c>
      <c r="C10325" s="143" t="s">
        <v>334</v>
      </c>
      <c r="D10325" s="142">
        <v>13840854</v>
      </c>
      <c r="E10325" s="143" t="s">
        <v>7942</v>
      </c>
      <c r="F10325" s="143" t="s">
        <v>1245</v>
      </c>
      <c r="G10325" s="143" t="s">
        <v>1246</v>
      </c>
      <c r="H10325" s="144">
        <v>1800</v>
      </c>
      <c r="I10325" s="143"/>
    </row>
    <row r="10326" spans="2:9" x14ac:dyDescent="0.25">
      <c r="B10326" s="142">
        <v>57632</v>
      </c>
      <c r="C10326" s="143" t="s">
        <v>334</v>
      </c>
      <c r="D10326" s="142">
        <v>13840854</v>
      </c>
      <c r="E10326" s="143" t="s">
        <v>8918</v>
      </c>
      <c r="F10326" s="143" t="s">
        <v>713</v>
      </c>
      <c r="G10326" s="143" t="s">
        <v>714</v>
      </c>
      <c r="H10326" s="144">
        <v>100000</v>
      </c>
      <c r="I10326" s="143"/>
    </row>
    <row r="10327" spans="2:9" x14ac:dyDescent="0.25">
      <c r="B10327" s="142">
        <v>57632</v>
      </c>
      <c r="C10327" s="143" t="s">
        <v>334</v>
      </c>
      <c r="D10327" s="142">
        <v>13866317</v>
      </c>
      <c r="E10327" s="143" t="s">
        <v>7943</v>
      </c>
      <c r="F10327" s="143" t="s">
        <v>700</v>
      </c>
      <c r="G10327" s="143" t="s">
        <v>701</v>
      </c>
      <c r="H10327" s="144">
        <v>-100</v>
      </c>
      <c r="I10327" s="143"/>
    </row>
    <row r="10328" spans="2:9" x14ac:dyDescent="0.25">
      <c r="B10328" s="142">
        <v>57632</v>
      </c>
      <c r="C10328" s="143" t="s">
        <v>334</v>
      </c>
      <c r="D10328" s="142">
        <v>13933736</v>
      </c>
      <c r="E10328" s="143" t="s">
        <v>7945</v>
      </c>
      <c r="F10328" s="143" t="s">
        <v>1245</v>
      </c>
      <c r="G10328" s="143" t="s">
        <v>1246</v>
      </c>
      <c r="H10328" s="144">
        <v>1800</v>
      </c>
      <c r="I10328" s="143"/>
    </row>
    <row r="10329" spans="2:9" x14ac:dyDescent="0.25">
      <c r="B10329" s="142">
        <v>57632</v>
      </c>
      <c r="C10329" s="143" t="s">
        <v>334</v>
      </c>
      <c r="D10329" s="142">
        <v>13933736</v>
      </c>
      <c r="E10329" s="143" t="s">
        <v>7946</v>
      </c>
      <c r="F10329" s="143" t="s">
        <v>1245</v>
      </c>
      <c r="G10329" s="143" t="s">
        <v>1246</v>
      </c>
      <c r="H10329" s="144">
        <v>1800</v>
      </c>
      <c r="I10329" s="143"/>
    </row>
    <row r="10330" spans="2:9" x14ac:dyDescent="0.25">
      <c r="B10330" s="142">
        <v>57632</v>
      </c>
      <c r="C10330" s="143" t="s">
        <v>334</v>
      </c>
      <c r="D10330" s="142">
        <v>13933736</v>
      </c>
      <c r="E10330" s="143" t="s">
        <v>7947</v>
      </c>
      <c r="F10330" s="143" t="s">
        <v>1245</v>
      </c>
      <c r="G10330" s="143" t="s">
        <v>1246</v>
      </c>
      <c r="H10330" s="144">
        <v>1800</v>
      </c>
      <c r="I10330" s="143"/>
    </row>
    <row r="10331" spans="2:9" x14ac:dyDescent="0.25">
      <c r="B10331" s="142">
        <v>57632</v>
      </c>
      <c r="C10331" s="143" t="s">
        <v>334</v>
      </c>
      <c r="D10331" s="142">
        <v>13933736</v>
      </c>
      <c r="E10331" s="143" t="s">
        <v>7948</v>
      </c>
      <c r="F10331" s="143" t="s">
        <v>700</v>
      </c>
      <c r="G10331" s="143" t="s">
        <v>701</v>
      </c>
      <c r="H10331" s="144">
        <v>600</v>
      </c>
      <c r="I10331" s="143"/>
    </row>
    <row r="10332" spans="2:9" x14ac:dyDescent="0.25">
      <c r="B10332" s="142">
        <v>57632</v>
      </c>
      <c r="C10332" s="143" t="s">
        <v>334</v>
      </c>
      <c r="D10332" s="142">
        <v>13933736</v>
      </c>
      <c r="E10332" s="143" t="s">
        <v>8919</v>
      </c>
      <c r="F10332" s="143" t="s">
        <v>713</v>
      </c>
      <c r="G10332" s="143" t="s">
        <v>714</v>
      </c>
      <c r="H10332" s="144">
        <v>100000</v>
      </c>
      <c r="I10332" s="143"/>
    </row>
    <row r="10333" spans="2:9" x14ac:dyDescent="0.25">
      <c r="B10333" s="142">
        <v>57632</v>
      </c>
      <c r="C10333" s="143" t="s">
        <v>334</v>
      </c>
      <c r="D10333" s="142">
        <v>13986699</v>
      </c>
      <c r="E10333" s="143" t="s">
        <v>7949</v>
      </c>
      <c r="F10333" s="143" t="s">
        <v>729</v>
      </c>
      <c r="G10333" s="143" t="s">
        <v>730</v>
      </c>
      <c r="H10333" s="144">
        <v>10000</v>
      </c>
      <c r="I10333" s="143"/>
    </row>
    <row r="10334" spans="2:9" x14ac:dyDescent="0.25">
      <c r="B10334" s="142">
        <v>57632</v>
      </c>
      <c r="C10334" s="143" t="s">
        <v>334</v>
      </c>
      <c r="D10334" s="142">
        <v>13986699</v>
      </c>
      <c r="E10334" s="143" t="s">
        <v>7950</v>
      </c>
      <c r="F10334" s="143" t="s">
        <v>697</v>
      </c>
      <c r="G10334" s="143" t="s">
        <v>698</v>
      </c>
      <c r="H10334" s="144">
        <v>10000</v>
      </c>
      <c r="I10334" s="143"/>
    </row>
    <row r="10335" spans="2:9" x14ac:dyDescent="0.25">
      <c r="B10335" s="142">
        <v>57632</v>
      </c>
      <c r="C10335" s="143" t="s">
        <v>334</v>
      </c>
      <c r="D10335" s="142">
        <v>13986699</v>
      </c>
      <c r="E10335" s="143" t="s">
        <v>7951</v>
      </c>
      <c r="F10335" s="143" t="s">
        <v>700</v>
      </c>
      <c r="G10335" s="143" t="s">
        <v>701</v>
      </c>
      <c r="H10335" s="144">
        <v>503.03</v>
      </c>
      <c r="I10335" s="143"/>
    </row>
    <row r="10336" spans="2:9" x14ac:dyDescent="0.25">
      <c r="B10336" s="142">
        <v>57632</v>
      </c>
      <c r="C10336" s="143" t="s">
        <v>334</v>
      </c>
      <c r="D10336" s="142">
        <v>13986699</v>
      </c>
      <c r="E10336" s="143" t="s">
        <v>7952</v>
      </c>
      <c r="F10336" s="143" t="s">
        <v>700</v>
      </c>
      <c r="G10336" s="143" t="s">
        <v>701</v>
      </c>
      <c r="H10336" s="144">
        <v>600</v>
      </c>
      <c r="I10336" s="143"/>
    </row>
    <row r="10337" spans="2:9" x14ac:dyDescent="0.25">
      <c r="B10337" s="142">
        <v>57632</v>
      </c>
      <c r="C10337" s="143" t="s">
        <v>334</v>
      </c>
      <c r="D10337" s="142">
        <v>13986883</v>
      </c>
      <c r="E10337" s="143" t="s">
        <v>7953</v>
      </c>
      <c r="F10337" s="143" t="s">
        <v>706</v>
      </c>
      <c r="G10337" s="143" t="s">
        <v>707</v>
      </c>
      <c r="H10337" s="144">
        <v>880.44</v>
      </c>
      <c r="I10337" s="143"/>
    </row>
    <row r="10338" spans="2:9" x14ac:dyDescent="0.25">
      <c r="B10338" s="142">
        <v>57632</v>
      </c>
      <c r="C10338" s="143" t="s">
        <v>334</v>
      </c>
      <c r="D10338" s="142">
        <v>13986883</v>
      </c>
      <c r="E10338" s="143" t="s">
        <v>7954</v>
      </c>
      <c r="F10338" s="143" t="s">
        <v>700</v>
      </c>
      <c r="G10338" s="143" t="s">
        <v>701</v>
      </c>
      <c r="H10338" s="144">
        <v>10000</v>
      </c>
      <c r="I10338" s="143"/>
    </row>
    <row r="10339" spans="2:9" x14ac:dyDescent="0.25">
      <c r="B10339" s="142">
        <v>57632</v>
      </c>
      <c r="C10339" s="143" t="s">
        <v>334</v>
      </c>
      <c r="D10339" s="142">
        <v>13986883</v>
      </c>
      <c r="E10339" s="143" t="s">
        <v>7955</v>
      </c>
      <c r="F10339" s="143" t="s">
        <v>700</v>
      </c>
      <c r="G10339" s="143" t="s">
        <v>701</v>
      </c>
      <c r="H10339" s="144">
        <v>28000</v>
      </c>
      <c r="I10339" s="143"/>
    </row>
    <row r="10340" spans="2:9" x14ac:dyDescent="0.25">
      <c r="B10340" s="142">
        <v>57632</v>
      </c>
      <c r="C10340" s="143" t="s">
        <v>334</v>
      </c>
      <c r="D10340" s="142">
        <v>13989023</v>
      </c>
      <c r="E10340" s="143" t="s">
        <v>7956</v>
      </c>
      <c r="F10340" s="143" t="s">
        <v>700</v>
      </c>
      <c r="G10340" s="143" t="s">
        <v>701</v>
      </c>
      <c r="H10340" s="144">
        <v>600</v>
      </c>
      <c r="I10340" s="143"/>
    </row>
    <row r="10341" spans="2:9" x14ac:dyDescent="0.25">
      <c r="B10341" s="142">
        <v>57632</v>
      </c>
      <c r="C10341" s="143" t="s">
        <v>334</v>
      </c>
      <c r="D10341" s="142">
        <v>13989159</v>
      </c>
      <c r="E10341" s="143" t="s">
        <v>7957</v>
      </c>
      <c r="F10341" s="143" t="s">
        <v>729</v>
      </c>
      <c r="G10341" s="143" t="s">
        <v>730</v>
      </c>
      <c r="H10341" s="144">
        <v>2500</v>
      </c>
      <c r="I10341" s="143"/>
    </row>
    <row r="10342" spans="2:9" x14ac:dyDescent="0.25">
      <c r="B10342" s="142">
        <v>57632</v>
      </c>
      <c r="C10342" s="143" t="s">
        <v>334</v>
      </c>
      <c r="D10342" s="142">
        <v>13989159</v>
      </c>
      <c r="E10342" s="143" t="s">
        <v>7958</v>
      </c>
      <c r="F10342" s="143" t="s">
        <v>700</v>
      </c>
      <c r="G10342" s="143" t="s">
        <v>701</v>
      </c>
      <c r="H10342" s="144">
        <v>20000</v>
      </c>
      <c r="I10342" s="143"/>
    </row>
    <row r="10343" spans="2:9" x14ac:dyDescent="0.25">
      <c r="B10343" s="142">
        <v>57632</v>
      </c>
      <c r="C10343" s="143" t="s">
        <v>334</v>
      </c>
      <c r="D10343" s="142">
        <v>13989661</v>
      </c>
      <c r="E10343" s="143" t="s">
        <v>7959</v>
      </c>
      <c r="F10343" s="143" t="s">
        <v>700</v>
      </c>
      <c r="G10343" s="143" t="s">
        <v>701</v>
      </c>
      <c r="H10343" s="144">
        <v>3000</v>
      </c>
      <c r="I10343" s="143"/>
    </row>
    <row r="10344" spans="2:9" x14ac:dyDescent="0.25">
      <c r="B10344" s="142">
        <v>57632</v>
      </c>
      <c r="C10344" s="143" t="s">
        <v>334</v>
      </c>
      <c r="D10344" s="142">
        <v>13989661</v>
      </c>
      <c r="E10344" s="143" t="s">
        <v>8920</v>
      </c>
      <c r="F10344" s="143" t="s">
        <v>706</v>
      </c>
      <c r="G10344" s="143" t="s">
        <v>707</v>
      </c>
      <c r="H10344" s="144">
        <v>640.29</v>
      </c>
      <c r="I10344" s="143"/>
    </row>
    <row r="10345" spans="2:9" x14ac:dyDescent="0.25">
      <c r="B10345" s="142">
        <v>57632</v>
      </c>
      <c r="C10345" s="143" t="s">
        <v>334</v>
      </c>
      <c r="D10345" s="142">
        <v>13991414</v>
      </c>
      <c r="E10345" s="143" t="s">
        <v>7960</v>
      </c>
      <c r="F10345" s="143" t="s">
        <v>700</v>
      </c>
      <c r="G10345" s="143" t="s">
        <v>701</v>
      </c>
      <c r="H10345" s="144">
        <v>-5350</v>
      </c>
      <c r="I10345" s="143"/>
    </row>
    <row r="10346" spans="2:9" x14ac:dyDescent="0.25">
      <c r="B10346" s="142">
        <v>57632</v>
      </c>
      <c r="C10346" s="143" t="s">
        <v>334</v>
      </c>
      <c r="D10346" s="142">
        <v>13991414</v>
      </c>
      <c r="E10346" s="143" t="s">
        <v>7960</v>
      </c>
      <c r="F10346" s="143" t="s">
        <v>700</v>
      </c>
      <c r="G10346" s="143" t="s">
        <v>701</v>
      </c>
      <c r="H10346" s="144">
        <v>-5350</v>
      </c>
      <c r="I10346" s="143"/>
    </row>
    <row r="10347" spans="2:9" x14ac:dyDescent="0.25">
      <c r="B10347" s="142">
        <v>57632</v>
      </c>
      <c r="C10347" s="143" t="s">
        <v>334</v>
      </c>
      <c r="D10347" s="142">
        <v>13991443</v>
      </c>
      <c r="E10347" s="143" t="s">
        <v>7961</v>
      </c>
      <c r="F10347" s="143" t="s">
        <v>700</v>
      </c>
      <c r="G10347" s="143" t="s">
        <v>701</v>
      </c>
      <c r="H10347" s="144">
        <v>2400</v>
      </c>
      <c r="I10347" s="143"/>
    </row>
    <row r="10348" spans="2:9" x14ac:dyDescent="0.25">
      <c r="B10348" s="142">
        <v>57632</v>
      </c>
      <c r="C10348" s="143" t="s">
        <v>334</v>
      </c>
      <c r="D10348" s="142">
        <v>13991520</v>
      </c>
      <c r="E10348" s="143" t="s">
        <v>7962</v>
      </c>
      <c r="F10348" s="143" t="s">
        <v>700</v>
      </c>
      <c r="G10348" s="143" t="s">
        <v>701</v>
      </c>
      <c r="H10348" s="144">
        <v>30000</v>
      </c>
      <c r="I10348" s="143"/>
    </row>
    <row r="10349" spans="2:9" x14ac:dyDescent="0.25">
      <c r="B10349" s="142">
        <v>57632</v>
      </c>
      <c r="C10349" s="143" t="s">
        <v>334</v>
      </c>
      <c r="D10349" s="142">
        <v>13992055</v>
      </c>
      <c r="E10349" s="143" t="s">
        <v>7964</v>
      </c>
      <c r="F10349" s="143" t="s">
        <v>700</v>
      </c>
      <c r="G10349" s="143" t="s">
        <v>701</v>
      </c>
      <c r="H10349" s="144">
        <v>-17000</v>
      </c>
      <c r="I10349" s="143"/>
    </row>
    <row r="10350" spans="2:9" x14ac:dyDescent="0.25">
      <c r="B10350" s="142">
        <v>57632</v>
      </c>
      <c r="C10350" s="143" t="s">
        <v>334</v>
      </c>
      <c r="D10350" s="142">
        <v>13992556</v>
      </c>
      <c r="E10350" s="143" t="s">
        <v>7965</v>
      </c>
      <c r="F10350" s="143" t="s">
        <v>700</v>
      </c>
      <c r="G10350" s="143" t="s">
        <v>701</v>
      </c>
      <c r="H10350" s="144">
        <v>30400</v>
      </c>
      <c r="I10350" s="143"/>
    </row>
    <row r="10351" spans="2:9" x14ac:dyDescent="0.25">
      <c r="B10351" s="142">
        <v>57632</v>
      </c>
      <c r="C10351" s="143" t="s">
        <v>334</v>
      </c>
      <c r="D10351" s="142">
        <v>13992556</v>
      </c>
      <c r="E10351" s="143" t="s">
        <v>7965</v>
      </c>
      <c r="F10351" s="143" t="s">
        <v>700</v>
      </c>
      <c r="G10351" s="143" t="s">
        <v>701</v>
      </c>
      <c r="H10351" s="144">
        <v>3800</v>
      </c>
      <c r="I10351" s="143"/>
    </row>
    <row r="10352" spans="2:9" x14ac:dyDescent="0.25">
      <c r="B10352" s="142">
        <v>57632</v>
      </c>
      <c r="C10352" s="143" t="s">
        <v>334</v>
      </c>
      <c r="D10352" s="142">
        <v>13992556</v>
      </c>
      <c r="E10352" s="143" t="s">
        <v>7966</v>
      </c>
      <c r="F10352" s="143" t="s">
        <v>697</v>
      </c>
      <c r="G10352" s="143" t="s">
        <v>698</v>
      </c>
      <c r="H10352" s="144">
        <v>52000</v>
      </c>
      <c r="I10352" s="143"/>
    </row>
    <row r="10353" spans="2:9" x14ac:dyDescent="0.25">
      <c r="B10353" s="142">
        <v>57632</v>
      </c>
      <c r="C10353" s="143" t="s">
        <v>334</v>
      </c>
      <c r="D10353" s="142">
        <v>13992737</v>
      </c>
      <c r="E10353" s="143" t="s">
        <v>7967</v>
      </c>
      <c r="F10353" s="143" t="s">
        <v>700</v>
      </c>
      <c r="G10353" s="143" t="s">
        <v>701</v>
      </c>
      <c r="H10353" s="144">
        <v>180</v>
      </c>
      <c r="I10353" s="143"/>
    </row>
    <row r="10354" spans="2:9" x14ac:dyDescent="0.25">
      <c r="B10354" s="142">
        <v>57632</v>
      </c>
      <c r="C10354" s="143" t="s">
        <v>334</v>
      </c>
      <c r="D10354" s="142">
        <v>13992737</v>
      </c>
      <c r="E10354" s="143" t="s">
        <v>7968</v>
      </c>
      <c r="F10354" s="143" t="s">
        <v>700</v>
      </c>
      <c r="G10354" s="143" t="s">
        <v>701</v>
      </c>
      <c r="H10354" s="144">
        <v>1800</v>
      </c>
      <c r="I10354" s="143"/>
    </row>
    <row r="10355" spans="2:9" x14ac:dyDescent="0.25">
      <c r="B10355" s="142">
        <v>57632</v>
      </c>
      <c r="C10355" s="143" t="s">
        <v>334</v>
      </c>
      <c r="D10355" s="142">
        <v>13993102</v>
      </c>
      <c r="E10355" s="143" t="s">
        <v>9449</v>
      </c>
      <c r="F10355" s="143" t="s">
        <v>700</v>
      </c>
      <c r="G10355" s="143" t="s">
        <v>701</v>
      </c>
      <c r="H10355" s="144">
        <v>600</v>
      </c>
      <c r="I10355" s="143"/>
    </row>
    <row r="10356" spans="2:9" x14ac:dyDescent="0.25">
      <c r="B10356" s="142">
        <v>57632</v>
      </c>
      <c r="C10356" s="143" t="s">
        <v>334</v>
      </c>
      <c r="D10356" s="142">
        <v>13993102</v>
      </c>
      <c r="E10356" s="143" t="s">
        <v>9449</v>
      </c>
      <c r="F10356" s="143" t="s">
        <v>700</v>
      </c>
      <c r="G10356" s="143" t="s">
        <v>701</v>
      </c>
      <c r="H10356" s="144">
        <v>1200</v>
      </c>
      <c r="I10356" s="143"/>
    </row>
    <row r="10357" spans="2:9" x14ac:dyDescent="0.25">
      <c r="B10357" s="142">
        <v>57632</v>
      </c>
      <c r="C10357" s="143" t="s">
        <v>334</v>
      </c>
      <c r="D10357" s="142">
        <v>13993102</v>
      </c>
      <c r="E10357" s="143" t="s">
        <v>9450</v>
      </c>
      <c r="F10357" s="143" t="s">
        <v>713</v>
      </c>
      <c r="G10357" s="143" t="s">
        <v>714</v>
      </c>
      <c r="H10357" s="144">
        <v>100000</v>
      </c>
      <c r="I10357" s="143"/>
    </row>
    <row r="10358" spans="2:9" x14ac:dyDescent="0.25">
      <c r="B10358" s="142">
        <v>57632</v>
      </c>
      <c r="C10358" s="143" t="s">
        <v>334</v>
      </c>
      <c r="D10358" s="142">
        <v>13993171</v>
      </c>
      <c r="E10358" s="143" t="s">
        <v>7969</v>
      </c>
      <c r="F10358" s="143" t="s">
        <v>697</v>
      </c>
      <c r="G10358" s="143" t="s">
        <v>698</v>
      </c>
      <c r="H10358" s="144">
        <v>35000</v>
      </c>
      <c r="I10358" s="143"/>
    </row>
    <row r="10359" spans="2:9" x14ac:dyDescent="0.25">
      <c r="B10359" s="142">
        <v>57632</v>
      </c>
      <c r="C10359" s="143" t="s">
        <v>334</v>
      </c>
      <c r="D10359" s="142">
        <v>13993171</v>
      </c>
      <c r="E10359" s="143" t="s">
        <v>7970</v>
      </c>
      <c r="F10359" s="143" t="s">
        <v>700</v>
      </c>
      <c r="G10359" s="143" t="s">
        <v>701</v>
      </c>
      <c r="H10359" s="144">
        <v>1440</v>
      </c>
      <c r="I10359" s="143"/>
    </row>
    <row r="10360" spans="2:9" x14ac:dyDescent="0.25">
      <c r="B10360" s="142">
        <v>57632</v>
      </c>
      <c r="C10360" s="143" t="s">
        <v>334</v>
      </c>
      <c r="D10360" s="142">
        <v>13994356</v>
      </c>
      <c r="E10360" s="143" t="s">
        <v>7971</v>
      </c>
      <c r="F10360" s="143" t="s">
        <v>700</v>
      </c>
      <c r="G10360" s="143" t="s">
        <v>701</v>
      </c>
      <c r="H10360" s="144">
        <v>600</v>
      </c>
      <c r="I10360" s="143"/>
    </row>
    <row r="10361" spans="2:9" x14ac:dyDescent="0.25">
      <c r="B10361" s="142">
        <v>57632</v>
      </c>
      <c r="C10361" s="143" t="s">
        <v>334</v>
      </c>
      <c r="D10361" s="142">
        <v>13994356</v>
      </c>
      <c r="E10361" s="143" t="s">
        <v>7972</v>
      </c>
      <c r="F10361" s="143" t="s">
        <v>700</v>
      </c>
      <c r="G10361" s="143" t="s">
        <v>701</v>
      </c>
      <c r="H10361" s="144">
        <v>11000</v>
      </c>
      <c r="I10361" s="143"/>
    </row>
    <row r="10362" spans="2:9" x14ac:dyDescent="0.25">
      <c r="B10362" s="142">
        <v>57632</v>
      </c>
      <c r="C10362" s="143" t="s">
        <v>334</v>
      </c>
      <c r="D10362" s="142">
        <v>13994425</v>
      </c>
      <c r="E10362" s="143" t="s">
        <v>7973</v>
      </c>
      <c r="F10362" s="143" t="s">
        <v>700</v>
      </c>
      <c r="G10362" s="143" t="s">
        <v>701</v>
      </c>
      <c r="H10362" s="144">
        <v>400</v>
      </c>
      <c r="I10362" s="143"/>
    </row>
    <row r="10363" spans="2:9" x14ac:dyDescent="0.25">
      <c r="B10363" s="142">
        <v>57632</v>
      </c>
      <c r="C10363" s="143" t="s">
        <v>334</v>
      </c>
      <c r="D10363" s="142">
        <v>13994425</v>
      </c>
      <c r="E10363" s="143" t="s">
        <v>7973</v>
      </c>
      <c r="F10363" s="143" t="s">
        <v>700</v>
      </c>
      <c r="G10363" s="143" t="s">
        <v>701</v>
      </c>
      <c r="H10363" s="144">
        <v>800</v>
      </c>
      <c r="I10363" s="143"/>
    </row>
    <row r="10364" spans="2:9" x14ac:dyDescent="0.25">
      <c r="B10364" s="142">
        <v>57632</v>
      </c>
      <c r="C10364" s="143" t="s">
        <v>334</v>
      </c>
      <c r="D10364" s="142">
        <v>13994425</v>
      </c>
      <c r="E10364" s="143" t="s">
        <v>7974</v>
      </c>
      <c r="F10364" s="143" t="s">
        <v>700</v>
      </c>
      <c r="G10364" s="143" t="s">
        <v>701</v>
      </c>
      <c r="H10364" s="144">
        <v>600</v>
      </c>
      <c r="I10364" s="143"/>
    </row>
    <row r="10365" spans="2:9" x14ac:dyDescent="0.25">
      <c r="B10365" s="142">
        <v>57632</v>
      </c>
      <c r="C10365" s="143" t="s">
        <v>334</v>
      </c>
      <c r="D10365" s="142">
        <v>13994425</v>
      </c>
      <c r="E10365" s="143" t="s">
        <v>7974</v>
      </c>
      <c r="F10365" s="143" t="s">
        <v>700</v>
      </c>
      <c r="G10365" s="143" t="s">
        <v>701</v>
      </c>
      <c r="H10365" s="144">
        <v>11000</v>
      </c>
      <c r="I10365" s="143"/>
    </row>
    <row r="10366" spans="2:9" x14ac:dyDescent="0.25">
      <c r="B10366" s="142">
        <v>57632</v>
      </c>
      <c r="C10366" s="143" t="s">
        <v>334</v>
      </c>
      <c r="D10366" s="142">
        <v>13994828</v>
      </c>
      <c r="E10366" s="143" t="s">
        <v>7975</v>
      </c>
      <c r="F10366" s="143" t="s">
        <v>700</v>
      </c>
      <c r="G10366" s="143" t="s">
        <v>701</v>
      </c>
      <c r="H10366" s="144">
        <v>-17779.27</v>
      </c>
      <c r="I10366" s="143"/>
    </row>
    <row r="10367" spans="2:9" x14ac:dyDescent="0.25">
      <c r="B10367" s="142">
        <v>57632</v>
      </c>
      <c r="C10367" s="143" t="s">
        <v>334</v>
      </c>
      <c r="D10367" s="142">
        <v>13994840</v>
      </c>
      <c r="E10367" s="143" t="s">
        <v>7976</v>
      </c>
      <c r="F10367" s="143" t="s">
        <v>700</v>
      </c>
      <c r="G10367" s="143" t="s">
        <v>701</v>
      </c>
      <c r="H10367" s="144">
        <v>15000</v>
      </c>
      <c r="I10367" s="143"/>
    </row>
    <row r="10368" spans="2:9" x14ac:dyDescent="0.25">
      <c r="B10368" s="142">
        <v>57632</v>
      </c>
      <c r="C10368" s="143" t="s">
        <v>334</v>
      </c>
      <c r="D10368" s="142">
        <v>13995305</v>
      </c>
      <c r="E10368" s="143" t="s">
        <v>7977</v>
      </c>
      <c r="F10368" s="143" t="s">
        <v>700</v>
      </c>
      <c r="G10368" s="143" t="s">
        <v>701</v>
      </c>
      <c r="H10368" s="144">
        <v>10000</v>
      </c>
      <c r="I10368" s="143"/>
    </row>
    <row r="10369" spans="2:9" x14ac:dyDescent="0.25">
      <c r="B10369" s="142">
        <v>57632</v>
      </c>
      <c r="C10369" s="143" t="s">
        <v>334</v>
      </c>
      <c r="D10369" s="142">
        <v>13995305</v>
      </c>
      <c r="E10369" s="143" t="s">
        <v>7978</v>
      </c>
      <c r="F10369" s="143" t="s">
        <v>700</v>
      </c>
      <c r="G10369" s="143" t="s">
        <v>701</v>
      </c>
      <c r="H10369" s="144">
        <v>7500</v>
      </c>
      <c r="I10369" s="143"/>
    </row>
    <row r="10370" spans="2:9" x14ac:dyDescent="0.25">
      <c r="B10370" s="142">
        <v>57632</v>
      </c>
      <c r="C10370" s="143" t="s">
        <v>334</v>
      </c>
      <c r="D10370" s="142">
        <v>13995305</v>
      </c>
      <c r="E10370" s="143" t="s">
        <v>7979</v>
      </c>
      <c r="F10370" s="143" t="s">
        <v>706</v>
      </c>
      <c r="G10370" s="143" t="s">
        <v>707</v>
      </c>
      <c r="H10370" s="144">
        <v>880.44</v>
      </c>
      <c r="I10370" s="143"/>
    </row>
    <row r="10371" spans="2:9" x14ac:dyDescent="0.25">
      <c r="B10371" s="142">
        <v>57632</v>
      </c>
      <c r="C10371" s="143" t="s">
        <v>334</v>
      </c>
      <c r="D10371" s="142">
        <v>13995513</v>
      </c>
      <c r="E10371" s="143" t="s">
        <v>7980</v>
      </c>
      <c r="F10371" s="143" t="s">
        <v>700</v>
      </c>
      <c r="G10371" s="143" t="s">
        <v>701</v>
      </c>
      <c r="H10371" s="144">
        <v>2400</v>
      </c>
      <c r="I10371" s="143"/>
    </row>
    <row r="10372" spans="2:9" x14ac:dyDescent="0.25">
      <c r="B10372" s="142">
        <v>57632</v>
      </c>
      <c r="C10372" s="143" t="s">
        <v>334</v>
      </c>
      <c r="D10372" s="142">
        <v>13995513</v>
      </c>
      <c r="E10372" s="143" t="s">
        <v>7981</v>
      </c>
      <c r="F10372" s="143" t="s">
        <v>700</v>
      </c>
      <c r="G10372" s="143" t="s">
        <v>701</v>
      </c>
      <c r="H10372" s="144">
        <v>2400</v>
      </c>
      <c r="I10372" s="143"/>
    </row>
    <row r="10373" spans="2:9" x14ac:dyDescent="0.25">
      <c r="B10373" s="142">
        <v>57632</v>
      </c>
      <c r="C10373" s="143" t="s">
        <v>334</v>
      </c>
      <c r="D10373" s="142">
        <v>13995857</v>
      </c>
      <c r="E10373" s="143" t="s">
        <v>7982</v>
      </c>
      <c r="F10373" s="143" t="s">
        <v>700</v>
      </c>
      <c r="G10373" s="143" t="s">
        <v>701</v>
      </c>
      <c r="H10373" s="144">
        <v>1200</v>
      </c>
      <c r="I10373" s="143"/>
    </row>
    <row r="10374" spans="2:9" x14ac:dyDescent="0.25">
      <c r="B10374" s="142">
        <v>57632</v>
      </c>
      <c r="C10374" s="143" t="s">
        <v>334</v>
      </c>
      <c r="D10374" s="142">
        <v>13996453</v>
      </c>
      <c r="E10374" s="143" t="s">
        <v>7983</v>
      </c>
      <c r="F10374" s="143" t="s">
        <v>700</v>
      </c>
      <c r="G10374" s="143" t="s">
        <v>701</v>
      </c>
      <c r="H10374" s="144">
        <v>1200</v>
      </c>
      <c r="I10374" s="143"/>
    </row>
    <row r="10375" spans="2:9" x14ac:dyDescent="0.25">
      <c r="B10375" s="142">
        <v>57632</v>
      </c>
      <c r="C10375" s="143" t="s">
        <v>334</v>
      </c>
      <c r="D10375" s="142">
        <v>13997266</v>
      </c>
      <c r="E10375" s="143" t="s">
        <v>7984</v>
      </c>
      <c r="F10375" s="143" t="s">
        <v>700</v>
      </c>
      <c r="G10375" s="143" t="s">
        <v>701</v>
      </c>
      <c r="H10375" s="144">
        <v>70000</v>
      </c>
      <c r="I10375" s="143"/>
    </row>
    <row r="10376" spans="2:9" x14ac:dyDescent="0.25">
      <c r="B10376" s="142">
        <v>57632</v>
      </c>
      <c r="C10376" s="143" t="s">
        <v>334</v>
      </c>
      <c r="D10376" s="142">
        <v>13997552</v>
      </c>
      <c r="E10376" s="143" t="s">
        <v>7985</v>
      </c>
      <c r="F10376" s="143" t="s">
        <v>700</v>
      </c>
      <c r="G10376" s="143" t="s">
        <v>701</v>
      </c>
      <c r="H10376" s="144">
        <v>600</v>
      </c>
      <c r="I10376" s="143"/>
    </row>
    <row r="10377" spans="2:9" x14ac:dyDescent="0.25">
      <c r="B10377" s="142">
        <v>57632</v>
      </c>
      <c r="C10377" s="143" t="s">
        <v>334</v>
      </c>
      <c r="D10377" s="142">
        <v>13997552</v>
      </c>
      <c r="E10377" s="143" t="s">
        <v>7986</v>
      </c>
      <c r="F10377" s="143" t="s">
        <v>697</v>
      </c>
      <c r="G10377" s="143" t="s">
        <v>698</v>
      </c>
      <c r="H10377" s="144">
        <v>50000</v>
      </c>
      <c r="I10377" s="143"/>
    </row>
    <row r="10378" spans="2:9" x14ac:dyDescent="0.25">
      <c r="B10378" s="142">
        <v>57632</v>
      </c>
      <c r="C10378" s="143" t="s">
        <v>334</v>
      </c>
      <c r="D10378" s="142">
        <v>13997553</v>
      </c>
      <c r="E10378" s="143" t="s">
        <v>7987</v>
      </c>
      <c r="F10378" s="143" t="s">
        <v>700</v>
      </c>
      <c r="G10378" s="143" t="s">
        <v>701</v>
      </c>
      <c r="H10378" s="144">
        <v>600</v>
      </c>
      <c r="I10378" s="143"/>
    </row>
    <row r="10379" spans="2:9" x14ac:dyDescent="0.25">
      <c r="B10379" s="142">
        <v>57632</v>
      </c>
      <c r="C10379" s="143" t="s">
        <v>334</v>
      </c>
      <c r="D10379" s="142">
        <v>13998816</v>
      </c>
      <c r="E10379" s="143" t="s">
        <v>7988</v>
      </c>
      <c r="F10379" s="143" t="s">
        <v>713</v>
      </c>
      <c r="G10379" s="143" t="s">
        <v>714</v>
      </c>
      <c r="H10379" s="144">
        <v>0</v>
      </c>
      <c r="I10379" s="143"/>
    </row>
    <row r="10380" spans="2:9" x14ac:dyDescent="0.25">
      <c r="B10380" s="142">
        <v>57632</v>
      </c>
      <c r="C10380" s="143" t="s">
        <v>334</v>
      </c>
      <c r="D10380" s="142">
        <v>13998816</v>
      </c>
      <c r="E10380" s="143" t="s">
        <v>7989</v>
      </c>
      <c r="F10380" s="143" t="s">
        <v>713</v>
      </c>
      <c r="G10380" s="143" t="s">
        <v>714</v>
      </c>
      <c r="H10380" s="144">
        <v>500000</v>
      </c>
      <c r="I10380" s="143"/>
    </row>
    <row r="10381" spans="2:9" x14ac:dyDescent="0.25">
      <c r="B10381" s="142">
        <v>57632</v>
      </c>
      <c r="C10381" s="143" t="s">
        <v>334</v>
      </c>
      <c r="D10381" s="142">
        <v>13998893</v>
      </c>
      <c r="E10381" s="143" t="s">
        <v>7990</v>
      </c>
      <c r="F10381" s="143" t="s">
        <v>697</v>
      </c>
      <c r="G10381" s="143" t="s">
        <v>698</v>
      </c>
      <c r="H10381" s="144">
        <v>30000</v>
      </c>
      <c r="I10381" s="143"/>
    </row>
    <row r="10382" spans="2:9" x14ac:dyDescent="0.25">
      <c r="B10382" s="142">
        <v>57632</v>
      </c>
      <c r="C10382" s="143" t="s">
        <v>334</v>
      </c>
      <c r="D10382" s="142">
        <v>13999204</v>
      </c>
      <c r="E10382" s="143" t="s">
        <v>7991</v>
      </c>
      <c r="F10382" s="143" t="s">
        <v>697</v>
      </c>
      <c r="G10382" s="143" t="s">
        <v>698</v>
      </c>
      <c r="H10382" s="144">
        <v>30000</v>
      </c>
      <c r="I10382" s="143"/>
    </row>
    <row r="10383" spans="2:9" x14ac:dyDescent="0.25">
      <c r="B10383" s="142">
        <v>57632</v>
      </c>
      <c r="C10383" s="143" t="s">
        <v>334</v>
      </c>
      <c r="D10383" s="142">
        <v>13999828</v>
      </c>
      <c r="E10383" s="143" t="s">
        <v>7992</v>
      </c>
      <c r="F10383" s="143" t="s">
        <v>729</v>
      </c>
      <c r="G10383" s="143" t="s">
        <v>730</v>
      </c>
      <c r="H10383" s="144">
        <v>2500</v>
      </c>
      <c r="I10383" s="143"/>
    </row>
    <row r="10384" spans="2:9" x14ac:dyDescent="0.25">
      <c r="B10384" s="142">
        <v>57632</v>
      </c>
      <c r="C10384" s="143" t="s">
        <v>334</v>
      </c>
      <c r="D10384" s="142">
        <v>13999828</v>
      </c>
      <c r="E10384" s="143" t="s">
        <v>7993</v>
      </c>
      <c r="F10384" s="143" t="s">
        <v>700</v>
      </c>
      <c r="G10384" s="143" t="s">
        <v>701</v>
      </c>
      <c r="H10384" s="144">
        <v>20000</v>
      </c>
      <c r="I10384" s="143"/>
    </row>
    <row r="10385" spans="2:9" x14ac:dyDescent="0.25">
      <c r="B10385" s="142">
        <v>57632</v>
      </c>
      <c r="C10385" s="143" t="s">
        <v>334</v>
      </c>
      <c r="D10385" s="142">
        <v>14000543</v>
      </c>
      <c r="E10385" s="143" t="s">
        <v>7994</v>
      </c>
      <c r="F10385" s="143" t="s">
        <v>700</v>
      </c>
      <c r="G10385" s="143" t="s">
        <v>701</v>
      </c>
      <c r="H10385" s="144">
        <v>400</v>
      </c>
      <c r="I10385" s="143"/>
    </row>
    <row r="10386" spans="2:9" x14ac:dyDescent="0.25">
      <c r="B10386" s="142">
        <v>57632</v>
      </c>
      <c r="C10386" s="143" t="s">
        <v>334</v>
      </c>
      <c r="D10386" s="142">
        <v>14000543</v>
      </c>
      <c r="E10386" s="143" t="s">
        <v>7994</v>
      </c>
      <c r="F10386" s="143" t="s">
        <v>700</v>
      </c>
      <c r="G10386" s="143" t="s">
        <v>701</v>
      </c>
      <c r="H10386" s="144">
        <v>400</v>
      </c>
      <c r="I10386" s="143"/>
    </row>
    <row r="10387" spans="2:9" x14ac:dyDescent="0.25">
      <c r="B10387" s="142">
        <v>57632</v>
      </c>
      <c r="C10387" s="143" t="s">
        <v>334</v>
      </c>
      <c r="D10387" s="142">
        <v>14000571</v>
      </c>
      <c r="E10387" s="143" t="s">
        <v>8921</v>
      </c>
      <c r="F10387" s="143" t="s">
        <v>713</v>
      </c>
      <c r="G10387" s="143" t="s">
        <v>714</v>
      </c>
      <c r="H10387" s="144">
        <v>125000</v>
      </c>
      <c r="I10387" s="143"/>
    </row>
    <row r="10388" spans="2:9" x14ac:dyDescent="0.25">
      <c r="B10388" s="142">
        <v>57632</v>
      </c>
      <c r="C10388" s="143" t="s">
        <v>334</v>
      </c>
      <c r="D10388" s="142">
        <v>14003105</v>
      </c>
      <c r="E10388" s="143" t="s">
        <v>7995</v>
      </c>
      <c r="F10388" s="143" t="s">
        <v>700</v>
      </c>
      <c r="G10388" s="143" t="s">
        <v>701</v>
      </c>
      <c r="H10388" s="144">
        <v>1440</v>
      </c>
      <c r="I10388" s="143"/>
    </row>
    <row r="10389" spans="2:9" x14ac:dyDescent="0.25">
      <c r="B10389" s="142">
        <v>57632</v>
      </c>
      <c r="C10389" s="143" t="s">
        <v>334</v>
      </c>
      <c r="D10389" s="142">
        <v>14003105</v>
      </c>
      <c r="E10389" s="143" t="s">
        <v>7996</v>
      </c>
      <c r="F10389" s="143" t="s">
        <v>697</v>
      </c>
      <c r="G10389" s="143" t="s">
        <v>698</v>
      </c>
      <c r="H10389" s="144">
        <v>35000</v>
      </c>
      <c r="I10389" s="143"/>
    </row>
    <row r="10390" spans="2:9" x14ac:dyDescent="0.25">
      <c r="B10390" s="142">
        <v>57632</v>
      </c>
      <c r="C10390" s="143" t="s">
        <v>334</v>
      </c>
      <c r="D10390" s="142">
        <v>14003444</v>
      </c>
      <c r="E10390" s="143" t="s">
        <v>7997</v>
      </c>
      <c r="F10390" s="143" t="s">
        <v>700</v>
      </c>
      <c r="G10390" s="143" t="s">
        <v>701</v>
      </c>
      <c r="H10390" s="144">
        <v>16000</v>
      </c>
      <c r="I10390" s="143"/>
    </row>
    <row r="10391" spans="2:9" x14ac:dyDescent="0.25">
      <c r="B10391" s="142">
        <v>57632</v>
      </c>
      <c r="C10391" s="143" t="s">
        <v>334</v>
      </c>
      <c r="D10391" s="142">
        <v>14003444</v>
      </c>
      <c r="E10391" s="143" t="s">
        <v>7998</v>
      </c>
      <c r="F10391" s="143" t="s">
        <v>700</v>
      </c>
      <c r="G10391" s="143" t="s">
        <v>701</v>
      </c>
      <c r="H10391" s="144">
        <v>600</v>
      </c>
      <c r="I10391" s="143"/>
    </row>
    <row r="10392" spans="2:9" x14ac:dyDescent="0.25">
      <c r="B10392" s="142">
        <v>57632</v>
      </c>
      <c r="C10392" s="143" t="s">
        <v>334</v>
      </c>
      <c r="D10392" s="142">
        <v>14005814</v>
      </c>
      <c r="E10392" s="143" t="s">
        <v>7999</v>
      </c>
      <c r="F10392" s="143" t="s">
        <v>899</v>
      </c>
      <c r="G10392" s="143" t="s">
        <v>900</v>
      </c>
      <c r="H10392" s="144">
        <v>-4000</v>
      </c>
      <c r="I10392" s="143"/>
    </row>
    <row r="10393" spans="2:9" x14ac:dyDescent="0.25">
      <c r="B10393" s="142">
        <v>57632</v>
      </c>
      <c r="C10393" s="143" t="s">
        <v>334</v>
      </c>
      <c r="D10393" s="142">
        <v>14005814</v>
      </c>
      <c r="E10393" s="143" t="s">
        <v>8922</v>
      </c>
      <c r="F10393" s="143" t="s">
        <v>700</v>
      </c>
      <c r="G10393" s="143" t="s">
        <v>701</v>
      </c>
      <c r="H10393" s="144">
        <v>-5767.93</v>
      </c>
      <c r="I10393" s="143"/>
    </row>
    <row r="10394" spans="2:9" x14ac:dyDescent="0.25">
      <c r="B10394" s="142">
        <v>57632</v>
      </c>
      <c r="C10394" s="143" t="s">
        <v>334</v>
      </c>
      <c r="D10394" s="142">
        <v>14005814</v>
      </c>
      <c r="E10394" s="143" t="s">
        <v>8001</v>
      </c>
      <c r="F10394" s="143" t="s">
        <v>700</v>
      </c>
      <c r="G10394" s="143" t="s">
        <v>701</v>
      </c>
      <c r="H10394" s="144">
        <v>600</v>
      </c>
      <c r="I10394" s="143"/>
    </row>
    <row r="10395" spans="2:9" x14ac:dyDescent="0.25">
      <c r="B10395" s="142">
        <v>57632</v>
      </c>
      <c r="C10395" s="143" t="s">
        <v>334</v>
      </c>
      <c r="D10395" s="142">
        <v>14005814</v>
      </c>
      <c r="E10395" s="143" t="s">
        <v>8002</v>
      </c>
      <c r="F10395" s="143" t="s">
        <v>700</v>
      </c>
      <c r="G10395" s="143" t="s">
        <v>701</v>
      </c>
      <c r="H10395" s="144">
        <v>600</v>
      </c>
      <c r="I10395" s="143"/>
    </row>
    <row r="10396" spans="2:9" x14ac:dyDescent="0.25">
      <c r="B10396" s="142">
        <v>57632</v>
      </c>
      <c r="C10396" s="143" t="s">
        <v>334</v>
      </c>
      <c r="D10396" s="142">
        <v>14007994</v>
      </c>
      <c r="E10396" s="143" t="s">
        <v>8003</v>
      </c>
      <c r="F10396" s="143" t="s">
        <v>700</v>
      </c>
      <c r="G10396" s="143" t="s">
        <v>701</v>
      </c>
      <c r="H10396" s="144">
        <v>6000</v>
      </c>
      <c r="I10396" s="143"/>
    </row>
    <row r="10397" spans="2:9" x14ac:dyDescent="0.25">
      <c r="B10397" s="142">
        <v>57632</v>
      </c>
      <c r="C10397" s="143" t="s">
        <v>334</v>
      </c>
      <c r="D10397" s="142">
        <v>14012954</v>
      </c>
      <c r="E10397" s="143" t="s">
        <v>9451</v>
      </c>
      <c r="F10397" s="143" t="s">
        <v>700</v>
      </c>
      <c r="G10397" s="143" t="s">
        <v>701</v>
      </c>
      <c r="H10397" s="144">
        <v>32500</v>
      </c>
      <c r="I10397" s="143"/>
    </row>
    <row r="10398" spans="2:9" x14ac:dyDescent="0.25">
      <c r="B10398" s="142">
        <v>57632</v>
      </c>
      <c r="C10398" s="143" t="s">
        <v>334</v>
      </c>
      <c r="D10398" s="142">
        <v>14033866</v>
      </c>
      <c r="E10398" s="143" t="s">
        <v>8004</v>
      </c>
      <c r="F10398" s="143" t="s">
        <v>700</v>
      </c>
      <c r="G10398" s="143" t="s">
        <v>701</v>
      </c>
      <c r="H10398" s="144">
        <v>22800</v>
      </c>
      <c r="I10398" s="143"/>
    </row>
    <row r="10399" spans="2:9" x14ac:dyDescent="0.25">
      <c r="B10399" s="142">
        <v>57632</v>
      </c>
      <c r="C10399" s="143" t="s">
        <v>334</v>
      </c>
      <c r="D10399" s="142">
        <v>14041640</v>
      </c>
      <c r="E10399" s="143" t="s">
        <v>8005</v>
      </c>
      <c r="F10399" s="143" t="s">
        <v>700</v>
      </c>
      <c r="G10399" s="143" t="s">
        <v>701</v>
      </c>
      <c r="H10399" s="144">
        <v>12500</v>
      </c>
      <c r="I10399" s="143"/>
    </row>
    <row r="10400" spans="2:9" x14ac:dyDescent="0.25">
      <c r="B10400" s="142">
        <v>57632</v>
      </c>
      <c r="C10400" s="143" t="s">
        <v>334</v>
      </c>
      <c r="D10400" s="142">
        <v>14046265</v>
      </c>
      <c r="E10400" s="143" t="s">
        <v>8006</v>
      </c>
      <c r="F10400" s="143" t="s">
        <v>700</v>
      </c>
      <c r="G10400" s="143" t="s">
        <v>701</v>
      </c>
      <c r="H10400" s="144">
        <v>-8300</v>
      </c>
      <c r="I10400" s="143"/>
    </row>
    <row r="10401" spans="2:9" x14ac:dyDescent="0.25">
      <c r="B10401" s="142">
        <v>57632</v>
      </c>
      <c r="C10401" s="143" t="s">
        <v>334</v>
      </c>
      <c r="D10401" s="142">
        <v>14046265</v>
      </c>
      <c r="E10401" s="143" t="s">
        <v>8006</v>
      </c>
      <c r="F10401" s="143" t="s">
        <v>700</v>
      </c>
      <c r="G10401" s="143" t="s">
        <v>701</v>
      </c>
      <c r="H10401" s="144">
        <v>93250</v>
      </c>
      <c r="I10401" s="143"/>
    </row>
    <row r="10402" spans="2:9" x14ac:dyDescent="0.25">
      <c r="B10402" s="142">
        <v>57632</v>
      </c>
      <c r="C10402" s="143" t="s">
        <v>334</v>
      </c>
      <c r="D10402" s="142">
        <v>14046492</v>
      </c>
      <c r="E10402" s="143" t="s">
        <v>8007</v>
      </c>
      <c r="F10402" s="143" t="s">
        <v>697</v>
      </c>
      <c r="G10402" s="143" t="s">
        <v>698</v>
      </c>
      <c r="H10402" s="144">
        <v>82000</v>
      </c>
      <c r="I10402" s="143"/>
    </row>
    <row r="10403" spans="2:9" x14ac:dyDescent="0.25">
      <c r="B10403" s="142">
        <v>57632</v>
      </c>
      <c r="C10403" s="143" t="s">
        <v>334</v>
      </c>
      <c r="D10403" s="142">
        <v>14047501</v>
      </c>
      <c r="E10403" s="143" t="s">
        <v>8008</v>
      </c>
      <c r="F10403" s="143" t="s">
        <v>737</v>
      </c>
      <c r="G10403" s="143" t="s">
        <v>738</v>
      </c>
      <c r="H10403" s="144">
        <v>360</v>
      </c>
      <c r="I10403" s="143"/>
    </row>
    <row r="10404" spans="2:9" x14ac:dyDescent="0.25">
      <c r="B10404" s="142">
        <v>57632</v>
      </c>
      <c r="C10404" s="143" t="s">
        <v>334</v>
      </c>
      <c r="D10404" s="142">
        <v>14049146</v>
      </c>
      <c r="E10404" s="143" t="s">
        <v>8009</v>
      </c>
      <c r="F10404" s="143" t="s">
        <v>716</v>
      </c>
      <c r="G10404" s="143" t="s">
        <v>717</v>
      </c>
      <c r="H10404" s="144">
        <v>103000</v>
      </c>
      <c r="I10404" s="143"/>
    </row>
    <row r="10405" spans="2:9" x14ac:dyDescent="0.25">
      <c r="B10405" s="142">
        <v>57632</v>
      </c>
      <c r="C10405" s="143" t="s">
        <v>334</v>
      </c>
      <c r="D10405" s="142">
        <v>14219639</v>
      </c>
      <c r="E10405" s="143" t="s">
        <v>8010</v>
      </c>
      <c r="F10405" s="143" t="s">
        <v>700</v>
      </c>
      <c r="G10405" s="143" t="s">
        <v>701</v>
      </c>
      <c r="H10405" s="144">
        <v>800</v>
      </c>
      <c r="I10405" s="143"/>
    </row>
    <row r="10406" spans="2:9" x14ac:dyDescent="0.25">
      <c r="B10406" s="142">
        <v>57632</v>
      </c>
      <c r="C10406" s="143" t="s">
        <v>334</v>
      </c>
      <c r="D10406" s="142">
        <v>14219639</v>
      </c>
      <c r="E10406" s="143" t="s">
        <v>8010</v>
      </c>
      <c r="F10406" s="143" t="s">
        <v>700</v>
      </c>
      <c r="G10406" s="143" t="s">
        <v>701</v>
      </c>
      <c r="H10406" s="144">
        <v>1000</v>
      </c>
      <c r="I10406" s="143"/>
    </row>
    <row r="10407" spans="2:9" x14ac:dyDescent="0.25">
      <c r="B10407" s="142">
        <v>57632</v>
      </c>
      <c r="C10407" s="143" t="s">
        <v>334</v>
      </c>
      <c r="D10407" s="142">
        <v>14224311</v>
      </c>
      <c r="E10407" s="143" t="s">
        <v>8011</v>
      </c>
      <c r="F10407" s="143" t="s">
        <v>700</v>
      </c>
      <c r="G10407" s="143" t="s">
        <v>701</v>
      </c>
      <c r="H10407" s="144">
        <v>65990</v>
      </c>
      <c r="I10407" s="143"/>
    </row>
    <row r="10408" spans="2:9" x14ac:dyDescent="0.25">
      <c r="B10408" s="142">
        <v>57632</v>
      </c>
      <c r="C10408" s="143" t="s">
        <v>334</v>
      </c>
      <c r="D10408" s="142">
        <v>64982414</v>
      </c>
      <c r="E10408" s="143" t="s">
        <v>8013</v>
      </c>
      <c r="F10408" s="143" t="s">
        <v>700</v>
      </c>
      <c r="G10408" s="143" t="s">
        <v>701</v>
      </c>
      <c r="H10408" s="144">
        <v>48000</v>
      </c>
      <c r="I10408" s="143"/>
    </row>
    <row r="10409" spans="2:9" x14ac:dyDescent="0.25">
      <c r="B10409" s="142">
        <v>57632</v>
      </c>
      <c r="C10409" s="143" t="s">
        <v>334</v>
      </c>
      <c r="D10409" s="142">
        <v>65032802</v>
      </c>
      <c r="E10409" s="143" t="s">
        <v>8015</v>
      </c>
      <c r="F10409" s="143" t="s">
        <v>700</v>
      </c>
      <c r="G10409" s="143" t="s">
        <v>701</v>
      </c>
      <c r="H10409" s="144">
        <v>600</v>
      </c>
      <c r="I10409" s="143"/>
    </row>
    <row r="10410" spans="2:9" x14ac:dyDescent="0.25">
      <c r="B10410" s="142">
        <v>57632</v>
      </c>
      <c r="C10410" s="143" t="s">
        <v>334</v>
      </c>
      <c r="D10410" s="142">
        <v>65033007</v>
      </c>
      <c r="E10410" s="143" t="s">
        <v>10019</v>
      </c>
      <c r="F10410" s="143" t="s">
        <v>713</v>
      </c>
      <c r="G10410" s="143" t="s">
        <v>714</v>
      </c>
      <c r="H10410" s="144">
        <v>112000</v>
      </c>
      <c r="I10410" s="143"/>
    </row>
    <row r="10411" spans="2:9" x14ac:dyDescent="0.25">
      <c r="B10411" s="142">
        <v>57632</v>
      </c>
      <c r="C10411" s="143" t="s">
        <v>334</v>
      </c>
      <c r="D10411" s="142">
        <v>65056162</v>
      </c>
      <c r="E10411" s="143" t="s">
        <v>8016</v>
      </c>
      <c r="F10411" s="143" t="s">
        <v>697</v>
      </c>
      <c r="G10411" s="143" t="s">
        <v>698</v>
      </c>
      <c r="H10411" s="144">
        <v>20000</v>
      </c>
      <c r="I10411" s="143"/>
    </row>
    <row r="10412" spans="2:9" x14ac:dyDescent="0.25">
      <c r="B10412" s="142">
        <v>57632</v>
      </c>
      <c r="C10412" s="143" t="s">
        <v>334</v>
      </c>
      <c r="D10412" s="142">
        <v>65056162</v>
      </c>
      <c r="E10412" s="143" t="s">
        <v>8017</v>
      </c>
      <c r="F10412" s="143" t="s">
        <v>700</v>
      </c>
      <c r="G10412" s="143" t="s">
        <v>701</v>
      </c>
      <c r="H10412" s="144">
        <v>3600</v>
      </c>
      <c r="I10412" s="143"/>
    </row>
    <row r="10413" spans="2:9" x14ac:dyDescent="0.25">
      <c r="B10413" s="142">
        <v>57632</v>
      </c>
      <c r="C10413" s="143" t="s">
        <v>334</v>
      </c>
      <c r="D10413" s="142">
        <v>65161206</v>
      </c>
      <c r="E10413" s="143" t="s">
        <v>8012</v>
      </c>
      <c r="F10413" s="143" t="s">
        <v>716</v>
      </c>
      <c r="G10413" s="143" t="s">
        <v>717</v>
      </c>
      <c r="H10413" s="144">
        <v>-68000</v>
      </c>
      <c r="I10413" s="143"/>
    </row>
    <row r="10414" spans="2:9" x14ac:dyDescent="0.25">
      <c r="B10414" s="142">
        <v>57632</v>
      </c>
      <c r="C10414" s="143" t="s">
        <v>334</v>
      </c>
      <c r="D10414" s="142">
        <v>65162565</v>
      </c>
      <c r="E10414" s="143" t="s">
        <v>8923</v>
      </c>
      <c r="F10414" s="143" t="s">
        <v>700</v>
      </c>
      <c r="G10414" s="143" t="s">
        <v>701</v>
      </c>
      <c r="H10414" s="144">
        <v>0</v>
      </c>
      <c r="I10414" s="143"/>
    </row>
    <row r="10415" spans="2:9" x14ac:dyDescent="0.25">
      <c r="B10415" s="142">
        <v>57632</v>
      </c>
      <c r="C10415" s="143" t="s">
        <v>334</v>
      </c>
      <c r="D10415" s="142">
        <v>65162727</v>
      </c>
      <c r="E10415" s="143" t="s">
        <v>8018</v>
      </c>
      <c r="F10415" s="143" t="s">
        <v>700</v>
      </c>
      <c r="G10415" s="143" t="s">
        <v>701</v>
      </c>
      <c r="H10415" s="144">
        <v>-68945.259999999995</v>
      </c>
      <c r="I10415" s="143"/>
    </row>
    <row r="10416" spans="2:9" x14ac:dyDescent="0.25">
      <c r="B10416" s="142">
        <v>57632</v>
      </c>
      <c r="C10416" s="143" t="s">
        <v>334</v>
      </c>
      <c r="D10416" s="142">
        <v>65219818</v>
      </c>
      <c r="E10416" s="143" t="s">
        <v>8014</v>
      </c>
      <c r="F10416" s="143" t="s">
        <v>700</v>
      </c>
      <c r="G10416" s="143" t="s">
        <v>701</v>
      </c>
      <c r="H10416" s="144">
        <v>-35000</v>
      </c>
      <c r="I10416" s="143"/>
    </row>
    <row r="10417" spans="2:9" x14ac:dyDescent="0.25">
      <c r="B10417" s="142">
        <v>57632</v>
      </c>
      <c r="C10417" s="143" t="s">
        <v>334</v>
      </c>
      <c r="D10417" s="142">
        <v>65257681</v>
      </c>
      <c r="E10417" s="143" t="s">
        <v>8019</v>
      </c>
      <c r="F10417" s="143" t="s">
        <v>700</v>
      </c>
      <c r="G10417" s="143" t="s">
        <v>701</v>
      </c>
      <c r="H10417" s="144">
        <v>-1050</v>
      </c>
      <c r="I10417" s="143"/>
    </row>
    <row r="10418" spans="2:9" x14ac:dyDescent="0.25">
      <c r="B10418" s="142">
        <v>57632</v>
      </c>
      <c r="C10418" s="143" t="s">
        <v>334</v>
      </c>
      <c r="D10418" s="142">
        <v>74497306</v>
      </c>
      <c r="E10418" s="143" t="s">
        <v>7963</v>
      </c>
      <c r="F10418" s="143" t="s">
        <v>700</v>
      </c>
      <c r="G10418" s="143" t="s">
        <v>701</v>
      </c>
      <c r="H10418" s="144">
        <v>441000</v>
      </c>
      <c r="I10418" s="143"/>
    </row>
    <row r="10419" spans="2:9" x14ac:dyDescent="0.25">
      <c r="B10419" s="142">
        <v>57632</v>
      </c>
      <c r="C10419" s="143" t="s">
        <v>334</v>
      </c>
      <c r="D10419" s="142">
        <v>98456497</v>
      </c>
      <c r="E10419" s="143" t="s">
        <v>8020</v>
      </c>
      <c r="F10419" s="143" t="s">
        <v>1548</v>
      </c>
      <c r="G10419" s="143" t="s">
        <v>1549</v>
      </c>
      <c r="H10419" s="144">
        <v>15000</v>
      </c>
      <c r="I10419" s="143"/>
    </row>
    <row r="10420" spans="2:9" x14ac:dyDescent="0.25">
      <c r="B10420" s="142">
        <v>57632</v>
      </c>
      <c r="C10420" s="143" t="s">
        <v>334</v>
      </c>
      <c r="D10420" s="142">
        <v>98753448</v>
      </c>
      <c r="E10420" s="143" t="s">
        <v>7944</v>
      </c>
      <c r="F10420" s="143" t="s">
        <v>700</v>
      </c>
      <c r="G10420" s="143" t="s">
        <v>701</v>
      </c>
      <c r="H10420" s="144">
        <v>100000</v>
      </c>
      <c r="I10420" s="143"/>
    </row>
    <row r="10421" spans="2:9" x14ac:dyDescent="0.25">
      <c r="B10421" s="142">
        <v>57632</v>
      </c>
      <c r="C10421" s="143" t="s">
        <v>334</v>
      </c>
      <c r="D10421" s="142">
        <v>99065021</v>
      </c>
      <c r="E10421" s="143" t="s">
        <v>9452</v>
      </c>
      <c r="F10421" s="143" t="s">
        <v>697</v>
      </c>
      <c r="G10421" s="143" t="s">
        <v>698</v>
      </c>
      <c r="H10421" s="144">
        <v>50000</v>
      </c>
      <c r="I10421" s="143"/>
    </row>
    <row r="10422" spans="2:9" x14ac:dyDescent="0.25">
      <c r="B10422" s="142">
        <v>57632</v>
      </c>
      <c r="C10422" s="143" t="s">
        <v>334</v>
      </c>
      <c r="D10422" s="142">
        <v>99215163</v>
      </c>
      <c r="E10422" s="143" t="s">
        <v>8021</v>
      </c>
      <c r="F10422" s="143" t="s">
        <v>713</v>
      </c>
      <c r="G10422" s="143" t="s">
        <v>714</v>
      </c>
      <c r="H10422" s="144">
        <v>100000</v>
      </c>
      <c r="I10422" s="143"/>
    </row>
    <row r="10423" spans="2:9" x14ac:dyDescent="0.25">
      <c r="B10423" s="142">
        <v>57632</v>
      </c>
      <c r="C10423" s="143" t="s">
        <v>334</v>
      </c>
      <c r="D10423" s="142">
        <v>99215181</v>
      </c>
      <c r="E10423" s="143" t="s">
        <v>8022</v>
      </c>
      <c r="F10423" s="143" t="s">
        <v>713</v>
      </c>
      <c r="G10423" s="143" t="s">
        <v>714</v>
      </c>
      <c r="H10423" s="144">
        <v>100000</v>
      </c>
      <c r="I10423" s="143"/>
    </row>
    <row r="10424" spans="2:9" x14ac:dyDescent="0.25">
      <c r="B10424" s="142">
        <v>57632</v>
      </c>
      <c r="C10424" s="143" t="s">
        <v>334</v>
      </c>
      <c r="D10424" s="142">
        <v>100245660</v>
      </c>
      <c r="E10424" s="143" t="s">
        <v>8023</v>
      </c>
      <c r="F10424" s="143" t="s">
        <v>1548</v>
      </c>
      <c r="G10424" s="143" t="s">
        <v>1549</v>
      </c>
      <c r="H10424" s="144">
        <v>15000</v>
      </c>
      <c r="I10424" s="143"/>
    </row>
    <row r="10425" spans="2:9" x14ac:dyDescent="0.25">
      <c r="B10425" s="142">
        <v>57632</v>
      </c>
      <c r="C10425" s="143" t="s">
        <v>334</v>
      </c>
      <c r="D10425" s="142">
        <v>100499894</v>
      </c>
      <c r="E10425" s="143" t="s">
        <v>8000</v>
      </c>
      <c r="F10425" s="143" t="s">
        <v>713</v>
      </c>
      <c r="G10425" s="143" t="s">
        <v>714</v>
      </c>
      <c r="H10425" s="144">
        <v>-10011.52</v>
      </c>
      <c r="I10425" s="143"/>
    </row>
    <row r="10426" spans="2:9" x14ac:dyDescent="0.25">
      <c r="B10426" s="142">
        <v>57632</v>
      </c>
      <c r="C10426" s="143" t="s">
        <v>334</v>
      </c>
      <c r="D10426" s="142">
        <v>101316638</v>
      </c>
      <c r="E10426" s="143" t="s">
        <v>9453</v>
      </c>
      <c r="F10426" s="143" t="s">
        <v>697</v>
      </c>
      <c r="G10426" s="143" t="s">
        <v>698</v>
      </c>
      <c r="H10426" s="144">
        <v>40000</v>
      </c>
      <c r="I10426" s="143"/>
    </row>
    <row r="10427" spans="2:9" x14ac:dyDescent="0.25">
      <c r="B10427" s="142">
        <v>57632</v>
      </c>
      <c r="C10427" s="143" t="s">
        <v>334</v>
      </c>
      <c r="D10427" s="142">
        <v>101349747</v>
      </c>
      <c r="E10427" s="143" t="s">
        <v>8024</v>
      </c>
      <c r="F10427" s="143" t="s">
        <v>1245</v>
      </c>
      <c r="G10427" s="143" t="s">
        <v>1246</v>
      </c>
      <c r="H10427" s="144">
        <v>-378.68</v>
      </c>
      <c r="I10427" s="143"/>
    </row>
    <row r="10428" spans="2:9" x14ac:dyDescent="0.25">
      <c r="B10428" s="142">
        <v>57633</v>
      </c>
      <c r="C10428" s="143" t="s">
        <v>335</v>
      </c>
      <c r="D10428" s="142">
        <v>13988796</v>
      </c>
      <c r="E10428" s="143" t="s">
        <v>8025</v>
      </c>
      <c r="F10428" s="143" t="s">
        <v>706</v>
      </c>
      <c r="G10428" s="143" t="s">
        <v>707</v>
      </c>
      <c r="H10428" s="144">
        <v>640.28</v>
      </c>
      <c r="I10428" s="143"/>
    </row>
    <row r="10429" spans="2:9" x14ac:dyDescent="0.25">
      <c r="B10429" s="142">
        <v>57633</v>
      </c>
      <c r="C10429" s="143" t="s">
        <v>335</v>
      </c>
      <c r="D10429" s="142">
        <v>13988796</v>
      </c>
      <c r="E10429" s="143" t="s">
        <v>8025</v>
      </c>
      <c r="F10429" s="143" t="s">
        <v>706</v>
      </c>
      <c r="G10429" s="143" t="s">
        <v>707</v>
      </c>
      <c r="H10429" s="144">
        <v>960.42</v>
      </c>
      <c r="I10429" s="143"/>
    </row>
    <row r="10430" spans="2:9" x14ac:dyDescent="0.25">
      <c r="B10430" s="142">
        <v>57633</v>
      </c>
      <c r="C10430" s="143" t="s">
        <v>335</v>
      </c>
      <c r="D10430" s="142">
        <v>13988796</v>
      </c>
      <c r="E10430" s="143" t="s">
        <v>8025</v>
      </c>
      <c r="F10430" s="143" t="s">
        <v>706</v>
      </c>
      <c r="G10430" s="143" t="s">
        <v>707</v>
      </c>
      <c r="H10430" s="144">
        <v>160.07</v>
      </c>
      <c r="I10430" s="143"/>
    </row>
    <row r="10431" spans="2:9" x14ac:dyDescent="0.25">
      <c r="B10431" s="142">
        <v>57633</v>
      </c>
      <c r="C10431" s="143" t="s">
        <v>335</v>
      </c>
      <c r="D10431" s="142">
        <v>13991685</v>
      </c>
      <c r="E10431" s="143" t="s">
        <v>8026</v>
      </c>
      <c r="F10431" s="143" t="s">
        <v>700</v>
      </c>
      <c r="G10431" s="143" t="s">
        <v>701</v>
      </c>
      <c r="H10431" s="144">
        <v>157</v>
      </c>
      <c r="I10431" s="143"/>
    </row>
    <row r="10432" spans="2:9" x14ac:dyDescent="0.25">
      <c r="B10432" s="142">
        <v>57633</v>
      </c>
      <c r="C10432" s="143" t="s">
        <v>335</v>
      </c>
      <c r="D10432" s="142">
        <v>13991685</v>
      </c>
      <c r="E10432" s="143" t="s">
        <v>8026</v>
      </c>
      <c r="F10432" s="143" t="s">
        <v>700</v>
      </c>
      <c r="G10432" s="143" t="s">
        <v>701</v>
      </c>
      <c r="H10432" s="144">
        <v>471</v>
      </c>
      <c r="I10432" s="143"/>
    </row>
    <row r="10433" spans="2:9" x14ac:dyDescent="0.25">
      <c r="B10433" s="142">
        <v>57633</v>
      </c>
      <c r="C10433" s="143" t="s">
        <v>335</v>
      </c>
      <c r="D10433" s="142">
        <v>13991685</v>
      </c>
      <c r="E10433" s="143" t="s">
        <v>8027</v>
      </c>
      <c r="F10433" s="143" t="s">
        <v>700</v>
      </c>
      <c r="G10433" s="143" t="s">
        <v>701</v>
      </c>
      <c r="H10433" s="144">
        <v>-1393.01</v>
      </c>
      <c r="I10433" s="143"/>
    </row>
    <row r="10434" spans="2:9" x14ac:dyDescent="0.25">
      <c r="B10434" s="142">
        <v>57633</v>
      </c>
      <c r="C10434" s="143" t="s">
        <v>335</v>
      </c>
      <c r="D10434" s="142">
        <v>13993697</v>
      </c>
      <c r="E10434" s="143" t="s">
        <v>8028</v>
      </c>
      <c r="F10434" s="143" t="s">
        <v>700</v>
      </c>
      <c r="G10434" s="143" t="s">
        <v>701</v>
      </c>
      <c r="H10434" s="144">
        <v>35000</v>
      </c>
      <c r="I10434" s="143"/>
    </row>
    <row r="10435" spans="2:9" x14ac:dyDescent="0.25">
      <c r="B10435" s="142">
        <v>57633</v>
      </c>
      <c r="C10435" s="143" t="s">
        <v>335</v>
      </c>
      <c r="D10435" s="142">
        <v>13993697</v>
      </c>
      <c r="E10435" s="143" t="s">
        <v>8028</v>
      </c>
      <c r="F10435" s="143" t="s">
        <v>700</v>
      </c>
      <c r="G10435" s="143" t="s">
        <v>701</v>
      </c>
      <c r="H10435" s="144">
        <v>37000</v>
      </c>
      <c r="I10435" s="143"/>
    </row>
    <row r="10436" spans="2:9" x14ac:dyDescent="0.25">
      <c r="B10436" s="142">
        <v>57633</v>
      </c>
      <c r="C10436" s="143" t="s">
        <v>335</v>
      </c>
      <c r="D10436" s="142">
        <v>14001611</v>
      </c>
      <c r="E10436" s="143" t="s">
        <v>8029</v>
      </c>
      <c r="F10436" s="143" t="s">
        <v>713</v>
      </c>
      <c r="G10436" s="143" t="s">
        <v>714</v>
      </c>
      <c r="H10436" s="144">
        <v>100000</v>
      </c>
      <c r="I10436" s="143"/>
    </row>
    <row r="10437" spans="2:9" x14ac:dyDescent="0.25">
      <c r="B10437" s="142">
        <v>57633</v>
      </c>
      <c r="C10437" s="143" t="s">
        <v>335</v>
      </c>
      <c r="D10437" s="142">
        <v>14027768</v>
      </c>
      <c r="E10437" s="143" t="s">
        <v>8030</v>
      </c>
      <c r="F10437" s="143" t="s">
        <v>700</v>
      </c>
      <c r="G10437" s="143" t="s">
        <v>701</v>
      </c>
      <c r="H10437" s="144">
        <v>157</v>
      </c>
      <c r="I10437" s="143"/>
    </row>
    <row r="10438" spans="2:9" x14ac:dyDescent="0.25">
      <c r="B10438" s="142">
        <v>57633</v>
      </c>
      <c r="C10438" s="143" t="s">
        <v>335</v>
      </c>
      <c r="D10438" s="142">
        <v>14027768</v>
      </c>
      <c r="E10438" s="143" t="s">
        <v>8030</v>
      </c>
      <c r="F10438" s="143" t="s">
        <v>700</v>
      </c>
      <c r="G10438" s="143" t="s">
        <v>701</v>
      </c>
      <c r="H10438" s="144">
        <v>471</v>
      </c>
      <c r="I10438" s="143"/>
    </row>
    <row r="10439" spans="2:9" x14ac:dyDescent="0.25">
      <c r="B10439" s="142">
        <v>57633</v>
      </c>
      <c r="C10439" s="143" t="s">
        <v>335</v>
      </c>
      <c r="D10439" s="142">
        <v>14033666</v>
      </c>
      <c r="E10439" s="143" t="s">
        <v>8031</v>
      </c>
      <c r="F10439" s="143" t="s">
        <v>713</v>
      </c>
      <c r="G10439" s="143" t="s">
        <v>714</v>
      </c>
      <c r="H10439" s="144">
        <v>100000</v>
      </c>
      <c r="I10439" s="143"/>
    </row>
    <row r="10440" spans="2:9" x14ac:dyDescent="0.25">
      <c r="B10440" s="142">
        <v>57633</v>
      </c>
      <c r="C10440" s="143" t="s">
        <v>335</v>
      </c>
      <c r="D10440" s="142">
        <v>14037409</v>
      </c>
      <c r="E10440" s="143" t="s">
        <v>8032</v>
      </c>
      <c r="F10440" s="143" t="s">
        <v>713</v>
      </c>
      <c r="G10440" s="143" t="s">
        <v>714</v>
      </c>
      <c r="H10440" s="144">
        <v>100000</v>
      </c>
      <c r="I10440" s="143"/>
    </row>
    <row r="10441" spans="2:9" x14ac:dyDescent="0.25">
      <c r="B10441" s="142">
        <v>57633</v>
      </c>
      <c r="C10441" s="143" t="s">
        <v>335</v>
      </c>
      <c r="D10441" s="142">
        <v>14040979</v>
      </c>
      <c r="E10441" s="143" t="s">
        <v>8033</v>
      </c>
      <c r="F10441" s="143" t="s">
        <v>713</v>
      </c>
      <c r="G10441" s="143" t="s">
        <v>714</v>
      </c>
      <c r="H10441" s="144">
        <v>100000</v>
      </c>
      <c r="I10441" s="143"/>
    </row>
    <row r="10442" spans="2:9" x14ac:dyDescent="0.25">
      <c r="B10442" s="142">
        <v>57633</v>
      </c>
      <c r="C10442" s="143" t="s">
        <v>335</v>
      </c>
      <c r="D10442" s="142">
        <v>14041570</v>
      </c>
      <c r="E10442" s="143" t="s">
        <v>8034</v>
      </c>
      <c r="F10442" s="143" t="s">
        <v>700</v>
      </c>
      <c r="G10442" s="143" t="s">
        <v>701</v>
      </c>
      <c r="H10442" s="144">
        <v>-42101.47</v>
      </c>
      <c r="I10442" s="143"/>
    </row>
    <row r="10443" spans="2:9" x14ac:dyDescent="0.25">
      <c r="B10443" s="142">
        <v>57633</v>
      </c>
      <c r="C10443" s="143" t="s">
        <v>335</v>
      </c>
      <c r="D10443" s="142">
        <v>14046387</v>
      </c>
      <c r="E10443" s="143" t="s">
        <v>10020</v>
      </c>
      <c r="F10443" s="143" t="s">
        <v>700</v>
      </c>
      <c r="G10443" s="143" t="s">
        <v>701</v>
      </c>
      <c r="H10443" s="144">
        <v>41699.57</v>
      </c>
      <c r="I10443" s="143"/>
    </row>
    <row r="10444" spans="2:9" x14ac:dyDescent="0.25">
      <c r="B10444" s="142">
        <v>57633</v>
      </c>
      <c r="C10444" s="143" t="s">
        <v>335</v>
      </c>
      <c r="D10444" s="142">
        <v>14046387</v>
      </c>
      <c r="E10444" s="143" t="s">
        <v>10021</v>
      </c>
      <c r="F10444" s="143" t="s">
        <v>723</v>
      </c>
      <c r="G10444" s="143" t="s">
        <v>724</v>
      </c>
      <c r="H10444" s="144">
        <v>-41699.57</v>
      </c>
      <c r="I10444" s="143"/>
    </row>
    <row r="10445" spans="2:9" x14ac:dyDescent="0.25">
      <c r="B10445" s="142">
        <v>57633</v>
      </c>
      <c r="C10445" s="143" t="s">
        <v>335</v>
      </c>
      <c r="D10445" s="142">
        <v>14269926</v>
      </c>
      <c r="E10445" s="143" t="s">
        <v>7000</v>
      </c>
      <c r="F10445" s="143" t="s">
        <v>700</v>
      </c>
      <c r="G10445" s="143" t="s">
        <v>701</v>
      </c>
      <c r="H10445" s="144">
        <v>381.12</v>
      </c>
      <c r="I10445" s="143"/>
    </row>
    <row r="10446" spans="2:9" x14ac:dyDescent="0.25">
      <c r="B10446" s="142">
        <v>57633</v>
      </c>
      <c r="C10446" s="143" t="s">
        <v>335</v>
      </c>
      <c r="D10446" s="142">
        <v>14269926</v>
      </c>
      <c r="E10446" s="143" t="s">
        <v>7001</v>
      </c>
      <c r="F10446" s="143" t="s">
        <v>700</v>
      </c>
      <c r="G10446" s="143" t="s">
        <v>701</v>
      </c>
      <c r="H10446" s="144">
        <v>250</v>
      </c>
      <c r="I10446" s="143"/>
    </row>
    <row r="10447" spans="2:9" x14ac:dyDescent="0.25">
      <c r="B10447" s="142">
        <v>57633</v>
      </c>
      <c r="C10447" s="143" t="s">
        <v>335</v>
      </c>
      <c r="D10447" s="142">
        <v>65000327</v>
      </c>
      <c r="E10447" s="143" t="s">
        <v>8035</v>
      </c>
      <c r="F10447" s="143" t="s">
        <v>713</v>
      </c>
      <c r="G10447" s="143" t="s">
        <v>714</v>
      </c>
      <c r="H10447" s="144">
        <v>100000</v>
      </c>
      <c r="I10447" s="143"/>
    </row>
    <row r="10448" spans="2:9" x14ac:dyDescent="0.25">
      <c r="B10448" s="142">
        <v>57633</v>
      </c>
      <c r="C10448" s="143" t="s">
        <v>335</v>
      </c>
      <c r="D10448" s="142">
        <v>65000327</v>
      </c>
      <c r="E10448" s="143" t="s">
        <v>8035</v>
      </c>
      <c r="F10448" s="143" t="s">
        <v>713</v>
      </c>
      <c r="G10448" s="143" t="s">
        <v>714</v>
      </c>
      <c r="H10448" s="144">
        <v>-32000</v>
      </c>
      <c r="I10448" s="143"/>
    </row>
    <row r="10449" spans="2:9" x14ac:dyDescent="0.25">
      <c r="B10449" s="142">
        <v>57633</v>
      </c>
      <c r="C10449" s="143" t="s">
        <v>335</v>
      </c>
      <c r="D10449" s="142">
        <v>65066672</v>
      </c>
      <c r="E10449" s="143" t="s">
        <v>8036</v>
      </c>
      <c r="F10449" s="143" t="s">
        <v>700</v>
      </c>
      <c r="G10449" s="143" t="s">
        <v>701</v>
      </c>
      <c r="H10449" s="144">
        <v>40000</v>
      </c>
      <c r="I10449" s="143"/>
    </row>
    <row r="10450" spans="2:9" x14ac:dyDescent="0.25">
      <c r="B10450" s="142">
        <v>57633</v>
      </c>
      <c r="C10450" s="143" t="s">
        <v>335</v>
      </c>
      <c r="D10450" s="142">
        <v>98389530</v>
      </c>
      <c r="E10450" s="143" t="s">
        <v>8037</v>
      </c>
      <c r="F10450" s="143" t="s">
        <v>713</v>
      </c>
      <c r="G10450" s="143" t="s">
        <v>714</v>
      </c>
      <c r="H10450" s="144">
        <v>160000</v>
      </c>
      <c r="I10450" s="143"/>
    </row>
    <row r="10451" spans="2:9" x14ac:dyDescent="0.25">
      <c r="B10451" s="142">
        <v>57634</v>
      </c>
      <c r="C10451" s="143" t="s">
        <v>336</v>
      </c>
      <c r="D10451" s="142">
        <v>13987195</v>
      </c>
      <c r="E10451" s="143" t="s">
        <v>8038</v>
      </c>
      <c r="F10451" s="143" t="s">
        <v>713</v>
      </c>
      <c r="G10451" s="143" t="s">
        <v>714</v>
      </c>
      <c r="H10451" s="144">
        <v>120000</v>
      </c>
      <c r="I10451" s="143"/>
    </row>
    <row r="10452" spans="2:9" x14ac:dyDescent="0.25">
      <c r="B10452" s="142">
        <v>57634</v>
      </c>
      <c r="C10452" s="143" t="s">
        <v>336</v>
      </c>
      <c r="D10452" s="142">
        <v>13988171</v>
      </c>
      <c r="E10452" s="143" t="s">
        <v>8039</v>
      </c>
      <c r="F10452" s="143" t="s">
        <v>700</v>
      </c>
      <c r="G10452" s="143" t="s">
        <v>701</v>
      </c>
      <c r="H10452" s="144">
        <v>150</v>
      </c>
      <c r="I10452" s="143"/>
    </row>
    <row r="10453" spans="2:9" x14ac:dyDescent="0.25">
      <c r="B10453" s="142">
        <v>57634</v>
      </c>
      <c r="C10453" s="143" t="s">
        <v>336</v>
      </c>
      <c r="D10453" s="142">
        <v>13988171</v>
      </c>
      <c r="E10453" s="143" t="s">
        <v>8039</v>
      </c>
      <c r="F10453" s="143" t="s">
        <v>700</v>
      </c>
      <c r="G10453" s="143" t="s">
        <v>701</v>
      </c>
      <c r="H10453" s="144">
        <v>210</v>
      </c>
      <c r="I10453" s="143"/>
    </row>
    <row r="10454" spans="2:9" x14ac:dyDescent="0.25">
      <c r="B10454" s="142">
        <v>57634</v>
      </c>
      <c r="C10454" s="143" t="s">
        <v>336</v>
      </c>
      <c r="D10454" s="142">
        <v>13988171</v>
      </c>
      <c r="E10454" s="143" t="s">
        <v>8040</v>
      </c>
      <c r="F10454" s="143" t="s">
        <v>713</v>
      </c>
      <c r="G10454" s="143" t="s">
        <v>714</v>
      </c>
      <c r="H10454" s="144">
        <v>25000</v>
      </c>
      <c r="I10454" s="143"/>
    </row>
    <row r="10455" spans="2:9" x14ac:dyDescent="0.25">
      <c r="B10455" s="142">
        <v>57634</v>
      </c>
      <c r="C10455" s="143" t="s">
        <v>336</v>
      </c>
      <c r="D10455" s="142">
        <v>13988171</v>
      </c>
      <c r="E10455" s="143" t="s">
        <v>8040</v>
      </c>
      <c r="F10455" s="143" t="s">
        <v>713</v>
      </c>
      <c r="G10455" s="143" t="s">
        <v>714</v>
      </c>
      <c r="H10455" s="144">
        <v>20000</v>
      </c>
      <c r="I10455" s="143"/>
    </row>
    <row r="10456" spans="2:9" x14ac:dyDescent="0.25">
      <c r="B10456" s="142">
        <v>57634</v>
      </c>
      <c r="C10456" s="143" t="s">
        <v>336</v>
      </c>
      <c r="D10456" s="142">
        <v>13988171</v>
      </c>
      <c r="E10456" s="143" t="s">
        <v>8041</v>
      </c>
      <c r="F10456" s="143" t="s">
        <v>700</v>
      </c>
      <c r="G10456" s="143" t="s">
        <v>701</v>
      </c>
      <c r="H10456" s="144">
        <v>30000</v>
      </c>
      <c r="I10456" s="143"/>
    </row>
    <row r="10457" spans="2:9" x14ac:dyDescent="0.25">
      <c r="B10457" s="142">
        <v>57634</v>
      </c>
      <c r="C10457" s="143" t="s">
        <v>336</v>
      </c>
      <c r="D10457" s="142">
        <v>13988171</v>
      </c>
      <c r="E10457" s="143" t="s">
        <v>8042</v>
      </c>
      <c r="F10457" s="143" t="s">
        <v>700</v>
      </c>
      <c r="G10457" s="143" t="s">
        <v>701</v>
      </c>
      <c r="H10457" s="144">
        <v>250</v>
      </c>
      <c r="I10457" s="143"/>
    </row>
    <row r="10458" spans="2:9" x14ac:dyDescent="0.25">
      <c r="B10458" s="142">
        <v>57634</v>
      </c>
      <c r="C10458" s="143" t="s">
        <v>336</v>
      </c>
      <c r="D10458" s="142">
        <v>13988171</v>
      </c>
      <c r="E10458" s="143" t="s">
        <v>8042</v>
      </c>
      <c r="F10458" s="143" t="s">
        <v>700</v>
      </c>
      <c r="G10458" s="143" t="s">
        <v>701</v>
      </c>
      <c r="H10458" s="144">
        <v>350</v>
      </c>
      <c r="I10458" s="143"/>
    </row>
    <row r="10459" spans="2:9" x14ac:dyDescent="0.25">
      <c r="B10459" s="142">
        <v>57634</v>
      </c>
      <c r="C10459" s="143" t="s">
        <v>336</v>
      </c>
      <c r="D10459" s="142">
        <v>13988870</v>
      </c>
      <c r="E10459" s="143" t="s">
        <v>8043</v>
      </c>
      <c r="F10459" s="143" t="s">
        <v>737</v>
      </c>
      <c r="G10459" s="143" t="s">
        <v>738</v>
      </c>
      <c r="H10459" s="144">
        <v>2120</v>
      </c>
      <c r="I10459" s="143"/>
    </row>
    <row r="10460" spans="2:9" x14ac:dyDescent="0.25">
      <c r="B10460" s="142">
        <v>57634</v>
      </c>
      <c r="C10460" s="143" t="s">
        <v>336</v>
      </c>
      <c r="D10460" s="142">
        <v>13990910</v>
      </c>
      <c r="E10460" s="143" t="s">
        <v>8044</v>
      </c>
      <c r="F10460" s="143" t="s">
        <v>1245</v>
      </c>
      <c r="G10460" s="143" t="s">
        <v>1246</v>
      </c>
      <c r="H10460" s="144">
        <v>50000</v>
      </c>
      <c r="I10460" s="143"/>
    </row>
    <row r="10461" spans="2:9" x14ac:dyDescent="0.25">
      <c r="B10461" s="142">
        <v>57634</v>
      </c>
      <c r="C10461" s="143" t="s">
        <v>336</v>
      </c>
      <c r="D10461" s="142">
        <v>13990910</v>
      </c>
      <c r="E10461" s="143" t="s">
        <v>8045</v>
      </c>
      <c r="F10461" s="143" t="s">
        <v>713</v>
      </c>
      <c r="G10461" s="143" t="s">
        <v>714</v>
      </c>
      <c r="H10461" s="144">
        <v>100000</v>
      </c>
      <c r="I10461" s="143"/>
    </row>
    <row r="10462" spans="2:9" x14ac:dyDescent="0.25">
      <c r="B10462" s="142">
        <v>57634</v>
      </c>
      <c r="C10462" s="143" t="s">
        <v>336</v>
      </c>
      <c r="D10462" s="142">
        <v>13990910</v>
      </c>
      <c r="E10462" s="143" t="s">
        <v>8046</v>
      </c>
      <c r="F10462" s="143" t="s">
        <v>700</v>
      </c>
      <c r="G10462" s="143" t="s">
        <v>701</v>
      </c>
      <c r="H10462" s="144">
        <v>250</v>
      </c>
      <c r="I10462" s="143"/>
    </row>
    <row r="10463" spans="2:9" x14ac:dyDescent="0.25">
      <c r="B10463" s="142">
        <v>57634</v>
      </c>
      <c r="C10463" s="143" t="s">
        <v>336</v>
      </c>
      <c r="D10463" s="142">
        <v>13990910</v>
      </c>
      <c r="E10463" s="143" t="s">
        <v>8046</v>
      </c>
      <c r="F10463" s="143" t="s">
        <v>700</v>
      </c>
      <c r="G10463" s="143" t="s">
        <v>701</v>
      </c>
      <c r="H10463" s="144">
        <v>-19950</v>
      </c>
      <c r="I10463" s="143"/>
    </row>
    <row r="10464" spans="2:9" x14ac:dyDescent="0.25">
      <c r="B10464" s="142">
        <v>57634</v>
      </c>
      <c r="C10464" s="143" t="s">
        <v>336</v>
      </c>
      <c r="D10464" s="142">
        <v>13991313</v>
      </c>
      <c r="E10464" s="143" t="s">
        <v>8050</v>
      </c>
      <c r="F10464" s="143" t="s">
        <v>697</v>
      </c>
      <c r="G10464" s="143" t="s">
        <v>698</v>
      </c>
      <c r="H10464" s="144">
        <v>30500</v>
      </c>
      <c r="I10464" s="143"/>
    </row>
    <row r="10465" spans="2:9" x14ac:dyDescent="0.25">
      <c r="B10465" s="142">
        <v>57634</v>
      </c>
      <c r="C10465" s="143" t="s">
        <v>336</v>
      </c>
      <c r="D10465" s="142">
        <v>13991818</v>
      </c>
      <c r="E10465" s="143" t="s">
        <v>8051</v>
      </c>
      <c r="F10465" s="143" t="s">
        <v>713</v>
      </c>
      <c r="G10465" s="143" t="s">
        <v>714</v>
      </c>
      <c r="H10465" s="144">
        <v>97600</v>
      </c>
      <c r="I10465" s="143"/>
    </row>
    <row r="10466" spans="2:9" x14ac:dyDescent="0.25">
      <c r="B10466" s="142">
        <v>57634</v>
      </c>
      <c r="C10466" s="143" t="s">
        <v>336</v>
      </c>
      <c r="D10466" s="142">
        <v>13991818</v>
      </c>
      <c r="E10466" s="143" t="s">
        <v>8051</v>
      </c>
      <c r="F10466" s="143" t="s">
        <v>713</v>
      </c>
      <c r="G10466" s="143" t="s">
        <v>714</v>
      </c>
      <c r="H10466" s="144">
        <v>-3600</v>
      </c>
      <c r="I10466" s="143"/>
    </row>
    <row r="10467" spans="2:9" x14ac:dyDescent="0.25">
      <c r="B10467" s="142">
        <v>57634</v>
      </c>
      <c r="C10467" s="143" t="s">
        <v>336</v>
      </c>
      <c r="D10467" s="142">
        <v>13994991</v>
      </c>
      <c r="E10467" s="143" t="s">
        <v>8052</v>
      </c>
      <c r="F10467" s="143" t="s">
        <v>700</v>
      </c>
      <c r="G10467" s="143" t="s">
        <v>701</v>
      </c>
      <c r="H10467" s="144">
        <v>-2400.06</v>
      </c>
      <c r="I10467" s="143"/>
    </row>
    <row r="10468" spans="2:9" x14ac:dyDescent="0.25">
      <c r="B10468" s="142">
        <v>57634</v>
      </c>
      <c r="C10468" s="143" t="s">
        <v>336</v>
      </c>
      <c r="D10468" s="142">
        <v>13994991</v>
      </c>
      <c r="E10468" s="143" t="s">
        <v>8052</v>
      </c>
      <c r="F10468" s="143" t="s">
        <v>700</v>
      </c>
      <c r="G10468" s="143" t="s">
        <v>701</v>
      </c>
      <c r="H10468" s="144">
        <v>-1200.08</v>
      </c>
      <c r="I10468" s="143"/>
    </row>
    <row r="10469" spans="2:9" x14ac:dyDescent="0.25">
      <c r="B10469" s="142">
        <v>57634</v>
      </c>
      <c r="C10469" s="143" t="s">
        <v>336</v>
      </c>
      <c r="D10469" s="142">
        <v>13994991</v>
      </c>
      <c r="E10469" s="143" t="s">
        <v>8053</v>
      </c>
      <c r="F10469" s="143" t="s">
        <v>700</v>
      </c>
      <c r="G10469" s="143" t="s">
        <v>701</v>
      </c>
      <c r="H10469" s="144">
        <v>-2407.35</v>
      </c>
      <c r="I10469" s="143"/>
    </row>
    <row r="10470" spans="2:9" x14ac:dyDescent="0.25">
      <c r="B10470" s="142">
        <v>57634</v>
      </c>
      <c r="C10470" s="143" t="s">
        <v>336</v>
      </c>
      <c r="D10470" s="142">
        <v>13994991</v>
      </c>
      <c r="E10470" s="143" t="s">
        <v>8053</v>
      </c>
      <c r="F10470" s="143" t="s">
        <v>700</v>
      </c>
      <c r="G10470" s="143" t="s">
        <v>701</v>
      </c>
      <c r="H10470" s="144">
        <v>-1205.3</v>
      </c>
      <c r="I10470" s="143"/>
    </row>
    <row r="10471" spans="2:9" x14ac:dyDescent="0.25">
      <c r="B10471" s="142">
        <v>57634</v>
      </c>
      <c r="C10471" s="143" t="s">
        <v>336</v>
      </c>
      <c r="D10471" s="142">
        <v>13998179</v>
      </c>
      <c r="E10471" s="143" t="s">
        <v>8054</v>
      </c>
      <c r="F10471" s="143" t="s">
        <v>700</v>
      </c>
      <c r="G10471" s="143" t="s">
        <v>701</v>
      </c>
      <c r="H10471" s="144">
        <v>66000</v>
      </c>
      <c r="I10471" s="143"/>
    </row>
    <row r="10472" spans="2:9" x14ac:dyDescent="0.25">
      <c r="B10472" s="142">
        <v>57634</v>
      </c>
      <c r="C10472" s="143" t="s">
        <v>336</v>
      </c>
      <c r="D10472" s="142">
        <v>14000184</v>
      </c>
      <c r="E10472" s="143" t="s">
        <v>8055</v>
      </c>
      <c r="F10472" s="143" t="s">
        <v>700</v>
      </c>
      <c r="G10472" s="143" t="s">
        <v>701</v>
      </c>
      <c r="H10472" s="144">
        <v>250</v>
      </c>
      <c r="I10472" s="143"/>
    </row>
    <row r="10473" spans="2:9" x14ac:dyDescent="0.25">
      <c r="B10473" s="142">
        <v>57634</v>
      </c>
      <c r="C10473" s="143" t="s">
        <v>336</v>
      </c>
      <c r="D10473" s="142">
        <v>14000184</v>
      </c>
      <c r="E10473" s="143" t="s">
        <v>8055</v>
      </c>
      <c r="F10473" s="143" t="s">
        <v>700</v>
      </c>
      <c r="G10473" s="143" t="s">
        <v>701</v>
      </c>
      <c r="H10473" s="144">
        <v>350</v>
      </c>
      <c r="I10473" s="143"/>
    </row>
    <row r="10474" spans="2:9" x14ac:dyDescent="0.25">
      <c r="B10474" s="142">
        <v>57634</v>
      </c>
      <c r="C10474" s="143" t="s">
        <v>336</v>
      </c>
      <c r="D10474" s="142">
        <v>14000184</v>
      </c>
      <c r="E10474" s="143" t="s">
        <v>8056</v>
      </c>
      <c r="F10474" s="143" t="s">
        <v>713</v>
      </c>
      <c r="G10474" s="143" t="s">
        <v>714</v>
      </c>
      <c r="H10474" s="144">
        <v>200000</v>
      </c>
      <c r="I10474" s="143"/>
    </row>
    <row r="10475" spans="2:9" x14ac:dyDescent="0.25">
      <c r="B10475" s="142">
        <v>57634</v>
      </c>
      <c r="C10475" s="143" t="s">
        <v>336</v>
      </c>
      <c r="D10475" s="142">
        <v>14000575</v>
      </c>
      <c r="E10475" s="143" t="s">
        <v>8057</v>
      </c>
      <c r="F10475" s="143" t="s">
        <v>737</v>
      </c>
      <c r="G10475" s="143" t="s">
        <v>738</v>
      </c>
      <c r="H10475" s="144">
        <v>600</v>
      </c>
      <c r="I10475" s="143"/>
    </row>
    <row r="10476" spans="2:9" x14ac:dyDescent="0.25">
      <c r="B10476" s="142">
        <v>57634</v>
      </c>
      <c r="C10476" s="143" t="s">
        <v>336</v>
      </c>
      <c r="D10476" s="142">
        <v>14000575</v>
      </c>
      <c r="E10476" s="143" t="s">
        <v>8057</v>
      </c>
      <c r="F10476" s="143" t="s">
        <v>737</v>
      </c>
      <c r="G10476" s="143" t="s">
        <v>738</v>
      </c>
      <c r="H10476" s="144">
        <v>1050</v>
      </c>
      <c r="I10476" s="143"/>
    </row>
    <row r="10477" spans="2:9" x14ac:dyDescent="0.25">
      <c r="B10477" s="142">
        <v>57634</v>
      </c>
      <c r="C10477" s="143" t="s">
        <v>336</v>
      </c>
      <c r="D10477" s="142">
        <v>14000575</v>
      </c>
      <c r="E10477" s="143" t="s">
        <v>8924</v>
      </c>
      <c r="F10477" s="143" t="s">
        <v>697</v>
      </c>
      <c r="G10477" s="143" t="s">
        <v>698</v>
      </c>
      <c r="H10477" s="144">
        <v>20000</v>
      </c>
      <c r="I10477" s="143"/>
    </row>
    <row r="10478" spans="2:9" x14ac:dyDescent="0.25">
      <c r="B10478" s="142">
        <v>57634</v>
      </c>
      <c r="C10478" s="143" t="s">
        <v>336</v>
      </c>
      <c r="D10478" s="142">
        <v>14000575</v>
      </c>
      <c r="E10478" s="143" t="s">
        <v>8058</v>
      </c>
      <c r="F10478" s="143" t="s">
        <v>700</v>
      </c>
      <c r="G10478" s="143" t="s">
        <v>701</v>
      </c>
      <c r="H10478" s="144">
        <v>457.35</v>
      </c>
      <c r="I10478" s="143"/>
    </row>
    <row r="10479" spans="2:9" x14ac:dyDescent="0.25">
      <c r="B10479" s="142">
        <v>57634</v>
      </c>
      <c r="C10479" s="143" t="s">
        <v>336</v>
      </c>
      <c r="D10479" s="142">
        <v>14000575</v>
      </c>
      <c r="E10479" s="143" t="s">
        <v>8058</v>
      </c>
      <c r="F10479" s="143" t="s">
        <v>700</v>
      </c>
      <c r="G10479" s="143" t="s">
        <v>701</v>
      </c>
      <c r="H10479" s="144">
        <v>20548.82</v>
      </c>
      <c r="I10479" s="143"/>
    </row>
    <row r="10480" spans="2:9" x14ac:dyDescent="0.25">
      <c r="B10480" s="142">
        <v>57634</v>
      </c>
      <c r="C10480" s="143" t="s">
        <v>336</v>
      </c>
      <c r="D10480" s="142">
        <v>14000925</v>
      </c>
      <c r="E10480" s="143" t="s">
        <v>8059</v>
      </c>
      <c r="F10480" s="143" t="s">
        <v>700</v>
      </c>
      <c r="G10480" s="143" t="s">
        <v>701</v>
      </c>
      <c r="H10480" s="144">
        <v>488</v>
      </c>
      <c r="I10480" s="143"/>
    </row>
    <row r="10481" spans="2:9" x14ac:dyDescent="0.25">
      <c r="B10481" s="142">
        <v>57634</v>
      </c>
      <c r="C10481" s="143" t="s">
        <v>336</v>
      </c>
      <c r="D10481" s="142">
        <v>14000925</v>
      </c>
      <c r="E10481" s="143" t="s">
        <v>8059</v>
      </c>
      <c r="F10481" s="143" t="s">
        <v>700</v>
      </c>
      <c r="G10481" s="143" t="s">
        <v>701</v>
      </c>
      <c r="H10481" s="144">
        <v>244</v>
      </c>
      <c r="I10481" s="143"/>
    </row>
    <row r="10482" spans="2:9" x14ac:dyDescent="0.25">
      <c r="B10482" s="142">
        <v>57634</v>
      </c>
      <c r="C10482" s="143" t="s">
        <v>336</v>
      </c>
      <c r="D10482" s="142">
        <v>14000980</v>
      </c>
      <c r="E10482" s="143" t="s">
        <v>8060</v>
      </c>
      <c r="F10482" s="143" t="s">
        <v>713</v>
      </c>
      <c r="G10482" s="143" t="s">
        <v>714</v>
      </c>
      <c r="H10482" s="144">
        <v>120000</v>
      </c>
      <c r="I10482" s="143"/>
    </row>
    <row r="10483" spans="2:9" x14ac:dyDescent="0.25">
      <c r="B10483" s="142">
        <v>57634</v>
      </c>
      <c r="C10483" s="143" t="s">
        <v>336</v>
      </c>
      <c r="D10483" s="142">
        <v>14003092</v>
      </c>
      <c r="E10483" s="143" t="s">
        <v>8061</v>
      </c>
      <c r="F10483" s="143" t="s">
        <v>792</v>
      </c>
      <c r="G10483" s="143" t="s">
        <v>793</v>
      </c>
      <c r="H10483" s="144">
        <v>1022.91</v>
      </c>
      <c r="I10483" s="143"/>
    </row>
    <row r="10484" spans="2:9" x14ac:dyDescent="0.25">
      <c r="B10484" s="142">
        <v>57634</v>
      </c>
      <c r="C10484" s="143" t="s">
        <v>336</v>
      </c>
      <c r="D10484" s="142">
        <v>14003092</v>
      </c>
      <c r="E10484" s="143" t="s">
        <v>8062</v>
      </c>
      <c r="F10484" s="143" t="s">
        <v>700</v>
      </c>
      <c r="G10484" s="143" t="s">
        <v>701</v>
      </c>
      <c r="H10484" s="144">
        <v>400</v>
      </c>
      <c r="I10484" s="143"/>
    </row>
    <row r="10485" spans="2:9" x14ac:dyDescent="0.25">
      <c r="B10485" s="142">
        <v>57634</v>
      </c>
      <c r="C10485" s="143" t="s">
        <v>336</v>
      </c>
      <c r="D10485" s="142">
        <v>14003092</v>
      </c>
      <c r="E10485" s="143" t="s">
        <v>8062</v>
      </c>
      <c r="F10485" s="143" t="s">
        <v>700</v>
      </c>
      <c r="G10485" s="143" t="s">
        <v>701</v>
      </c>
      <c r="H10485" s="144">
        <v>100</v>
      </c>
      <c r="I10485" s="143"/>
    </row>
    <row r="10486" spans="2:9" x14ac:dyDescent="0.25">
      <c r="B10486" s="142">
        <v>57634</v>
      </c>
      <c r="C10486" s="143" t="s">
        <v>336</v>
      </c>
      <c r="D10486" s="142">
        <v>14003092</v>
      </c>
      <c r="E10486" s="143" t="s">
        <v>8063</v>
      </c>
      <c r="F10486" s="143" t="s">
        <v>697</v>
      </c>
      <c r="G10486" s="143" t="s">
        <v>698</v>
      </c>
      <c r="H10486" s="144">
        <v>20000</v>
      </c>
      <c r="I10486" s="143"/>
    </row>
    <row r="10487" spans="2:9" x14ac:dyDescent="0.25">
      <c r="B10487" s="142">
        <v>57634</v>
      </c>
      <c r="C10487" s="143" t="s">
        <v>336</v>
      </c>
      <c r="D10487" s="142">
        <v>14003092</v>
      </c>
      <c r="E10487" s="143" t="s">
        <v>8064</v>
      </c>
      <c r="F10487" s="143" t="s">
        <v>700</v>
      </c>
      <c r="G10487" s="143" t="s">
        <v>701</v>
      </c>
      <c r="H10487" s="144">
        <v>65000</v>
      </c>
      <c r="I10487" s="143"/>
    </row>
    <row r="10488" spans="2:9" x14ac:dyDescent="0.25">
      <c r="B10488" s="142">
        <v>57634</v>
      </c>
      <c r="C10488" s="143" t="s">
        <v>336</v>
      </c>
      <c r="D10488" s="142">
        <v>14008165</v>
      </c>
      <c r="E10488" s="143" t="s">
        <v>10022</v>
      </c>
      <c r="F10488" s="143" t="s">
        <v>700</v>
      </c>
      <c r="G10488" s="143" t="s">
        <v>701</v>
      </c>
      <c r="H10488" s="144">
        <v>-48000</v>
      </c>
      <c r="I10488" s="143"/>
    </row>
    <row r="10489" spans="2:9" x14ac:dyDescent="0.25">
      <c r="B10489" s="142">
        <v>57634</v>
      </c>
      <c r="C10489" s="143" t="s">
        <v>336</v>
      </c>
      <c r="D10489" s="142">
        <v>14008165</v>
      </c>
      <c r="E10489" s="143" t="s">
        <v>10023</v>
      </c>
      <c r="F10489" s="143" t="s">
        <v>700</v>
      </c>
      <c r="G10489" s="143" t="s">
        <v>701</v>
      </c>
      <c r="H10489" s="144">
        <v>-40000</v>
      </c>
      <c r="I10489" s="143"/>
    </row>
    <row r="10490" spans="2:9" x14ac:dyDescent="0.25">
      <c r="B10490" s="142">
        <v>57634</v>
      </c>
      <c r="C10490" s="143" t="s">
        <v>336</v>
      </c>
      <c r="D10490" s="142">
        <v>14028130</v>
      </c>
      <c r="E10490" s="143" t="s">
        <v>8065</v>
      </c>
      <c r="F10490" s="143" t="s">
        <v>697</v>
      </c>
      <c r="G10490" s="143" t="s">
        <v>698</v>
      </c>
      <c r="H10490" s="144">
        <v>15000</v>
      </c>
      <c r="I10490" s="143"/>
    </row>
    <row r="10491" spans="2:9" x14ac:dyDescent="0.25">
      <c r="B10491" s="142">
        <v>57634</v>
      </c>
      <c r="C10491" s="143" t="s">
        <v>336</v>
      </c>
      <c r="D10491" s="142">
        <v>14031313</v>
      </c>
      <c r="E10491" s="143" t="s">
        <v>8066</v>
      </c>
      <c r="F10491" s="143" t="s">
        <v>700</v>
      </c>
      <c r="G10491" s="143" t="s">
        <v>701</v>
      </c>
      <c r="H10491" s="144">
        <v>250</v>
      </c>
      <c r="I10491" s="143"/>
    </row>
    <row r="10492" spans="2:9" x14ac:dyDescent="0.25">
      <c r="B10492" s="142">
        <v>57634</v>
      </c>
      <c r="C10492" s="143" t="s">
        <v>336</v>
      </c>
      <c r="D10492" s="142">
        <v>14031313</v>
      </c>
      <c r="E10492" s="143" t="s">
        <v>8066</v>
      </c>
      <c r="F10492" s="143" t="s">
        <v>700</v>
      </c>
      <c r="G10492" s="143" t="s">
        <v>701</v>
      </c>
      <c r="H10492" s="144">
        <v>350</v>
      </c>
      <c r="I10492" s="143"/>
    </row>
    <row r="10493" spans="2:9" x14ac:dyDescent="0.25">
      <c r="B10493" s="142">
        <v>57634</v>
      </c>
      <c r="C10493" s="143" t="s">
        <v>336</v>
      </c>
      <c r="D10493" s="142">
        <v>14031313</v>
      </c>
      <c r="E10493" s="143" t="s">
        <v>8067</v>
      </c>
      <c r="F10493" s="143" t="s">
        <v>706</v>
      </c>
      <c r="G10493" s="143" t="s">
        <v>707</v>
      </c>
      <c r="H10493" s="144">
        <v>320.16000000000003</v>
      </c>
      <c r="I10493" s="143"/>
    </row>
    <row r="10494" spans="2:9" x14ac:dyDescent="0.25">
      <c r="B10494" s="142">
        <v>57634</v>
      </c>
      <c r="C10494" s="143" t="s">
        <v>336</v>
      </c>
      <c r="D10494" s="142">
        <v>14031313</v>
      </c>
      <c r="E10494" s="143" t="s">
        <v>8067</v>
      </c>
      <c r="F10494" s="143" t="s">
        <v>706</v>
      </c>
      <c r="G10494" s="143" t="s">
        <v>707</v>
      </c>
      <c r="H10494" s="144">
        <v>560.28</v>
      </c>
      <c r="I10494" s="143"/>
    </row>
    <row r="10495" spans="2:9" x14ac:dyDescent="0.25">
      <c r="B10495" s="142">
        <v>57634</v>
      </c>
      <c r="C10495" s="143" t="s">
        <v>336</v>
      </c>
      <c r="D10495" s="142">
        <v>14031313</v>
      </c>
      <c r="E10495" s="143" t="s">
        <v>8068</v>
      </c>
      <c r="F10495" s="143" t="s">
        <v>697</v>
      </c>
      <c r="G10495" s="143" t="s">
        <v>698</v>
      </c>
      <c r="H10495" s="144">
        <v>6500</v>
      </c>
      <c r="I10495" s="143"/>
    </row>
    <row r="10496" spans="2:9" x14ac:dyDescent="0.25">
      <c r="B10496" s="142">
        <v>57634</v>
      </c>
      <c r="C10496" s="143" t="s">
        <v>336</v>
      </c>
      <c r="D10496" s="142">
        <v>65032115</v>
      </c>
      <c r="E10496" s="143" t="s">
        <v>8069</v>
      </c>
      <c r="F10496" s="143" t="s">
        <v>723</v>
      </c>
      <c r="G10496" s="143" t="s">
        <v>724</v>
      </c>
      <c r="H10496" s="144">
        <v>-196735.02</v>
      </c>
      <c r="I10496" s="143"/>
    </row>
    <row r="10497" spans="2:9" x14ac:dyDescent="0.25">
      <c r="B10497" s="142">
        <v>57634</v>
      </c>
      <c r="C10497" s="143" t="s">
        <v>336</v>
      </c>
      <c r="D10497" s="142">
        <v>65077441</v>
      </c>
      <c r="E10497" s="143" t="s">
        <v>9454</v>
      </c>
      <c r="F10497" s="143" t="s">
        <v>700</v>
      </c>
      <c r="G10497" s="143" t="s">
        <v>701</v>
      </c>
      <c r="H10497" s="144">
        <v>-35000</v>
      </c>
      <c r="I10497" s="143"/>
    </row>
    <row r="10498" spans="2:9" x14ac:dyDescent="0.25">
      <c r="B10498" s="142">
        <v>57634</v>
      </c>
      <c r="C10498" s="143" t="s">
        <v>336</v>
      </c>
      <c r="D10498" s="142">
        <v>65077441</v>
      </c>
      <c r="E10498" s="143" t="s">
        <v>10024</v>
      </c>
      <c r="F10498" s="143" t="s">
        <v>697</v>
      </c>
      <c r="G10498" s="143" t="s">
        <v>698</v>
      </c>
      <c r="H10498" s="144">
        <v>38000</v>
      </c>
      <c r="I10498" s="143"/>
    </row>
    <row r="10499" spans="2:9" x14ac:dyDescent="0.25">
      <c r="B10499" s="142">
        <v>57634</v>
      </c>
      <c r="C10499" s="143" t="s">
        <v>336</v>
      </c>
      <c r="D10499" s="142">
        <v>65077447</v>
      </c>
      <c r="E10499" s="143" t="s">
        <v>8070</v>
      </c>
      <c r="F10499" s="143" t="s">
        <v>700</v>
      </c>
      <c r="G10499" s="143" t="s">
        <v>701</v>
      </c>
      <c r="H10499" s="144">
        <v>350</v>
      </c>
      <c r="I10499" s="143"/>
    </row>
    <row r="10500" spans="2:9" x14ac:dyDescent="0.25">
      <c r="B10500" s="142">
        <v>57634</v>
      </c>
      <c r="C10500" s="143" t="s">
        <v>336</v>
      </c>
      <c r="D10500" s="142">
        <v>65077447</v>
      </c>
      <c r="E10500" s="143" t="s">
        <v>8070</v>
      </c>
      <c r="F10500" s="143" t="s">
        <v>700</v>
      </c>
      <c r="G10500" s="143" t="s">
        <v>701</v>
      </c>
      <c r="H10500" s="144">
        <v>200</v>
      </c>
      <c r="I10500" s="143"/>
    </row>
    <row r="10501" spans="2:9" x14ac:dyDescent="0.25">
      <c r="B10501" s="142">
        <v>57634</v>
      </c>
      <c r="C10501" s="143" t="s">
        <v>336</v>
      </c>
      <c r="D10501" s="142">
        <v>65236445</v>
      </c>
      <c r="E10501" s="143" t="s">
        <v>8071</v>
      </c>
      <c r="F10501" s="143" t="s">
        <v>697</v>
      </c>
      <c r="G10501" s="143" t="s">
        <v>698</v>
      </c>
      <c r="H10501" s="144">
        <v>60500</v>
      </c>
      <c r="I10501" s="143"/>
    </row>
    <row r="10502" spans="2:9" x14ac:dyDescent="0.25">
      <c r="B10502" s="142">
        <v>57634</v>
      </c>
      <c r="C10502" s="143" t="s">
        <v>336</v>
      </c>
      <c r="D10502" s="142">
        <v>65236445</v>
      </c>
      <c r="E10502" s="143" t="s">
        <v>8071</v>
      </c>
      <c r="F10502" s="143" t="s">
        <v>697</v>
      </c>
      <c r="G10502" s="143" t="s">
        <v>698</v>
      </c>
      <c r="H10502" s="144">
        <v>-30000</v>
      </c>
      <c r="I10502" s="143"/>
    </row>
    <row r="10503" spans="2:9" x14ac:dyDescent="0.25">
      <c r="B10503" s="142">
        <v>57634</v>
      </c>
      <c r="C10503" s="143" t="s">
        <v>336</v>
      </c>
      <c r="D10503" s="142">
        <v>101521211</v>
      </c>
      <c r="E10503" s="143" t="s">
        <v>8047</v>
      </c>
      <c r="F10503" s="143" t="s">
        <v>1245</v>
      </c>
      <c r="G10503" s="143" t="s">
        <v>1246</v>
      </c>
      <c r="H10503" s="144">
        <v>200000</v>
      </c>
      <c r="I10503" s="143"/>
    </row>
    <row r="10504" spans="2:9" x14ac:dyDescent="0.25">
      <c r="B10504" s="142">
        <v>57634</v>
      </c>
      <c r="C10504" s="143" t="s">
        <v>336</v>
      </c>
      <c r="D10504" s="142">
        <v>101521211</v>
      </c>
      <c r="E10504" s="143" t="s">
        <v>8048</v>
      </c>
      <c r="F10504" s="143" t="s">
        <v>1245</v>
      </c>
      <c r="G10504" s="143" t="s">
        <v>1246</v>
      </c>
      <c r="H10504" s="144">
        <v>200000</v>
      </c>
      <c r="I10504" s="143"/>
    </row>
    <row r="10505" spans="2:9" x14ac:dyDescent="0.25">
      <c r="B10505" s="142">
        <v>57634</v>
      </c>
      <c r="C10505" s="143" t="s">
        <v>336</v>
      </c>
      <c r="D10505" s="142">
        <v>101521211</v>
      </c>
      <c r="E10505" s="143" t="s">
        <v>8049</v>
      </c>
      <c r="F10505" s="143" t="s">
        <v>1245</v>
      </c>
      <c r="G10505" s="143" t="s">
        <v>1246</v>
      </c>
      <c r="H10505" s="144">
        <v>200000</v>
      </c>
      <c r="I10505" s="143"/>
    </row>
    <row r="10506" spans="2:9" x14ac:dyDescent="0.25">
      <c r="B10506" s="142">
        <v>57660</v>
      </c>
      <c r="C10506" s="143" t="s">
        <v>462</v>
      </c>
      <c r="D10506" s="142">
        <v>13988280</v>
      </c>
      <c r="E10506" s="143" t="s">
        <v>8072</v>
      </c>
      <c r="F10506" s="143" t="s">
        <v>700</v>
      </c>
      <c r="G10506" s="143" t="s">
        <v>701</v>
      </c>
      <c r="H10506" s="144">
        <v>600</v>
      </c>
      <c r="I10506" s="143"/>
    </row>
    <row r="10507" spans="2:9" x14ac:dyDescent="0.25">
      <c r="B10507" s="142">
        <v>57660</v>
      </c>
      <c r="C10507" s="143" t="s">
        <v>462</v>
      </c>
      <c r="D10507" s="142">
        <v>13998687</v>
      </c>
      <c r="E10507" s="143" t="s">
        <v>8073</v>
      </c>
      <c r="F10507" s="143" t="s">
        <v>700</v>
      </c>
      <c r="G10507" s="143" t="s">
        <v>701</v>
      </c>
      <c r="H10507" s="144">
        <v>840</v>
      </c>
      <c r="I10507" s="143"/>
    </row>
    <row r="10508" spans="2:9" x14ac:dyDescent="0.25">
      <c r="B10508" s="142">
        <v>57660</v>
      </c>
      <c r="C10508" s="143" t="s">
        <v>462</v>
      </c>
      <c r="D10508" s="142">
        <v>14006115</v>
      </c>
      <c r="E10508" s="143" t="s">
        <v>8074</v>
      </c>
      <c r="F10508" s="143" t="s">
        <v>787</v>
      </c>
      <c r="G10508" s="143" t="s">
        <v>788</v>
      </c>
      <c r="H10508" s="144">
        <v>5500</v>
      </c>
      <c r="I10508" s="143"/>
    </row>
    <row r="10509" spans="2:9" x14ac:dyDescent="0.25">
      <c r="B10509" s="142">
        <v>57660</v>
      </c>
      <c r="C10509" s="143" t="s">
        <v>462</v>
      </c>
      <c r="D10509" s="142">
        <v>14032034</v>
      </c>
      <c r="E10509" s="143" t="s">
        <v>8075</v>
      </c>
      <c r="F10509" s="143" t="s">
        <v>700</v>
      </c>
      <c r="G10509" s="143" t="s">
        <v>701</v>
      </c>
      <c r="H10509" s="144">
        <v>4200</v>
      </c>
      <c r="I10509" s="143"/>
    </row>
    <row r="10510" spans="2:9" x14ac:dyDescent="0.25">
      <c r="B10510" s="142">
        <v>57660</v>
      </c>
      <c r="C10510" s="143" t="s">
        <v>462</v>
      </c>
      <c r="D10510" s="142">
        <v>14032034</v>
      </c>
      <c r="E10510" s="143" t="s">
        <v>8075</v>
      </c>
      <c r="F10510" s="143" t="s">
        <v>700</v>
      </c>
      <c r="G10510" s="143" t="s">
        <v>701</v>
      </c>
      <c r="H10510" s="144">
        <v>2400</v>
      </c>
      <c r="I10510" s="143"/>
    </row>
    <row r="10511" spans="2:9" x14ac:dyDescent="0.25">
      <c r="B10511" s="142">
        <v>57660</v>
      </c>
      <c r="C10511" s="143" t="s">
        <v>462</v>
      </c>
      <c r="D10511" s="142">
        <v>14032034</v>
      </c>
      <c r="E10511" s="143" t="s">
        <v>8075</v>
      </c>
      <c r="F10511" s="143" t="s">
        <v>700</v>
      </c>
      <c r="G10511" s="143" t="s">
        <v>701</v>
      </c>
      <c r="H10511" s="144">
        <v>600</v>
      </c>
      <c r="I10511" s="143"/>
    </row>
    <row r="10512" spans="2:9" x14ac:dyDescent="0.25">
      <c r="B10512" s="142">
        <v>57660</v>
      </c>
      <c r="C10512" s="143" t="s">
        <v>462</v>
      </c>
      <c r="D10512" s="142">
        <v>14043368</v>
      </c>
      <c r="E10512" s="143" t="s">
        <v>8076</v>
      </c>
      <c r="F10512" s="143" t="s">
        <v>713</v>
      </c>
      <c r="G10512" s="143" t="s">
        <v>714</v>
      </c>
      <c r="H10512" s="144">
        <v>200000</v>
      </c>
      <c r="I10512" s="143"/>
    </row>
    <row r="10513" spans="2:9" x14ac:dyDescent="0.25">
      <c r="B10513" s="142">
        <v>57660</v>
      </c>
      <c r="C10513" s="143" t="s">
        <v>462</v>
      </c>
      <c r="D10513" s="142">
        <v>65067849</v>
      </c>
      <c r="E10513" s="143" t="s">
        <v>8077</v>
      </c>
      <c r="F10513" s="143" t="s">
        <v>1245</v>
      </c>
      <c r="G10513" s="143" t="s">
        <v>1246</v>
      </c>
      <c r="H10513" s="144">
        <v>200000</v>
      </c>
      <c r="I10513" s="143"/>
    </row>
    <row r="10514" spans="2:9" x14ac:dyDescent="0.25">
      <c r="B10514" s="142">
        <v>57660</v>
      </c>
      <c r="C10514" s="143" t="s">
        <v>462</v>
      </c>
      <c r="D10514" s="142">
        <v>65067849</v>
      </c>
      <c r="E10514" s="143" t="s">
        <v>8078</v>
      </c>
      <c r="F10514" s="143" t="s">
        <v>713</v>
      </c>
      <c r="G10514" s="143" t="s">
        <v>714</v>
      </c>
      <c r="H10514" s="144">
        <v>100000</v>
      </c>
      <c r="I10514" s="143"/>
    </row>
    <row r="10515" spans="2:9" x14ac:dyDescent="0.25">
      <c r="B10515" s="142">
        <v>57660</v>
      </c>
      <c r="C10515" s="143" t="s">
        <v>462</v>
      </c>
      <c r="D10515" s="142">
        <v>99372553</v>
      </c>
      <c r="E10515" s="143" t="s">
        <v>10025</v>
      </c>
      <c r="F10515" s="143" t="s">
        <v>700</v>
      </c>
      <c r="G10515" s="143" t="s">
        <v>701</v>
      </c>
      <c r="H10515" s="144">
        <v>10000</v>
      </c>
      <c r="I10515" s="143"/>
    </row>
    <row r="10516" spans="2:9" x14ac:dyDescent="0.25">
      <c r="B10516" s="142">
        <v>57660</v>
      </c>
      <c r="C10516" s="143" t="s">
        <v>462</v>
      </c>
      <c r="D10516" s="142">
        <v>101451396</v>
      </c>
      <c r="E10516" s="143" t="s">
        <v>8079</v>
      </c>
      <c r="F10516" s="143" t="s">
        <v>713</v>
      </c>
      <c r="G10516" s="143" t="s">
        <v>714</v>
      </c>
      <c r="H10516" s="144">
        <v>150000</v>
      </c>
      <c r="I10516" s="143"/>
    </row>
    <row r="10517" spans="2:9" x14ac:dyDescent="0.25">
      <c r="B10517" s="142">
        <v>57668</v>
      </c>
      <c r="C10517" s="143" t="s">
        <v>317</v>
      </c>
      <c r="D10517" s="142">
        <v>13771483</v>
      </c>
      <c r="E10517" s="143" t="s">
        <v>8080</v>
      </c>
      <c r="F10517" s="143" t="s">
        <v>700</v>
      </c>
      <c r="G10517" s="143" t="s">
        <v>701</v>
      </c>
      <c r="H10517" s="144">
        <v>-4000</v>
      </c>
      <c r="I10517" s="143"/>
    </row>
    <row r="10518" spans="2:9" x14ac:dyDescent="0.25">
      <c r="B10518" s="142">
        <v>57668</v>
      </c>
      <c r="C10518" s="143" t="s">
        <v>317</v>
      </c>
      <c r="D10518" s="142">
        <v>13943059</v>
      </c>
      <c r="E10518" s="143" t="s">
        <v>8081</v>
      </c>
      <c r="F10518" s="143" t="s">
        <v>700</v>
      </c>
      <c r="G10518" s="143" t="s">
        <v>701</v>
      </c>
      <c r="H10518" s="144">
        <v>10000</v>
      </c>
      <c r="I10518" s="143"/>
    </row>
    <row r="10519" spans="2:9" x14ac:dyDescent="0.25">
      <c r="B10519" s="142">
        <v>57668</v>
      </c>
      <c r="C10519" s="143" t="s">
        <v>317</v>
      </c>
      <c r="D10519" s="142">
        <v>13943453</v>
      </c>
      <c r="E10519" s="143" t="s">
        <v>8082</v>
      </c>
      <c r="F10519" s="143" t="s">
        <v>713</v>
      </c>
      <c r="G10519" s="143" t="s">
        <v>714</v>
      </c>
      <c r="H10519" s="144">
        <v>100000</v>
      </c>
      <c r="I10519" s="143"/>
    </row>
    <row r="10520" spans="2:9" x14ac:dyDescent="0.25">
      <c r="B10520" s="142">
        <v>57668</v>
      </c>
      <c r="C10520" s="143" t="s">
        <v>317</v>
      </c>
      <c r="D10520" s="142">
        <v>13944093</v>
      </c>
      <c r="E10520" s="143" t="s">
        <v>8083</v>
      </c>
      <c r="F10520" s="143" t="s">
        <v>700</v>
      </c>
      <c r="G10520" s="143" t="s">
        <v>701</v>
      </c>
      <c r="H10520" s="144">
        <v>15250</v>
      </c>
      <c r="I10520" s="143"/>
    </row>
    <row r="10521" spans="2:9" x14ac:dyDescent="0.25">
      <c r="B10521" s="142">
        <v>57668</v>
      </c>
      <c r="C10521" s="143" t="s">
        <v>317</v>
      </c>
      <c r="D10521" s="142">
        <v>13944093</v>
      </c>
      <c r="E10521" s="143" t="s">
        <v>8083</v>
      </c>
      <c r="F10521" s="143" t="s">
        <v>700</v>
      </c>
      <c r="G10521" s="143" t="s">
        <v>701</v>
      </c>
      <c r="H10521" s="144">
        <v>13750</v>
      </c>
      <c r="I10521" s="143"/>
    </row>
    <row r="10522" spans="2:9" x14ac:dyDescent="0.25">
      <c r="B10522" s="142">
        <v>57668</v>
      </c>
      <c r="C10522" s="143" t="s">
        <v>317</v>
      </c>
      <c r="D10522" s="142">
        <v>13944524</v>
      </c>
      <c r="E10522" s="143" t="s">
        <v>8084</v>
      </c>
      <c r="F10522" s="143" t="s">
        <v>700</v>
      </c>
      <c r="G10522" s="143" t="s">
        <v>701</v>
      </c>
      <c r="H10522" s="144">
        <v>11800</v>
      </c>
      <c r="I10522" s="143"/>
    </row>
    <row r="10523" spans="2:9" x14ac:dyDescent="0.25">
      <c r="B10523" s="142">
        <v>57668</v>
      </c>
      <c r="C10523" s="143" t="s">
        <v>317</v>
      </c>
      <c r="D10523" s="142">
        <v>13944614</v>
      </c>
      <c r="E10523" s="143" t="s">
        <v>8085</v>
      </c>
      <c r="F10523" s="143" t="s">
        <v>700</v>
      </c>
      <c r="G10523" s="143" t="s">
        <v>701</v>
      </c>
      <c r="H10523" s="144">
        <v>62100</v>
      </c>
      <c r="I10523" s="143"/>
    </row>
    <row r="10524" spans="2:9" x14ac:dyDescent="0.25">
      <c r="B10524" s="142">
        <v>57668</v>
      </c>
      <c r="C10524" s="143" t="s">
        <v>317</v>
      </c>
      <c r="D10524" s="142">
        <v>13945110</v>
      </c>
      <c r="E10524" s="143" t="s">
        <v>8087</v>
      </c>
      <c r="F10524" s="143" t="s">
        <v>700</v>
      </c>
      <c r="G10524" s="143" t="s">
        <v>701</v>
      </c>
      <c r="H10524" s="144">
        <v>1200</v>
      </c>
      <c r="I10524" s="143"/>
    </row>
    <row r="10525" spans="2:9" x14ac:dyDescent="0.25">
      <c r="B10525" s="142">
        <v>57668</v>
      </c>
      <c r="C10525" s="143" t="s">
        <v>317</v>
      </c>
      <c r="D10525" s="142">
        <v>13948195</v>
      </c>
      <c r="E10525" s="143" t="s">
        <v>8086</v>
      </c>
      <c r="F10525" s="143" t="s">
        <v>700</v>
      </c>
      <c r="G10525" s="143" t="s">
        <v>701</v>
      </c>
      <c r="H10525" s="144">
        <v>1400</v>
      </c>
      <c r="I10525" s="143"/>
    </row>
    <row r="10526" spans="2:9" x14ac:dyDescent="0.25">
      <c r="B10526" s="142">
        <v>57668</v>
      </c>
      <c r="C10526" s="143" t="s">
        <v>317</v>
      </c>
      <c r="D10526" s="142">
        <v>13948195</v>
      </c>
      <c r="E10526" s="143" t="s">
        <v>8086</v>
      </c>
      <c r="F10526" s="143" t="s">
        <v>700</v>
      </c>
      <c r="G10526" s="143" t="s">
        <v>701</v>
      </c>
      <c r="H10526" s="144">
        <v>1000</v>
      </c>
      <c r="I10526" s="143"/>
    </row>
    <row r="10527" spans="2:9" x14ac:dyDescent="0.25">
      <c r="B10527" s="142">
        <v>57668</v>
      </c>
      <c r="C10527" s="143" t="s">
        <v>317</v>
      </c>
      <c r="D10527" s="142">
        <v>13949781</v>
      </c>
      <c r="E10527" s="143" t="s">
        <v>8088</v>
      </c>
      <c r="F10527" s="143" t="s">
        <v>700</v>
      </c>
      <c r="G10527" s="143" t="s">
        <v>701</v>
      </c>
      <c r="H10527" s="144">
        <v>30000</v>
      </c>
      <c r="I10527" s="143"/>
    </row>
    <row r="10528" spans="2:9" x14ac:dyDescent="0.25">
      <c r="B10528" s="142">
        <v>57668</v>
      </c>
      <c r="C10528" s="143" t="s">
        <v>317</v>
      </c>
      <c r="D10528" s="142">
        <v>14263680</v>
      </c>
      <c r="E10528" s="143" t="s">
        <v>8089</v>
      </c>
      <c r="F10528" s="143" t="s">
        <v>998</v>
      </c>
      <c r="G10528" s="143" t="s">
        <v>999</v>
      </c>
      <c r="H10528" s="144">
        <v>5000</v>
      </c>
      <c r="I10528" s="143"/>
    </row>
    <row r="10529" spans="2:9" x14ac:dyDescent="0.25">
      <c r="B10529" s="142">
        <v>57668</v>
      </c>
      <c r="C10529" s="143" t="s">
        <v>317</v>
      </c>
      <c r="D10529" s="142">
        <v>14268491</v>
      </c>
      <c r="E10529" s="143" t="s">
        <v>8925</v>
      </c>
      <c r="F10529" s="143" t="s">
        <v>713</v>
      </c>
      <c r="G10529" s="143" t="s">
        <v>714</v>
      </c>
      <c r="H10529" s="144">
        <v>145000</v>
      </c>
      <c r="I10529" s="143"/>
    </row>
    <row r="10530" spans="2:9" x14ac:dyDescent="0.25">
      <c r="B10530" s="142">
        <v>57668</v>
      </c>
      <c r="C10530" s="143" t="s">
        <v>317</v>
      </c>
      <c r="D10530" s="142">
        <v>64990064</v>
      </c>
      <c r="E10530" s="143" t="s">
        <v>8090</v>
      </c>
      <c r="F10530" s="143" t="s">
        <v>700</v>
      </c>
      <c r="G10530" s="143" t="s">
        <v>701</v>
      </c>
      <c r="H10530" s="144">
        <v>600</v>
      </c>
      <c r="I10530" s="143"/>
    </row>
    <row r="10531" spans="2:9" x14ac:dyDescent="0.25">
      <c r="B10531" s="142">
        <v>57668</v>
      </c>
      <c r="C10531" s="143" t="s">
        <v>317</v>
      </c>
      <c r="D10531" s="142">
        <v>65143459</v>
      </c>
      <c r="E10531" s="143" t="s">
        <v>8091</v>
      </c>
      <c r="F10531" s="143" t="s">
        <v>700</v>
      </c>
      <c r="G10531" s="143" t="s">
        <v>701</v>
      </c>
      <c r="H10531" s="144">
        <v>50000</v>
      </c>
      <c r="I10531" s="143"/>
    </row>
    <row r="10532" spans="2:9" x14ac:dyDescent="0.25">
      <c r="B10532" s="142">
        <v>57712</v>
      </c>
      <c r="C10532" s="143" t="s">
        <v>463</v>
      </c>
      <c r="D10532" s="142">
        <v>14036233</v>
      </c>
      <c r="E10532" s="143" t="s">
        <v>8092</v>
      </c>
      <c r="F10532" s="143" t="s">
        <v>716</v>
      </c>
      <c r="G10532" s="143" t="s">
        <v>717</v>
      </c>
      <c r="H10532" s="144">
        <v>120000</v>
      </c>
      <c r="I10532" s="143"/>
    </row>
    <row r="10533" spans="2:9" x14ac:dyDescent="0.25">
      <c r="B10533" s="142">
        <v>57712</v>
      </c>
      <c r="C10533" s="143" t="s">
        <v>463</v>
      </c>
      <c r="D10533" s="142">
        <v>14075957</v>
      </c>
      <c r="E10533" s="143" t="s">
        <v>8094</v>
      </c>
      <c r="F10533" s="143" t="s">
        <v>899</v>
      </c>
      <c r="G10533" s="143" t="s">
        <v>900</v>
      </c>
      <c r="H10533" s="144">
        <v>908.93</v>
      </c>
      <c r="I10533" s="143"/>
    </row>
    <row r="10534" spans="2:9" x14ac:dyDescent="0.25">
      <c r="B10534" s="142">
        <v>57712</v>
      </c>
      <c r="C10534" s="143" t="s">
        <v>463</v>
      </c>
      <c r="D10534" s="142">
        <v>14082406</v>
      </c>
      <c r="E10534" s="143" t="s">
        <v>9455</v>
      </c>
      <c r="F10534" s="143" t="s">
        <v>1245</v>
      </c>
      <c r="G10534" s="143" t="s">
        <v>1246</v>
      </c>
      <c r="H10534" s="144">
        <v>10000</v>
      </c>
      <c r="I10534" s="143"/>
    </row>
    <row r="10535" spans="2:9" x14ac:dyDescent="0.25">
      <c r="B10535" s="142">
        <v>57712</v>
      </c>
      <c r="C10535" s="143" t="s">
        <v>463</v>
      </c>
      <c r="D10535" s="142">
        <v>14082406</v>
      </c>
      <c r="E10535" s="143" t="s">
        <v>9456</v>
      </c>
      <c r="F10535" s="143" t="s">
        <v>1245</v>
      </c>
      <c r="G10535" s="143" t="s">
        <v>1246</v>
      </c>
      <c r="H10535" s="144">
        <v>10000</v>
      </c>
      <c r="I10535" s="143"/>
    </row>
    <row r="10536" spans="2:9" x14ac:dyDescent="0.25">
      <c r="B10536" s="142">
        <v>57712</v>
      </c>
      <c r="C10536" s="143" t="s">
        <v>463</v>
      </c>
      <c r="D10536" s="142">
        <v>14082406</v>
      </c>
      <c r="E10536" s="143" t="s">
        <v>9457</v>
      </c>
      <c r="F10536" s="143" t="s">
        <v>1245</v>
      </c>
      <c r="G10536" s="143" t="s">
        <v>1246</v>
      </c>
      <c r="H10536" s="144">
        <v>10000</v>
      </c>
      <c r="I10536" s="143"/>
    </row>
    <row r="10537" spans="2:9" x14ac:dyDescent="0.25">
      <c r="B10537" s="142">
        <v>57712</v>
      </c>
      <c r="C10537" s="143" t="s">
        <v>463</v>
      </c>
      <c r="D10537" s="142">
        <v>14082406</v>
      </c>
      <c r="E10537" s="143" t="s">
        <v>9458</v>
      </c>
      <c r="F10537" s="143" t="s">
        <v>1245</v>
      </c>
      <c r="G10537" s="143" t="s">
        <v>1246</v>
      </c>
      <c r="H10537" s="144">
        <v>10000</v>
      </c>
      <c r="I10537" s="143"/>
    </row>
    <row r="10538" spans="2:9" x14ac:dyDescent="0.25">
      <c r="B10538" s="142">
        <v>57712</v>
      </c>
      <c r="C10538" s="143" t="s">
        <v>463</v>
      </c>
      <c r="D10538" s="142">
        <v>14082406</v>
      </c>
      <c r="E10538" s="143" t="s">
        <v>9459</v>
      </c>
      <c r="F10538" s="143" t="s">
        <v>1245</v>
      </c>
      <c r="G10538" s="143" t="s">
        <v>1246</v>
      </c>
      <c r="H10538" s="144">
        <v>10000</v>
      </c>
      <c r="I10538" s="143"/>
    </row>
    <row r="10539" spans="2:9" x14ac:dyDescent="0.25">
      <c r="B10539" s="142">
        <v>57712</v>
      </c>
      <c r="C10539" s="143" t="s">
        <v>463</v>
      </c>
      <c r="D10539" s="142">
        <v>14082406</v>
      </c>
      <c r="E10539" s="143" t="s">
        <v>9460</v>
      </c>
      <c r="F10539" s="143" t="s">
        <v>1245</v>
      </c>
      <c r="G10539" s="143" t="s">
        <v>1246</v>
      </c>
      <c r="H10539" s="144">
        <v>10000</v>
      </c>
      <c r="I10539" s="143"/>
    </row>
    <row r="10540" spans="2:9" x14ac:dyDescent="0.25">
      <c r="B10540" s="142">
        <v>57712</v>
      </c>
      <c r="C10540" s="143" t="s">
        <v>463</v>
      </c>
      <c r="D10540" s="142">
        <v>14082406</v>
      </c>
      <c r="E10540" s="143" t="s">
        <v>9461</v>
      </c>
      <c r="F10540" s="143" t="s">
        <v>1245</v>
      </c>
      <c r="G10540" s="143" t="s">
        <v>1246</v>
      </c>
      <c r="H10540" s="144">
        <v>10000</v>
      </c>
      <c r="I10540" s="143"/>
    </row>
    <row r="10541" spans="2:9" x14ac:dyDescent="0.25">
      <c r="B10541" s="142">
        <v>57712</v>
      </c>
      <c r="C10541" s="143" t="s">
        <v>463</v>
      </c>
      <c r="D10541" s="142">
        <v>14082406</v>
      </c>
      <c r="E10541" s="143" t="s">
        <v>9462</v>
      </c>
      <c r="F10541" s="143" t="s">
        <v>1245</v>
      </c>
      <c r="G10541" s="143" t="s">
        <v>1246</v>
      </c>
      <c r="H10541" s="144">
        <v>10000</v>
      </c>
      <c r="I10541" s="143"/>
    </row>
    <row r="10542" spans="2:9" x14ac:dyDescent="0.25">
      <c r="B10542" s="142">
        <v>57712</v>
      </c>
      <c r="C10542" s="143" t="s">
        <v>463</v>
      </c>
      <c r="D10542" s="142">
        <v>14141141</v>
      </c>
      <c r="E10542" s="143" t="s">
        <v>8095</v>
      </c>
      <c r="F10542" s="143" t="s">
        <v>700</v>
      </c>
      <c r="G10542" s="143" t="s">
        <v>701</v>
      </c>
      <c r="H10542" s="144">
        <v>-12324.31</v>
      </c>
      <c r="I10542" s="143"/>
    </row>
    <row r="10543" spans="2:9" x14ac:dyDescent="0.25">
      <c r="B10543" s="142">
        <v>57712</v>
      </c>
      <c r="C10543" s="143" t="s">
        <v>463</v>
      </c>
      <c r="D10543" s="142">
        <v>14141259</v>
      </c>
      <c r="E10543" s="143" t="s">
        <v>8096</v>
      </c>
      <c r="F10543" s="143" t="s">
        <v>700</v>
      </c>
      <c r="G10543" s="143" t="s">
        <v>701</v>
      </c>
      <c r="H10543" s="144">
        <v>-50805.55</v>
      </c>
      <c r="I10543" s="143"/>
    </row>
    <row r="10544" spans="2:9" x14ac:dyDescent="0.25">
      <c r="B10544" s="142">
        <v>57712</v>
      </c>
      <c r="C10544" s="143" t="s">
        <v>463</v>
      </c>
      <c r="D10544" s="142">
        <v>14141259</v>
      </c>
      <c r="E10544" s="143" t="s">
        <v>8097</v>
      </c>
      <c r="F10544" s="143" t="s">
        <v>700</v>
      </c>
      <c r="G10544" s="143" t="s">
        <v>701</v>
      </c>
      <c r="H10544" s="144">
        <v>-13193.59</v>
      </c>
      <c r="I10544" s="143"/>
    </row>
    <row r="10545" spans="2:9" x14ac:dyDescent="0.25">
      <c r="B10545" s="142">
        <v>57712</v>
      </c>
      <c r="C10545" s="143" t="s">
        <v>463</v>
      </c>
      <c r="D10545" s="142">
        <v>14157620</v>
      </c>
      <c r="E10545" s="143" t="s">
        <v>8098</v>
      </c>
      <c r="F10545" s="143" t="s">
        <v>700</v>
      </c>
      <c r="G10545" s="143" t="s">
        <v>701</v>
      </c>
      <c r="H10545" s="144">
        <v>-5036.6000000000004</v>
      </c>
      <c r="I10545" s="143"/>
    </row>
    <row r="10546" spans="2:9" x14ac:dyDescent="0.25">
      <c r="B10546" s="142">
        <v>57712</v>
      </c>
      <c r="C10546" s="143" t="s">
        <v>463</v>
      </c>
      <c r="D10546" s="142">
        <v>14157620</v>
      </c>
      <c r="E10546" s="143" t="s">
        <v>8098</v>
      </c>
      <c r="F10546" s="143" t="s">
        <v>700</v>
      </c>
      <c r="G10546" s="143" t="s">
        <v>701</v>
      </c>
      <c r="H10546" s="144">
        <v>20000</v>
      </c>
      <c r="I10546" s="143"/>
    </row>
    <row r="10547" spans="2:9" x14ac:dyDescent="0.25">
      <c r="B10547" s="142">
        <v>57712</v>
      </c>
      <c r="C10547" s="143" t="s">
        <v>463</v>
      </c>
      <c r="D10547" s="142">
        <v>14157620</v>
      </c>
      <c r="E10547" s="143" t="s">
        <v>8099</v>
      </c>
      <c r="F10547" s="143" t="s">
        <v>737</v>
      </c>
      <c r="G10547" s="143" t="s">
        <v>738</v>
      </c>
      <c r="H10547" s="144">
        <v>60</v>
      </c>
      <c r="I10547" s="143"/>
    </row>
    <row r="10548" spans="2:9" x14ac:dyDescent="0.25">
      <c r="B10548" s="142">
        <v>57712</v>
      </c>
      <c r="C10548" s="143" t="s">
        <v>463</v>
      </c>
      <c r="D10548" s="142">
        <v>14157620</v>
      </c>
      <c r="E10548" s="143" t="s">
        <v>8099</v>
      </c>
      <c r="F10548" s="143" t="s">
        <v>737</v>
      </c>
      <c r="G10548" s="143" t="s">
        <v>738</v>
      </c>
      <c r="H10548" s="144">
        <v>150</v>
      </c>
      <c r="I10548" s="143"/>
    </row>
    <row r="10549" spans="2:9" x14ac:dyDescent="0.25">
      <c r="B10549" s="142">
        <v>57712</v>
      </c>
      <c r="C10549" s="143" t="s">
        <v>463</v>
      </c>
      <c r="D10549" s="142">
        <v>14157620</v>
      </c>
      <c r="E10549" s="143" t="s">
        <v>8099</v>
      </c>
      <c r="F10549" s="143" t="s">
        <v>737</v>
      </c>
      <c r="G10549" s="143" t="s">
        <v>738</v>
      </c>
      <c r="H10549" s="144">
        <v>150</v>
      </c>
      <c r="I10549" s="143"/>
    </row>
    <row r="10550" spans="2:9" x14ac:dyDescent="0.25">
      <c r="B10550" s="142">
        <v>57712</v>
      </c>
      <c r="C10550" s="143" t="s">
        <v>463</v>
      </c>
      <c r="D10550" s="142">
        <v>14161776</v>
      </c>
      <c r="E10550" s="143" t="s">
        <v>9416</v>
      </c>
      <c r="F10550" s="143" t="s">
        <v>700</v>
      </c>
      <c r="G10550" s="143" t="s">
        <v>701</v>
      </c>
      <c r="H10550" s="144">
        <v>180</v>
      </c>
      <c r="I10550" s="143"/>
    </row>
    <row r="10551" spans="2:9" x14ac:dyDescent="0.25">
      <c r="B10551" s="142">
        <v>57712</v>
      </c>
      <c r="C10551" s="143" t="s">
        <v>463</v>
      </c>
      <c r="D10551" s="142">
        <v>14161776</v>
      </c>
      <c r="E10551" s="143" t="s">
        <v>9416</v>
      </c>
      <c r="F10551" s="143" t="s">
        <v>700</v>
      </c>
      <c r="G10551" s="143" t="s">
        <v>701</v>
      </c>
      <c r="H10551" s="144">
        <v>90</v>
      </c>
      <c r="I10551" s="143"/>
    </row>
    <row r="10552" spans="2:9" x14ac:dyDescent="0.25">
      <c r="B10552" s="142">
        <v>57712</v>
      </c>
      <c r="C10552" s="143" t="s">
        <v>463</v>
      </c>
      <c r="D10552" s="142">
        <v>14161776</v>
      </c>
      <c r="E10552" s="143" t="s">
        <v>9416</v>
      </c>
      <c r="F10552" s="143" t="s">
        <v>700</v>
      </c>
      <c r="G10552" s="143" t="s">
        <v>701</v>
      </c>
      <c r="H10552" s="144">
        <v>30</v>
      </c>
      <c r="I10552" s="143"/>
    </row>
    <row r="10553" spans="2:9" x14ac:dyDescent="0.25">
      <c r="B10553" s="142">
        <v>57712</v>
      </c>
      <c r="C10553" s="143" t="s">
        <v>463</v>
      </c>
      <c r="D10553" s="142">
        <v>14272217</v>
      </c>
      <c r="E10553" s="143" t="s">
        <v>8100</v>
      </c>
      <c r="F10553" s="143" t="s">
        <v>700</v>
      </c>
      <c r="G10553" s="143" t="s">
        <v>701</v>
      </c>
      <c r="H10553" s="144">
        <v>-40789.85</v>
      </c>
      <c r="I10553" s="143"/>
    </row>
    <row r="10554" spans="2:9" x14ac:dyDescent="0.25">
      <c r="B10554" s="142">
        <v>57712</v>
      </c>
      <c r="C10554" s="143" t="s">
        <v>463</v>
      </c>
      <c r="D10554" s="142">
        <v>64979191</v>
      </c>
      <c r="E10554" s="143" t="s">
        <v>8101</v>
      </c>
      <c r="F10554" s="143" t="s">
        <v>697</v>
      </c>
      <c r="G10554" s="143" t="s">
        <v>698</v>
      </c>
      <c r="H10554" s="144">
        <v>18000</v>
      </c>
      <c r="I10554" s="143"/>
    </row>
    <row r="10555" spans="2:9" x14ac:dyDescent="0.25">
      <c r="B10555" s="142">
        <v>57712</v>
      </c>
      <c r="C10555" s="143" t="s">
        <v>463</v>
      </c>
      <c r="D10555" s="142">
        <v>64979191</v>
      </c>
      <c r="E10555" s="143" t="s">
        <v>8102</v>
      </c>
      <c r="F10555" s="143" t="s">
        <v>697</v>
      </c>
      <c r="G10555" s="143" t="s">
        <v>698</v>
      </c>
      <c r="H10555" s="144">
        <v>85000</v>
      </c>
      <c r="I10555" s="143"/>
    </row>
    <row r="10556" spans="2:9" x14ac:dyDescent="0.25">
      <c r="B10556" s="142">
        <v>57712</v>
      </c>
      <c r="C10556" s="143" t="s">
        <v>463</v>
      </c>
      <c r="D10556" s="142">
        <v>64979460</v>
      </c>
      <c r="E10556" s="143" t="s">
        <v>8103</v>
      </c>
      <c r="F10556" s="143" t="s">
        <v>700</v>
      </c>
      <c r="G10556" s="143" t="s">
        <v>701</v>
      </c>
      <c r="H10556" s="144">
        <v>732</v>
      </c>
      <c r="I10556" s="143"/>
    </row>
    <row r="10557" spans="2:9" x14ac:dyDescent="0.25">
      <c r="B10557" s="142">
        <v>57712</v>
      </c>
      <c r="C10557" s="143" t="s">
        <v>463</v>
      </c>
      <c r="D10557" s="142">
        <v>64979460</v>
      </c>
      <c r="E10557" s="143" t="s">
        <v>10026</v>
      </c>
      <c r="F10557" s="143" t="s">
        <v>700</v>
      </c>
      <c r="G10557" s="143" t="s">
        <v>701</v>
      </c>
      <c r="H10557" s="144">
        <v>10000</v>
      </c>
      <c r="I10557" s="143"/>
    </row>
    <row r="10558" spans="2:9" x14ac:dyDescent="0.25">
      <c r="B10558" s="142">
        <v>57712</v>
      </c>
      <c r="C10558" s="143" t="s">
        <v>463</v>
      </c>
      <c r="D10558" s="142">
        <v>64979918</v>
      </c>
      <c r="E10558" s="143" t="s">
        <v>8104</v>
      </c>
      <c r="F10558" s="143" t="s">
        <v>4145</v>
      </c>
      <c r="G10558" s="143" t="s">
        <v>4146</v>
      </c>
      <c r="H10558" s="144">
        <v>1676.95</v>
      </c>
      <c r="I10558" s="143"/>
    </row>
    <row r="10559" spans="2:9" x14ac:dyDescent="0.25">
      <c r="B10559" s="142">
        <v>57712</v>
      </c>
      <c r="C10559" s="143" t="s">
        <v>463</v>
      </c>
      <c r="D10559" s="142">
        <v>64979918</v>
      </c>
      <c r="E10559" s="143" t="s">
        <v>8105</v>
      </c>
      <c r="F10559" s="143" t="s">
        <v>700</v>
      </c>
      <c r="G10559" s="143" t="s">
        <v>701</v>
      </c>
      <c r="H10559" s="144">
        <v>600</v>
      </c>
      <c r="I10559" s="143"/>
    </row>
    <row r="10560" spans="2:9" x14ac:dyDescent="0.25">
      <c r="B10560" s="142">
        <v>57712</v>
      </c>
      <c r="C10560" s="143" t="s">
        <v>463</v>
      </c>
      <c r="D10560" s="142">
        <v>64979918</v>
      </c>
      <c r="E10560" s="143" t="s">
        <v>8106</v>
      </c>
      <c r="F10560" s="143" t="s">
        <v>700</v>
      </c>
      <c r="G10560" s="143" t="s">
        <v>701</v>
      </c>
      <c r="H10560" s="144">
        <v>360</v>
      </c>
      <c r="I10560" s="143"/>
    </row>
    <row r="10561" spans="2:9" x14ac:dyDescent="0.25">
      <c r="B10561" s="142">
        <v>57712</v>
      </c>
      <c r="C10561" s="143" t="s">
        <v>463</v>
      </c>
      <c r="D10561" s="142">
        <v>64979918</v>
      </c>
      <c r="E10561" s="143" t="s">
        <v>8107</v>
      </c>
      <c r="F10561" s="143" t="s">
        <v>737</v>
      </c>
      <c r="G10561" s="143" t="s">
        <v>738</v>
      </c>
      <c r="H10561" s="144">
        <v>2400</v>
      </c>
      <c r="I10561" s="143"/>
    </row>
    <row r="10562" spans="2:9" x14ac:dyDescent="0.25">
      <c r="B10562" s="142">
        <v>57712</v>
      </c>
      <c r="C10562" s="143" t="s">
        <v>463</v>
      </c>
      <c r="D10562" s="142">
        <v>64979918</v>
      </c>
      <c r="E10562" s="143" t="s">
        <v>8108</v>
      </c>
      <c r="F10562" s="143" t="s">
        <v>700</v>
      </c>
      <c r="G10562" s="143" t="s">
        <v>701</v>
      </c>
      <c r="H10562" s="144">
        <v>1006.17</v>
      </c>
      <c r="I10562" s="143"/>
    </row>
    <row r="10563" spans="2:9" x14ac:dyDescent="0.25">
      <c r="B10563" s="142">
        <v>57712</v>
      </c>
      <c r="C10563" s="143" t="s">
        <v>463</v>
      </c>
      <c r="D10563" s="142">
        <v>64985831</v>
      </c>
      <c r="E10563" s="143" t="s">
        <v>8109</v>
      </c>
      <c r="F10563" s="143" t="s">
        <v>700</v>
      </c>
      <c r="G10563" s="143" t="s">
        <v>701</v>
      </c>
      <c r="H10563" s="144">
        <v>503.03</v>
      </c>
      <c r="I10563" s="143"/>
    </row>
    <row r="10564" spans="2:9" x14ac:dyDescent="0.25">
      <c r="B10564" s="142">
        <v>57712</v>
      </c>
      <c r="C10564" s="143" t="s">
        <v>463</v>
      </c>
      <c r="D10564" s="142">
        <v>64985833</v>
      </c>
      <c r="E10564" s="143" t="s">
        <v>8110</v>
      </c>
      <c r="F10564" s="143" t="s">
        <v>700</v>
      </c>
      <c r="G10564" s="143" t="s">
        <v>701</v>
      </c>
      <c r="H10564" s="144">
        <v>503.03</v>
      </c>
      <c r="I10564" s="143"/>
    </row>
    <row r="10565" spans="2:9" x14ac:dyDescent="0.25">
      <c r="B10565" s="142">
        <v>57712</v>
      </c>
      <c r="C10565" s="143" t="s">
        <v>463</v>
      </c>
      <c r="D10565" s="142">
        <v>64994983</v>
      </c>
      <c r="E10565" s="143" t="s">
        <v>8111</v>
      </c>
      <c r="F10565" s="143" t="s">
        <v>700</v>
      </c>
      <c r="G10565" s="143" t="s">
        <v>701</v>
      </c>
      <c r="H10565" s="144">
        <v>20000</v>
      </c>
      <c r="I10565" s="143"/>
    </row>
    <row r="10566" spans="2:9" x14ac:dyDescent="0.25">
      <c r="B10566" s="142">
        <v>57712</v>
      </c>
      <c r="C10566" s="143" t="s">
        <v>463</v>
      </c>
      <c r="D10566" s="142">
        <v>64994983</v>
      </c>
      <c r="E10566" s="143" t="s">
        <v>8112</v>
      </c>
      <c r="F10566" s="143" t="s">
        <v>700</v>
      </c>
      <c r="G10566" s="143" t="s">
        <v>701</v>
      </c>
      <c r="H10566" s="144">
        <v>250</v>
      </c>
      <c r="I10566" s="143"/>
    </row>
    <row r="10567" spans="2:9" x14ac:dyDescent="0.25">
      <c r="B10567" s="142">
        <v>57712</v>
      </c>
      <c r="C10567" s="143" t="s">
        <v>463</v>
      </c>
      <c r="D10567" s="142">
        <v>64994983</v>
      </c>
      <c r="E10567" s="143" t="s">
        <v>8112</v>
      </c>
      <c r="F10567" s="143" t="s">
        <v>700</v>
      </c>
      <c r="G10567" s="143" t="s">
        <v>701</v>
      </c>
      <c r="H10567" s="144">
        <v>100</v>
      </c>
      <c r="I10567" s="143"/>
    </row>
    <row r="10568" spans="2:9" x14ac:dyDescent="0.25">
      <c r="B10568" s="142">
        <v>57712</v>
      </c>
      <c r="C10568" s="143" t="s">
        <v>463</v>
      </c>
      <c r="D10568" s="142">
        <v>64994983</v>
      </c>
      <c r="E10568" s="143" t="s">
        <v>8112</v>
      </c>
      <c r="F10568" s="143" t="s">
        <v>700</v>
      </c>
      <c r="G10568" s="143" t="s">
        <v>701</v>
      </c>
      <c r="H10568" s="144">
        <v>250</v>
      </c>
      <c r="I10568" s="143"/>
    </row>
    <row r="10569" spans="2:9" x14ac:dyDescent="0.25">
      <c r="B10569" s="142">
        <v>57712</v>
      </c>
      <c r="C10569" s="143" t="s">
        <v>463</v>
      </c>
      <c r="D10569" s="142">
        <v>65017239</v>
      </c>
      <c r="E10569" s="143" t="s">
        <v>9463</v>
      </c>
      <c r="F10569" s="143" t="s">
        <v>713</v>
      </c>
      <c r="G10569" s="143" t="s">
        <v>714</v>
      </c>
      <c r="H10569" s="144">
        <v>100000</v>
      </c>
      <c r="I10569" s="143"/>
    </row>
    <row r="10570" spans="2:9" x14ac:dyDescent="0.25">
      <c r="B10570" s="142">
        <v>57712</v>
      </c>
      <c r="C10570" s="143" t="s">
        <v>463</v>
      </c>
      <c r="D10570" s="142">
        <v>65080709</v>
      </c>
      <c r="E10570" s="143" t="s">
        <v>8113</v>
      </c>
      <c r="F10570" s="143" t="s">
        <v>713</v>
      </c>
      <c r="G10570" s="143" t="s">
        <v>714</v>
      </c>
      <c r="H10570" s="144">
        <v>150000</v>
      </c>
      <c r="I10570" s="143"/>
    </row>
    <row r="10571" spans="2:9" x14ac:dyDescent="0.25">
      <c r="B10571" s="142">
        <v>57712</v>
      </c>
      <c r="C10571" s="143" t="s">
        <v>463</v>
      </c>
      <c r="D10571" s="142">
        <v>65229532</v>
      </c>
      <c r="E10571" s="143" t="s">
        <v>8093</v>
      </c>
      <c r="F10571" s="143" t="s">
        <v>700</v>
      </c>
      <c r="G10571" s="143" t="s">
        <v>701</v>
      </c>
      <c r="H10571" s="144">
        <v>-24007.89</v>
      </c>
      <c r="I10571" s="143"/>
    </row>
    <row r="10572" spans="2:9" x14ac:dyDescent="0.25">
      <c r="B10572" s="142">
        <v>57880</v>
      </c>
      <c r="C10572" s="143" t="s">
        <v>373</v>
      </c>
      <c r="D10572" s="142">
        <v>718238</v>
      </c>
      <c r="E10572" s="143" t="s">
        <v>8114</v>
      </c>
      <c r="F10572" s="143" t="s">
        <v>697</v>
      </c>
      <c r="G10572" s="143" t="s">
        <v>698</v>
      </c>
      <c r="H10572" s="144">
        <v>15000</v>
      </c>
      <c r="I10572" s="143"/>
    </row>
    <row r="10573" spans="2:9" x14ac:dyDescent="0.25">
      <c r="B10573" s="142">
        <v>57880</v>
      </c>
      <c r="C10573" s="143" t="s">
        <v>373</v>
      </c>
      <c r="D10573" s="142">
        <v>6234556</v>
      </c>
      <c r="E10573" s="143" t="s">
        <v>8115</v>
      </c>
      <c r="F10573" s="143" t="s">
        <v>700</v>
      </c>
      <c r="G10573" s="143" t="s">
        <v>701</v>
      </c>
      <c r="H10573" s="144">
        <v>600</v>
      </c>
      <c r="I10573" s="143"/>
    </row>
    <row r="10574" spans="2:9" x14ac:dyDescent="0.25">
      <c r="B10574" s="142">
        <v>57880</v>
      </c>
      <c r="C10574" s="143" t="s">
        <v>373</v>
      </c>
      <c r="D10574" s="142">
        <v>6234556</v>
      </c>
      <c r="E10574" s="143" t="s">
        <v>8116</v>
      </c>
      <c r="F10574" s="143" t="s">
        <v>697</v>
      </c>
      <c r="G10574" s="143" t="s">
        <v>698</v>
      </c>
      <c r="H10574" s="144">
        <v>1729.14</v>
      </c>
      <c r="I10574" s="143"/>
    </row>
    <row r="10575" spans="2:9" x14ac:dyDescent="0.25">
      <c r="B10575" s="142">
        <v>57880</v>
      </c>
      <c r="C10575" s="143" t="s">
        <v>373</v>
      </c>
      <c r="D10575" s="142">
        <v>10332823</v>
      </c>
      <c r="E10575" s="143" t="s">
        <v>8117</v>
      </c>
      <c r="F10575" s="143" t="s">
        <v>700</v>
      </c>
      <c r="G10575" s="143" t="s">
        <v>701</v>
      </c>
      <c r="H10575" s="144">
        <v>120</v>
      </c>
      <c r="I10575" s="143"/>
    </row>
    <row r="10576" spans="2:9" x14ac:dyDescent="0.25">
      <c r="B10576" s="142">
        <v>57880</v>
      </c>
      <c r="C10576" s="143" t="s">
        <v>373</v>
      </c>
      <c r="D10576" s="142">
        <v>10860912</v>
      </c>
      <c r="E10576" s="143" t="s">
        <v>8118</v>
      </c>
      <c r="F10576" s="143" t="s">
        <v>700</v>
      </c>
      <c r="G10576" s="143" t="s">
        <v>701</v>
      </c>
      <c r="H10576" s="144">
        <v>120</v>
      </c>
      <c r="I10576" s="143"/>
    </row>
    <row r="10577" spans="2:9" x14ac:dyDescent="0.25">
      <c r="B10577" s="142">
        <v>57880</v>
      </c>
      <c r="C10577" s="143" t="s">
        <v>373</v>
      </c>
      <c r="D10577" s="142">
        <v>13752387</v>
      </c>
      <c r="E10577" s="143" t="s">
        <v>8119</v>
      </c>
      <c r="F10577" s="143" t="s">
        <v>700</v>
      </c>
      <c r="G10577" s="143" t="s">
        <v>701</v>
      </c>
      <c r="H10577" s="144">
        <v>-61942.11</v>
      </c>
      <c r="I10577" s="143"/>
    </row>
    <row r="10578" spans="2:9" x14ac:dyDescent="0.25">
      <c r="B10578" s="142">
        <v>57880</v>
      </c>
      <c r="C10578" s="143" t="s">
        <v>373</v>
      </c>
      <c r="D10578" s="142">
        <v>13752387</v>
      </c>
      <c r="E10578" s="143" t="s">
        <v>8120</v>
      </c>
      <c r="F10578" s="143" t="s">
        <v>697</v>
      </c>
      <c r="G10578" s="143" t="s">
        <v>698</v>
      </c>
      <c r="H10578" s="144">
        <v>0</v>
      </c>
      <c r="I10578" s="143"/>
    </row>
    <row r="10579" spans="2:9" x14ac:dyDescent="0.25">
      <c r="B10579" s="142">
        <v>57880</v>
      </c>
      <c r="C10579" s="143" t="s">
        <v>373</v>
      </c>
      <c r="D10579" s="142">
        <v>13879517</v>
      </c>
      <c r="E10579" s="143" t="s">
        <v>8121</v>
      </c>
      <c r="F10579" s="143" t="s">
        <v>700</v>
      </c>
      <c r="G10579" s="143" t="s">
        <v>701</v>
      </c>
      <c r="H10579" s="144">
        <v>-7946.01</v>
      </c>
      <c r="I10579" s="143"/>
    </row>
    <row r="10580" spans="2:9" x14ac:dyDescent="0.25">
      <c r="B10580" s="142">
        <v>57880</v>
      </c>
      <c r="C10580" s="143" t="s">
        <v>373</v>
      </c>
      <c r="D10580" s="142">
        <v>65194929</v>
      </c>
      <c r="E10580" s="143" t="s">
        <v>8122</v>
      </c>
      <c r="F10580" s="143" t="s">
        <v>697</v>
      </c>
      <c r="G10580" s="143" t="s">
        <v>698</v>
      </c>
      <c r="H10580" s="144">
        <v>0</v>
      </c>
      <c r="I10580" s="143"/>
    </row>
    <row r="10581" spans="2:9" x14ac:dyDescent="0.25">
      <c r="B10581" s="142">
        <v>57880</v>
      </c>
      <c r="C10581" s="143" t="s">
        <v>373</v>
      </c>
      <c r="D10581" s="142">
        <v>74385908</v>
      </c>
      <c r="E10581" s="143" t="s">
        <v>8123</v>
      </c>
      <c r="F10581" s="143" t="s">
        <v>697</v>
      </c>
      <c r="G10581" s="143" t="s">
        <v>698</v>
      </c>
      <c r="H10581" s="144">
        <v>0</v>
      </c>
      <c r="I10581" s="143"/>
    </row>
    <row r="10582" spans="2:9" x14ac:dyDescent="0.25">
      <c r="B10582" s="142">
        <v>88186</v>
      </c>
      <c r="C10582" s="143" t="s">
        <v>360</v>
      </c>
      <c r="D10582" s="142">
        <v>13225671</v>
      </c>
      <c r="E10582" s="143" t="s">
        <v>8124</v>
      </c>
      <c r="F10582" s="143" t="s">
        <v>700</v>
      </c>
      <c r="G10582" s="143" t="s">
        <v>701</v>
      </c>
      <c r="H10582" s="144">
        <v>360</v>
      </c>
      <c r="I10582" s="143"/>
    </row>
    <row r="10583" spans="2:9" x14ac:dyDescent="0.25">
      <c r="B10583" s="142">
        <v>88186</v>
      </c>
      <c r="C10583" s="143" t="s">
        <v>360</v>
      </c>
      <c r="D10583" s="142">
        <v>13450529</v>
      </c>
      <c r="E10583" s="143" t="s">
        <v>9464</v>
      </c>
      <c r="F10583" s="143" t="s">
        <v>697</v>
      </c>
      <c r="G10583" s="143" t="s">
        <v>698</v>
      </c>
      <c r="H10583" s="144">
        <v>91611</v>
      </c>
      <c r="I10583" s="143"/>
    </row>
    <row r="10584" spans="2:9" x14ac:dyDescent="0.25">
      <c r="B10584" s="142">
        <v>88186</v>
      </c>
      <c r="C10584" s="143" t="s">
        <v>360</v>
      </c>
      <c r="D10584" s="142">
        <v>13450529</v>
      </c>
      <c r="E10584" s="143" t="s">
        <v>9465</v>
      </c>
      <c r="F10584" s="143" t="s">
        <v>700</v>
      </c>
      <c r="G10584" s="143" t="s">
        <v>701</v>
      </c>
      <c r="H10584" s="144">
        <v>600</v>
      </c>
      <c r="I10584" s="143"/>
    </row>
    <row r="10585" spans="2:9" x14ac:dyDescent="0.25">
      <c r="B10585" s="142">
        <v>88186</v>
      </c>
      <c r="C10585" s="143" t="s">
        <v>360</v>
      </c>
      <c r="D10585" s="142">
        <v>13480458</v>
      </c>
      <c r="E10585" s="143" t="s">
        <v>8125</v>
      </c>
      <c r="F10585" s="143" t="s">
        <v>700</v>
      </c>
      <c r="G10585" s="143" t="s">
        <v>701</v>
      </c>
      <c r="H10585" s="144">
        <v>-10000</v>
      </c>
      <c r="I10585" s="143"/>
    </row>
    <row r="10586" spans="2:9" x14ac:dyDescent="0.25">
      <c r="B10586" s="142">
        <v>88186</v>
      </c>
      <c r="C10586" s="143" t="s">
        <v>360</v>
      </c>
      <c r="D10586" s="142">
        <v>13480458</v>
      </c>
      <c r="E10586" s="143" t="s">
        <v>8126</v>
      </c>
      <c r="F10586" s="143" t="s">
        <v>700</v>
      </c>
      <c r="G10586" s="143" t="s">
        <v>701</v>
      </c>
      <c r="H10586" s="144">
        <v>-6000</v>
      </c>
      <c r="I10586" s="143"/>
    </row>
    <row r="10587" spans="2:9" x14ac:dyDescent="0.25">
      <c r="B10587" s="142">
        <v>88186</v>
      </c>
      <c r="C10587" s="143" t="s">
        <v>360</v>
      </c>
      <c r="D10587" s="142">
        <v>13517168</v>
      </c>
      <c r="E10587" s="143" t="s">
        <v>8127</v>
      </c>
      <c r="F10587" s="143" t="s">
        <v>700</v>
      </c>
      <c r="G10587" s="143" t="s">
        <v>701</v>
      </c>
      <c r="H10587" s="144">
        <v>600</v>
      </c>
      <c r="I10587" s="143"/>
    </row>
    <row r="10588" spans="2:9" x14ac:dyDescent="0.25">
      <c r="B10588" s="142">
        <v>88186</v>
      </c>
      <c r="C10588" s="143" t="s">
        <v>360</v>
      </c>
      <c r="D10588" s="142">
        <v>13517168</v>
      </c>
      <c r="E10588" s="143" t="s">
        <v>8128</v>
      </c>
      <c r="F10588" s="143" t="s">
        <v>697</v>
      </c>
      <c r="G10588" s="143" t="s">
        <v>698</v>
      </c>
      <c r="H10588" s="144">
        <v>10000</v>
      </c>
      <c r="I10588" s="143"/>
    </row>
    <row r="10589" spans="2:9" x14ac:dyDescent="0.25">
      <c r="B10589" s="142">
        <v>88186</v>
      </c>
      <c r="C10589" s="143" t="s">
        <v>360</v>
      </c>
      <c r="D10589" s="142">
        <v>13551175</v>
      </c>
      <c r="E10589" s="143" t="s">
        <v>8129</v>
      </c>
      <c r="F10589" s="143" t="s">
        <v>700</v>
      </c>
      <c r="G10589" s="143" t="s">
        <v>701</v>
      </c>
      <c r="H10589" s="144">
        <v>5000</v>
      </c>
      <c r="I10589" s="143"/>
    </row>
    <row r="10590" spans="2:9" x14ac:dyDescent="0.25">
      <c r="B10590" s="142">
        <v>88186</v>
      </c>
      <c r="C10590" s="143" t="s">
        <v>360</v>
      </c>
      <c r="D10590" s="142">
        <v>13603714</v>
      </c>
      <c r="E10590" s="143" t="s">
        <v>8130</v>
      </c>
      <c r="F10590" s="143" t="s">
        <v>737</v>
      </c>
      <c r="G10590" s="143" t="s">
        <v>738</v>
      </c>
      <c r="H10590" s="144">
        <v>300</v>
      </c>
      <c r="I10590" s="143"/>
    </row>
    <row r="10591" spans="2:9" x14ac:dyDescent="0.25">
      <c r="B10591" s="142">
        <v>88186</v>
      </c>
      <c r="C10591" s="143" t="s">
        <v>360</v>
      </c>
      <c r="D10591" s="142">
        <v>13603714</v>
      </c>
      <c r="E10591" s="143" t="s">
        <v>8131</v>
      </c>
      <c r="F10591" s="143" t="s">
        <v>737</v>
      </c>
      <c r="G10591" s="143" t="s">
        <v>738</v>
      </c>
      <c r="H10591" s="144">
        <v>180</v>
      </c>
      <c r="I10591" s="143"/>
    </row>
    <row r="10592" spans="2:9" x14ac:dyDescent="0.25">
      <c r="B10592" s="142">
        <v>88186</v>
      </c>
      <c r="C10592" s="143" t="s">
        <v>360</v>
      </c>
      <c r="D10592" s="142">
        <v>13603833</v>
      </c>
      <c r="E10592" s="143" t="s">
        <v>8926</v>
      </c>
      <c r="F10592" s="143" t="s">
        <v>899</v>
      </c>
      <c r="G10592" s="143" t="s">
        <v>900</v>
      </c>
      <c r="H10592" s="144">
        <v>762.25</v>
      </c>
      <c r="I10592" s="143"/>
    </row>
    <row r="10593" spans="2:9" x14ac:dyDescent="0.25">
      <c r="B10593" s="142">
        <v>88186</v>
      </c>
      <c r="C10593" s="143" t="s">
        <v>360</v>
      </c>
      <c r="D10593" s="142">
        <v>13613914</v>
      </c>
      <c r="E10593" s="143" t="s">
        <v>8132</v>
      </c>
      <c r="F10593" s="143" t="s">
        <v>700</v>
      </c>
      <c r="G10593" s="143" t="s">
        <v>701</v>
      </c>
      <c r="H10593" s="144">
        <v>600</v>
      </c>
      <c r="I10593" s="143"/>
    </row>
    <row r="10594" spans="2:9" x14ac:dyDescent="0.25">
      <c r="B10594" s="142">
        <v>88186</v>
      </c>
      <c r="C10594" s="143" t="s">
        <v>360</v>
      </c>
      <c r="D10594" s="142">
        <v>13613914</v>
      </c>
      <c r="E10594" s="143" t="s">
        <v>8133</v>
      </c>
      <c r="F10594" s="143" t="s">
        <v>737</v>
      </c>
      <c r="G10594" s="143" t="s">
        <v>738</v>
      </c>
      <c r="H10594" s="144">
        <v>360</v>
      </c>
      <c r="I10594" s="143"/>
    </row>
    <row r="10595" spans="2:9" x14ac:dyDescent="0.25">
      <c r="B10595" s="142">
        <v>88186</v>
      </c>
      <c r="C10595" s="143" t="s">
        <v>360</v>
      </c>
      <c r="D10595" s="142">
        <v>13613914</v>
      </c>
      <c r="E10595" s="143" t="s">
        <v>8134</v>
      </c>
      <c r="F10595" s="143" t="s">
        <v>700</v>
      </c>
      <c r="G10595" s="143" t="s">
        <v>701</v>
      </c>
      <c r="H10595" s="144">
        <v>360</v>
      </c>
      <c r="I10595" s="143"/>
    </row>
    <row r="10596" spans="2:9" x14ac:dyDescent="0.25">
      <c r="B10596" s="142">
        <v>88186</v>
      </c>
      <c r="C10596" s="143" t="s">
        <v>360</v>
      </c>
      <c r="D10596" s="142">
        <v>101616659</v>
      </c>
      <c r="E10596" s="143" t="s">
        <v>8135</v>
      </c>
      <c r="F10596" s="143" t="s">
        <v>713</v>
      </c>
      <c r="G10596" s="143" t="s">
        <v>714</v>
      </c>
      <c r="H10596" s="144">
        <v>140000</v>
      </c>
      <c r="I10596" s="143"/>
    </row>
    <row r="10597" spans="2:9" x14ac:dyDescent="0.25">
      <c r="B10597" s="142">
        <v>88201</v>
      </c>
      <c r="C10597" s="143" t="s">
        <v>341</v>
      </c>
      <c r="D10597" s="142">
        <v>13023209</v>
      </c>
      <c r="E10597" s="143" t="s">
        <v>8136</v>
      </c>
      <c r="F10597" s="143" t="s">
        <v>700</v>
      </c>
      <c r="G10597" s="143" t="s">
        <v>701</v>
      </c>
      <c r="H10597" s="144">
        <v>3600</v>
      </c>
      <c r="I10597" s="143"/>
    </row>
    <row r="10598" spans="2:9" x14ac:dyDescent="0.25">
      <c r="B10598" s="142">
        <v>88201</v>
      </c>
      <c r="C10598" s="143" t="s">
        <v>341</v>
      </c>
      <c r="D10598" s="142">
        <v>13026191</v>
      </c>
      <c r="E10598" s="143" t="s">
        <v>8137</v>
      </c>
      <c r="F10598" s="143" t="s">
        <v>700</v>
      </c>
      <c r="G10598" s="143" t="s">
        <v>701</v>
      </c>
      <c r="H10598" s="144">
        <v>-275652.40000000002</v>
      </c>
      <c r="I10598" s="143"/>
    </row>
    <row r="10599" spans="2:9" x14ac:dyDescent="0.25">
      <c r="B10599" s="142">
        <v>88201</v>
      </c>
      <c r="C10599" s="143" t="s">
        <v>341</v>
      </c>
      <c r="D10599" s="142">
        <v>13040228</v>
      </c>
      <c r="E10599" s="143" t="s">
        <v>8138</v>
      </c>
      <c r="F10599" s="143" t="s">
        <v>700</v>
      </c>
      <c r="G10599" s="143" t="s">
        <v>701</v>
      </c>
      <c r="H10599" s="144">
        <v>-8300</v>
      </c>
      <c r="I10599" s="143"/>
    </row>
    <row r="10600" spans="2:9" x14ac:dyDescent="0.25">
      <c r="B10600" s="142">
        <v>88201</v>
      </c>
      <c r="C10600" s="143" t="s">
        <v>341</v>
      </c>
      <c r="D10600" s="142">
        <v>13178795</v>
      </c>
      <c r="E10600" s="143" t="s">
        <v>8139</v>
      </c>
      <c r="F10600" s="143" t="s">
        <v>700</v>
      </c>
      <c r="G10600" s="143" t="s">
        <v>701</v>
      </c>
      <c r="H10600" s="144">
        <v>110800</v>
      </c>
      <c r="I10600" s="143"/>
    </row>
    <row r="10601" spans="2:9" x14ac:dyDescent="0.25">
      <c r="B10601" s="142">
        <v>88201</v>
      </c>
      <c r="C10601" s="143" t="s">
        <v>341</v>
      </c>
      <c r="D10601" s="142">
        <v>13178795</v>
      </c>
      <c r="E10601" s="143" t="s">
        <v>8140</v>
      </c>
      <c r="F10601" s="143" t="s">
        <v>737</v>
      </c>
      <c r="G10601" s="143" t="s">
        <v>738</v>
      </c>
      <c r="H10601" s="144">
        <v>1200</v>
      </c>
      <c r="I10601" s="143"/>
    </row>
    <row r="10602" spans="2:9" x14ac:dyDescent="0.25">
      <c r="B10602" s="142">
        <v>88201</v>
      </c>
      <c r="C10602" s="143" t="s">
        <v>341</v>
      </c>
      <c r="D10602" s="142">
        <v>13178795</v>
      </c>
      <c r="E10602" s="143" t="s">
        <v>8141</v>
      </c>
      <c r="F10602" s="143" t="s">
        <v>778</v>
      </c>
      <c r="G10602" s="143" t="s">
        <v>779</v>
      </c>
      <c r="H10602" s="144">
        <v>459.6</v>
      </c>
      <c r="I10602" s="143"/>
    </row>
    <row r="10603" spans="2:9" x14ac:dyDescent="0.25">
      <c r="B10603" s="142">
        <v>88201</v>
      </c>
      <c r="C10603" s="143" t="s">
        <v>341</v>
      </c>
      <c r="D10603" s="142">
        <v>13194225</v>
      </c>
      <c r="E10603" s="143" t="s">
        <v>8142</v>
      </c>
      <c r="F10603" s="143" t="s">
        <v>700</v>
      </c>
      <c r="G10603" s="143" t="s">
        <v>701</v>
      </c>
      <c r="H10603" s="144">
        <v>12500</v>
      </c>
      <c r="I10603" s="143"/>
    </row>
    <row r="10604" spans="2:9" x14ac:dyDescent="0.25">
      <c r="B10604" s="142">
        <v>88201</v>
      </c>
      <c r="C10604" s="143" t="s">
        <v>341</v>
      </c>
      <c r="D10604" s="142">
        <v>13195514</v>
      </c>
      <c r="E10604" s="143" t="s">
        <v>8143</v>
      </c>
      <c r="F10604" s="143" t="s">
        <v>713</v>
      </c>
      <c r="G10604" s="143" t="s">
        <v>714</v>
      </c>
      <c r="H10604" s="144">
        <v>100000</v>
      </c>
      <c r="I10604" s="143"/>
    </row>
    <row r="10605" spans="2:9" x14ac:dyDescent="0.25">
      <c r="B10605" s="142">
        <v>88201</v>
      </c>
      <c r="C10605" s="143" t="s">
        <v>341</v>
      </c>
      <c r="D10605" s="142">
        <v>13195514</v>
      </c>
      <c r="E10605" s="143" t="s">
        <v>8144</v>
      </c>
      <c r="F10605" s="143" t="s">
        <v>700</v>
      </c>
      <c r="G10605" s="143" t="s">
        <v>701</v>
      </c>
      <c r="H10605" s="144">
        <v>18728.419999999998</v>
      </c>
      <c r="I10605" s="143"/>
    </row>
    <row r="10606" spans="2:9" x14ac:dyDescent="0.25">
      <c r="B10606" s="142">
        <v>88201</v>
      </c>
      <c r="C10606" s="143" t="s">
        <v>341</v>
      </c>
      <c r="D10606" s="142">
        <v>13195514</v>
      </c>
      <c r="E10606" s="143" t="s">
        <v>8145</v>
      </c>
      <c r="F10606" s="143" t="s">
        <v>723</v>
      </c>
      <c r="G10606" s="143" t="s">
        <v>724</v>
      </c>
      <c r="H10606" s="144">
        <v>-18728.419999999998</v>
      </c>
      <c r="I10606" s="143"/>
    </row>
    <row r="10607" spans="2:9" x14ac:dyDescent="0.25">
      <c r="B10607" s="142">
        <v>88201</v>
      </c>
      <c r="C10607" s="143" t="s">
        <v>341</v>
      </c>
      <c r="D10607" s="142">
        <v>13259749</v>
      </c>
      <c r="E10607" s="143" t="s">
        <v>8146</v>
      </c>
      <c r="F10607" s="143" t="s">
        <v>700</v>
      </c>
      <c r="G10607" s="143" t="s">
        <v>701</v>
      </c>
      <c r="H10607" s="144">
        <v>2400</v>
      </c>
      <c r="I10607" s="143"/>
    </row>
    <row r="10608" spans="2:9" x14ac:dyDescent="0.25">
      <c r="B10608" s="142">
        <v>88201</v>
      </c>
      <c r="C10608" s="143" t="s">
        <v>341</v>
      </c>
      <c r="D10608" s="142">
        <v>13305611</v>
      </c>
      <c r="E10608" s="143" t="s">
        <v>8147</v>
      </c>
      <c r="F10608" s="143" t="s">
        <v>697</v>
      </c>
      <c r="G10608" s="143" t="s">
        <v>698</v>
      </c>
      <c r="H10608" s="144">
        <v>50000</v>
      </c>
      <c r="I10608" s="143"/>
    </row>
    <row r="10609" spans="2:9" x14ac:dyDescent="0.25">
      <c r="B10609" s="142">
        <v>88201</v>
      </c>
      <c r="C10609" s="143" t="s">
        <v>341</v>
      </c>
      <c r="D10609" s="142">
        <v>13310370</v>
      </c>
      <c r="E10609" s="143" t="s">
        <v>8148</v>
      </c>
      <c r="F10609" s="143" t="s">
        <v>1675</v>
      </c>
      <c r="G10609" s="143" t="s">
        <v>1676</v>
      </c>
      <c r="H10609" s="144">
        <v>1068</v>
      </c>
      <c r="I10609" s="143"/>
    </row>
    <row r="10610" spans="2:9" x14ac:dyDescent="0.25">
      <c r="B10610" s="142">
        <v>88201</v>
      </c>
      <c r="C10610" s="143" t="s">
        <v>341</v>
      </c>
      <c r="D10610" s="142">
        <v>13310370</v>
      </c>
      <c r="E10610" s="143" t="s">
        <v>8149</v>
      </c>
      <c r="F10610" s="143" t="s">
        <v>713</v>
      </c>
      <c r="G10610" s="143" t="s">
        <v>714</v>
      </c>
      <c r="H10610" s="144">
        <v>100050</v>
      </c>
      <c r="I10610" s="143"/>
    </row>
    <row r="10611" spans="2:9" x14ac:dyDescent="0.25">
      <c r="B10611" s="142">
        <v>88201</v>
      </c>
      <c r="C10611" s="143" t="s">
        <v>341</v>
      </c>
      <c r="D10611" s="142">
        <v>13310370</v>
      </c>
      <c r="E10611" s="143" t="s">
        <v>8150</v>
      </c>
      <c r="F10611" s="143" t="s">
        <v>700</v>
      </c>
      <c r="G10611" s="143" t="s">
        <v>701</v>
      </c>
      <c r="H10611" s="144">
        <v>1800</v>
      </c>
      <c r="I10611" s="143"/>
    </row>
    <row r="10612" spans="2:9" x14ac:dyDescent="0.25">
      <c r="B10612" s="142">
        <v>88201</v>
      </c>
      <c r="C10612" s="143" t="s">
        <v>341</v>
      </c>
      <c r="D10612" s="142">
        <v>13332469</v>
      </c>
      <c r="E10612" s="143" t="s">
        <v>8151</v>
      </c>
      <c r="F10612" s="143" t="s">
        <v>787</v>
      </c>
      <c r="G10612" s="143" t="s">
        <v>788</v>
      </c>
      <c r="H10612" s="144">
        <v>200</v>
      </c>
      <c r="I10612" s="143"/>
    </row>
    <row r="10613" spans="2:9" x14ac:dyDescent="0.25">
      <c r="B10613" s="142">
        <v>88201</v>
      </c>
      <c r="C10613" s="143" t="s">
        <v>341</v>
      </c>
      <c r="D10613" s="142">
        <v>13338398</v>
      </c>
      <c r="E10613" s="143" t="s">
        <v>8152</v>
      </c>
      <c r="F10613" s="143" t="s">
        <v>700</v>
      </c>
      <c r="G10613" s="143" t="s">
        <v>701</v>
      </c>
      <c r="H10613" s="144">
        <v>960</v>
      </c>
      <c r="I10613" s="143"/>
    </row>
    <row r="10614" spans="2:9" x14ac:dyDescent="0.25">
      <c r="B10614" s="142">
        <v>88201</v>
      </c>
      <c r="C10614" s="143" t="s">
        <v>341</v>
      </c>
      <c r="D10614" s="142">
        <v>13390699</v>
      </c>
      <c r="E10614" s="143" t="s">
        <v>8153</v>
      </c>
      <c r="F10614" s="143" t="s">
        <v>700</v>
      </c>
      <c r="G10614" s="143" t="s">
        <v>701</v>
      </c>
      <c r="H10614" s="144">
        <v>8000</v>
      </c>
      <c r="I10614" s="143"/>
    </row>
    <row r="10615" spans="2:9" x14ac:dyDescent="0.25">
      <c r="B10615" s="142">
        <v>88201</v>
      </c>
      <c r="C10615" s="143" t="s">
        <v>341</v>
      </c>
      <c r="D10615" s="142">
        <v>13407113</v>
      </c>
      <c r="E10615" s="143" t="s">
        <v>10027</v>
      </c>
      <c r="F10615" s="143" t="s">
        <v>899</v>
      </c>
      <c r="G10615" s="143" t="s">
        <v>900</v>
      </c>
      <c r="H10615" s="144">
        <v>762.25</v>
      </c>
      <c r="I10615" s="143"/>
    </row>
    <row r="10616" spans="2:9" x14ac:dyDescent="0.25">
      <c r="B10616" s="142">
        <v>88201</v>
      </c>
      <c r="C10616" s="143" t="s">
        <v>341</v>
      </c>
      <c r="D10616" s="142">
        <v>13534321</v>
      </c>
      <c r="E10616" s="143" t="s">
        <v>8154</v>
      </c>
      <c r="F10616" s="143" t="s">
        <v>700</v>
      </c>
      <c r="G10616" s="143" t="s">
        <v>701</v>
      </c>
      <c r="H10616" s="144">
        <v>2520</v>
      </c>
      <c r="I10616" s="143"/>
    </row>
    <row r="10617" spans="2:9" x14ac:dyDescent="0.25">
      <c r="B10617" s="142">
        <v>88206</v>
      </c>
      <c r="C10617" s="143" t="s">
        <v>342</v>
      </c>
      <c r="D10617" s="142">
        <v>13009355</v>
      </c>
      <c r="E10617" s="143" t="s">
        <v>8155</v>
      </c>
      <c r="F10617" s="143" t="s">
        <v>899</v>
      </c>
      <c r="G10617" s="143" t="s">
        <v>900</v>
      </c>
      <c r="H10617" s="144">
        <v>1676.95</v>
      </c>
      <c r="I10617" s="143"/>
    </row>
    <row r="10618" spans="2:9" x14ac:dyDescent="0.25">
      <c r="B10618" s="142">
        <v>88206</v>
      </c>
      <c r="C10618" s="143" t="s">
        <v>342</v>
      </c>
      <c r="D10618" s="142">
        <v>13009355</v>
      </c>
      <c r="E10618" s="143" t="s">
        <v>10028</v>
      </c>
      <c r="F10618" s="143" t="s">
        <v>723</v>
      </c>
      <c r="G10618" s="143" t="s">
        <v>724</v>
      </c>
      <c r="H10618" s="144">
        <v>-40000</v>
      </c>
      <c r="I10618" s="143"/>
    </row>
    <row r="10619" spans="2:9" x14ac:dyDescent="0.25">
      <c r="B10619" s="142">
        <v>88206</v>
      </c>
      <c r="C10619" s="143" t="s">
        <v>342</v>
      </c>
      <c r="D10619" s="142">
        <v>13009355</v>
      </c>
      <c r="E10619" s="143" t="s">
        <v>8156</v>
      </c>
      <c r="F10619" s="143" t="s">
        <v>700</v>
      </c>
      <c r="G10619" s="143" t="s">
        <v>701</v>
      </c>
      <c r="H10619" s="144">
        <v>-19400</v>
      </c>
      <c r="I10619" s="143"/>
    </row>
    <row r="10620" spans="2:9" x14ac:dyDescent="0.25">
      <c r="B10620" s="142">
        <v>88206</v>
      </c>
      <c r="C10620" s="143" t="s">
        <v>342</v>
      </c>
      <c r="D10620" s="142">
        <v>13018942</v>
      </c>
      <c r="E10620" s="143" t="s">
        <v>8157</v>
      </c>
      <c r="F10620" s="143" t="s">
        <v>700</v>
      </c>
      <c r="G10620" s="143" t="s">
        <v>701</v>
      </c>
      <c r="H10620" s="144">
        <v>45000</v>
      </c>
      <c r="I10620" s="143"/>
    </row>
    <row r="10621" spans="2:9" x14ac:dyDescent="0.25">
      <c r="B10621" s="142">
        <v>88206</v>
      </c>
      <c r="C10621" s="143" t="s">
        <v>342</v>
      </c>
      <c r="D10621" s="142">
        <v>13055701</v>
      </c>
      <c r="E10621" s="143" t="s">
        <v>9466</v>
      </c>
      <c r="F10621" s="143" t="s">
        <v>713</v>
      </c>
      <c r="G10621" s="143" t="s">
        <v>714</v>
      </c>
      <c r="H10621" s="144">
        <v>150000</v>
      </c>
      <c r="I10621" s="143"/>
    </row>
    <row r="10622" spans="2:9" x14ac:dyDescent="0.25">
      <c r="B10622" s="142">
        <v>88206</v>
      </c>
      <c r="C10622" s="143" t="s">
        <v>342</v>
      </c>
      <c r="D10622" s="142">
        <v>13065175</v>
      </c>
      <c r="E10622" s="143" t="s">
        <v>9467</v>
      </c>
      <c r="F10622" s="143" t="s">
        <v>697</v>
      </c>
      <c r="G10622" s="143" t="s">
        <v>698</v>
      </c>
      <c r="H10622" s="144">
        <v>60000</v>
      </c>
      <c r="I10622" s="143"/>
    </row>
    <row r="10623" spans="2:9" x14ac:dyDescent="0.25">
      <c r="B10623" s="142">
        <v>88206</v>
      </c>
      <c r="C10623" s="143" t="s">
        <v>342</v>
      </c>
      <c r="D10623" s="142">
        <v>13084960</v>
      </c>
      <c r="E10623" s="143" t="s">
        <v>8158</v>
      </c>
      <c r="F10623" s="143" t="s">
        <v>899</v>
      </c>
      <c r="G10623" s="143" t="s">
        <v>900</v>
      </c>
      <c r="H10623" s="144">
        <v>600</v>
      </c>
      <c r="I10623" s="143"/>
    </row>
    <row r="10624" spans="2:9" x14ac:dyDescent="0.25">
      <c r="B10624" s="142">
        <v>88206</v>
      </c>
      <c r="C10624" s="143" t="s">
        <v>342</v>
      </c>
      <c r="D10624" s="142">
        <v>13084960</v>
      </c>
      <c r="E10624" s="143" t="s">
        <v>8158</v>
      </c>
      <c r="F10624" s="143" t="s">
        <v>899</v>
      </c>
      <c r="G10624" s="143" t="s">
        <v>900</v>
      </c>
      <c r="H10624" s="144">
        <v>480</v>
      </c>
      <c r="I10624" s="143"/>
    </row>
    <row r="10625" spans="2:9" x14ac:dyDescent="0.25">
      <c r="B10625" s="142">
        <v>88206</v>
      </c>
      <c r="C10625" s="143" t="s">
        <v>342</v>
      </c>
      <c r="D10625" s="142">
        <v>13084960</v>
      </c>
      <c r="E10625" s="143" t="s">
        <v>8158</v>
      </c>
      <c r="F10625" s="143" t="s">
        <v>899</v>
      </c>
      <c r="G10625" s="143" t="s">
        <v>900</v>
      </c>
      <c r="H10625" s="144">
        <v>240</v>
      </c>
      <c r="I10625" s="143"/>
    </row>
    <row r="10626" spans="2:9" x14ac:dyDescent="0.25">
      <c r="B10626" s="142">
        <v>88206</v>
      </c>
      <c r="C10626" s="143" t="s">
        <v>342</v>
      </c>
      <c r="D10626" s="142">
        <v>13105822</v>
      </c>
      <c r="E10626" s="143" t="s">
        <v>8159</v>
      </c>
      <c r="F10626" s="143" t="s">
        <v>697</v>
      </c>
      <c r="G10626" s="143" t="s">
        <v>698</v>
      </c>
      <c r="H10626" s="144">
        <v>1656</v>
      </c>
      <c r="I10626" s="143"/>
    </row>
    <row r="10627" spans="2:9" x14ac:dyDescent="0.25">
      <c r="B10627" s="142">
        <v>88206</v>
      </c>
      <c r="C10627" s="143" t="s">
        <v>342</v>
      </c>
      <c r="D10627" s="142">
        <v>13138327</v>
      </c>
      <c r="E10627" s="143" t="s">
        <v>8160</v>
      </c>
      <c r="F10627" s="143" t="s">
        <v>700</v>
      </c>
      <c r="G10627" s="143" t="s">
        <v>701</v>
      </c>
      <c r="H10627" s="144">
        <v>1800</v>
      </c>
      <c r="I10627" s="143"/>
    </row>
    <row r="10628" spans="2:9" x14ac:dyDescent="0.25">
      <c r="B10628" s="142">
        <v>88206</v>
      </c>
      <c r="C10628" s="143" t="s">
        <v>342</v>
      </c>
      <c r="D10628" s="142">
        <v>13416101</v>
      </c>
      <c r="E10628" s="143" t="s">
        <v>8161</v>
      </c>
      <c r="F10628" s="143" t="s">
        <v>700</v>
      </c>
      <c r="G10628" s="143" t="s">
        <v>701</v>
      </c>
      <c r="H10628" s="144">
        <v>1200</v>
      </c>
      <c r="I10628" s="143"/>
    </row>
    <row r="10629" spans="2:9" x14ac:dyDescent="0.25">
      <c r="B10629" s="142">
        <v>88206</v>
      </c>
      <c r="C10629" s="143" t="s">
        <v>342</v>
      </c>
      <c r="D10629" s="142">
        <v>13416101</v>
      </c>
      <c r="E10629" s="143" t="s">
        <v>8162</v>
      </c>
      <c r="F10629" s="143" t="s">
        <v>697</v>
      </c>
      <c r="G10629" s="143" t="s">
        <v>698</v>
      </c>
      <c r="H10629" s="144">
        <v>104199</v>
      </c>
      <c r="I10629" s="143"/>
    </row>
    <row r="10630" spans="2:9" x14ac:dyDescent="0.25">
      <c r="B10630" s="142">
        <v>88206</v>
      </c>
      <c r="C10630" s="143" t="s">
        <v>342</v>
      </c>
      <c r="D10630" s="142">
        <v>13513799</v>
      </c>
      <c r="E10630" s="143" t="s">
        <v>8163</v>
      </c>
      <c r="F10630" s="143" t="s">
        <v>787</v>
      </c>
      <c r="G10630" s="143" t="s">
        <v>788</v>
      </c>
      <c r="H10630" s="144">
        <v>550</v>
      </c>
      <c r="I10630" s="143"/>
    </row>
    <row r="10631" spans="2:9" x14ac:dyDescent="0.25">
      <c r="B10631" s="142">
        <v>88206</v>
      </c>
      <c r="C10631" s="143" t="s">
        <v>342</v>
      </c>
      <c r="D10631" s="142">
        <v>13552331</v>
      </c>
      <c r="E10631" s="143" t="s">
        <v>9468</v>
      </c>
      <c r="F10631" s="143" t="s">
        <v>737</v>
      </c>
      <c r="G10631" s="143" t="s">
        <v>738</v>
      </c>
      <c r="H10631" s="144">
        <v>225</v>
      </c>
      <c r="I10631" s="143"/>
    </row>
    <row r="10632" spans="2:9" x14ac:dyDescent="0.25">
      <c r="B10632" s="142">
        <v>88206</v>
      </c>
      <c r="C10632" s="143" t="s">
        <v>342</v>
      </c>
      <c r="D10632" s="142">
        <v>13552331</v>
      </c>
      <c r="E10632" s="143" t="s">
        <v>9468</v>
      </c>
      <c r="F10632" s="143" t="s">
        <v>737</v>
      </c>
      <c r="G10632" s="143" t="s">
        <v>738</v>
      </c>
      <c r="H10632" s="144">
        <v>180</v>
      </c>
      <c r="I10632" s="143"/>
    </row>
    <row r="10633" spans="2:9" x14ac:dyDescent="0.25">
      <c r="B10633" s="142">
        <v>88206</v>
      </c>
      <c r="C10633" s="143" t="s">
        <v>342</v>
      </c>
      <c r="D10633" s="142">
        <v>13552331</v>
      </c>
      <c r="E10633" s="143" t="s">
        <v>9468</v>
      </c>
      <c r="F10633" s="143" t="s">
        <v>737</v>
      </c>
      <c r="G10633" s="143" t="s">
        <v>738</v>
      </c>
      <c r="H10633" s="144">
        <v>135</v>
      </c>
      <c r="I10633" s="143"/>
    </row>
    <row r="10634" spans="2:9" x14ac:dyDescent="0.25">
      <c r="B10634" s="142">
        <v>88206</v>
      </c>
      <c r="C10634" s="143" t="s">
        <v>342</v>
      </c>
      <c r="D10634" s="142">
        <v>13552331</v>
      </c>
      <c r="E10634" s="143" t="s">
        <v>9469</v>
      </c>
      <c r="F10634" s="143" t="s">
        <v>713</v>
      </c>
      <c r="G10634" s="143" t="s">
        <v>714</v>
      </c>
      <c r="H10634" s="144">
        <v>131865</v>
      </c>
      <c r="I10634" s="143"/>
    </row>
    <row r="10635" spans="2:9" x14ac:dyDescent="0.25">
      <c r="B10635" s="142">
        <v>88206</v>
      </c>
      <c r="C10635" s="143" t="s">
        <v>342</v>
      </c>
      <c r="D10635" s="142">
        <v>13991620</v>
      </c>
      <c r="E10635" s="143" t="s">
        <v>8164</v>
      </c>
      <c r="F10635" s="143" t="s">
        <v>697</v>
      </c>
      <c r="G10635" s="143" t="s">
        <v>698</v>
      </c>
      <c r="H10635" s="144">
        <v>1656</v>
      </c>
      <c r="I10635" s="143"/>
    </row>
    <row r="10636" spans="2:9" x14ac:dyDescent="0.25">
      <c r="B10636" s="142">
        <v>88206</v>
      </c>
      <c r="C10636" s="143" t="s">
        <v>342</v>
      </c>
      <c r="D10636" s="142">
        <v>65239058</v>
      </c>
      <c r="E10636" s="143" t="s">
        <v>8165</v>
      </c>
      <c r="F10636" s="143" t="s">
        <v>700</v>
      </c>
      <c r="G10636" s="143" t="s">
        <v>701</v>
      </c>
      <c r="H10636" s="144">
        <v>150</v>
      </c>
      <c r="I10636" s="143"/>
    </row>
    <row r="10637" spans="2:9" x14ac:dyDescent="0.25">
      <c r="B10637" s="142">
        <v>88206</v>
      </c>
      <c r="C10637" s="143" t="s">
        <v>342</v>
      </c>
      <c r="D10637" s="142">
        <v>65239058</v>
      </c>
      <c r="E10637" s="143" t="s">
        <v>8165</v>
      </c>
      <c r="F10637" s="143" t="s">
        <v>700</v>
      </c>
      <c r="G10637" s="143" t="s">
        <v>701</v>
      </c>
      <c r="H10637" s="144">
        <v>120</v>
      </c>
      <c r="I10637" s="143"/>
    </row>
    <row r="10638" spans="2:9" x14ac:dyDescent="0.25">
      <c r="B10638" s="142">
        <v>88206</v>
      </c>
      <c r="C10638" s="143" t="s">
        <v>342</v>
      </c>
      <c r="D10638" s="142">
        <v>65239058</v>
      </c>
      <c r="E10638" s="143" t="s">
        <v>8165</v>
      </c>
      <c r="F10638" s="143" t="s">
        <v>700</v>
      </c>
      <c r="G10638" s="143" t="s">
        <v>701</v>
      </c>
      <c r="H10638" s="144">
        <v>90</v>
      </c>
      <c r="I10638" s="143"/>
    </row>
    <row r="10639" spans="2:9" x14ac:dyDescent="0.25">
      <c r="B10639" s="142">
        <v>88206</v>
      </c>
      <c r="C10639" s="143" t="s">
        <v>342</v>
      </c>
      <c r="D10639" s="142">
        <v>97988400</v>
      </c>
      <c r="E10639" s="143" t="s">
        <v>8166</v>
      </c>
      <c r="F10639" s="143" t="s">
        <v>713</v>
      </c>
      <c r="G10639" s="143" t="s">
        <v>714</v>
      </c>
      <c r="H10639" s="144">
        <v>1071</v>
      </c>
      <c r="I10639" s="143"/>
    </row>
    <row r="10640" spans="2:9" x14ac:dyDescent="0.25">
      <c r="B10640" s="142">
        <v>88206</v>
      </c>
      <c r="C10640" s="143" t="s">
        <v>342</v>
      </c>
      <c r="D10640" s="142">
        <v>99144749</v>
      </c>
      <c r="E10640" s="143" t="s">
        <v>8167</v>
      </c>
      <c r="F10640" s="143" t="s">
        <v>700</v>
      </c>
      <c r="G10640" s="143" t="s">
        <v>701</v>
      </c>
      <c r="H10640" s="144">
        <v>150</v>
      </c>
      <c r="I10640" s="143"/>
    </row>
    <row r="10641" spans="2:9" x14ac:dyDescent="0.25">
      <c r="B10641" s="142">
        <v>88206</v>
      </c>
      <c r="C10641" s="143" t="s">
        <v>342</v>
      </c>
      <c r="D10641" s="142">
        <v>99144749</v>
      </c>
      <c r="E10641" s="143" t="s">
        <v>8167</v>
      </c>
      <c r="F10641" s="143" t="s">
        <v>700</v>
      </c>
      <c r="G10641" s="143" t="s">
        <v>701</v>
      </c>
      <c r="H10641" s="144">
        <v>120</v>
      </c>
      <c r="I10641" s="143"/>
    </row>
    <row r="10642" spans="2:9" x14ac:dyDescent="0.25">
      <c r="B10642" s="142">
        <v>88206</v>
      </c>
      <c r="C10642" s="143" t="s">
        <v>342</v>
      </c>
      <c r="D10642" s="142">
        <v>99144749</v>
      </c>
      <c r="E10642" s="143" t="s">
        <v>8167</v>
      </c>
      <c r="F10642" s="143" t="s">
        <v>700</v>
      </c>
      <c r="G10642" s="143" t="s">
        <v>701</v>
      </c>
      <c r="H10642" s="144">
        <v>90</v>
      </c>
      <c r="I10642" s="143"/>
    </row>
    <row r="10643" spans="2:9" x14ac:dyDescent="0.25">
      <c r="B10643" s="142">
        <v>88216</v>
      </c>
      <c r="C10643" s="143" t="s">
        <v>467</v>
      </c>
      <c r="D10643" s="142">
        <v>13039022</v>
      </c>
      <c r="E10643" s="143" t="s">
        <v>8168</v>
      </c>
      <c r="F10643" s="143" t="s">
        <v>737</v>
      </c>
      <c r="G10643" s="143" t="s">
        <v>738</v>
      </c>
      <c r="H10643" s="144">
        <v>100</v>
      </c>
      <c r="I10643" s="143"/>
    </row>
    <row r="10644" spans="2:9" x14ac:dyDescent="0.25">
      <c r="B10644" s="142">
        <v>88216</v>
      </c>
      <c r="C10644" s="143" t="s">
        <v>467</v>
      </c>
      <c r="D10644" s="142">
        <v>13039022</v>
      </c>
      <c r="E10644" s="143" t="s">
        <v>8168</v>
      </c>
      <c r="F10644" s="143" t="s">
        <v>737</v>
      </c>
      <c r="G10644" s="143" t="s">
        <v>738</v>
      </c>
      <c r="H10644" s="144">
        <v>500</v>
      </c>
      <c r="I10644" s="143"/>
    </row>
    <row r="10645" spans="2:9" x14ac:dyDescent="0.25">
      <c r="B10645" s="142">
        <v>88216</v>
      </c>
      <c r="C10645" s="143" t="s">
        <v>467</v>
      </c>
      <c r="D10645" s="142">
        <v>13039022</v>
      </c>
      <c r="E10645" s="143" t="s">
        <v>8169</v>
      </c>
      <c r="F10645" s="143" t="s">
        <v>1646</v>
      </c>
      <c r="G10645" s="143" t="s">
        <v>1647</v>
      </c>
      <c r="H10645" s="144">
        <v>184</v>
      </c>
      <c r="I10645" s="143"/>
    </row>
    <row r="10646" spans="2:9" x14ac:dyDescent="0.25">
      <c r="B10646" s="142">
        <v>88216</v>
      </c>
      <c r="C10646" s="143" t="s">
        <v>467</v>
      </c>
      <c r="D10646" s="142">
        <v>13039022</v>
      </c>
      <c r="E10646" s="143" t="s">
        <v>8169</v>
      </c>
      <c r="F10646" s="143" t="s">
        <v>1646</v>
      </c>
      <c r="G10646" s="143" t="s">
        <v>1647</v>
      </c>
      <c r="H10646" s="144">
        <v>276</v>
      </c>
      <c r="I10646" s="143"/>
    </row>
    <row r="10647" spans="2:9" x14ac:dyDescent="0.25">
      <c r="B10647" s="142">
        <v>88216</v>
      </c>
      <c r="C10647" s="143" t="s">
        <v>467</v>
      </c>
      <c r="D10647" s="142">
        <v>13152370</v>
      </c>
      <c r="E10647" s="143" t="s">
        <v>8170</v>
      </c>
      <c r="F10647" s="143" t="s">
        <v>700</v>
      </c>
      <c r="G10647" s="143" t="s">
        <v>701</v>
      </c>
      <c r="H10647" s="144">
        <v>-35513.56</v>
      </c>
      <c r="I10647" s="143"/>
    </row>
    <row r="10648" spans="2:9" x14ac:dyDescent="0.25">
      <c r="B10648" s="142">
        <v>88216</v>
      </c>
      <c r="C10648" s="143" t="s">
        <v>467</v>
      </c>
      <c r="D10648" s="142">
        <v>13283374</v>
      </c>
      <c r="E10648" s="143" t="s">
        <v>8171</v>
      </c>
      <c r="F10648" s="143" t="s">
        <v>700</v>
      </c>
      <c r="G10648" s="143" t="s">
        <v>701</v>
      </c>
      <c r="H10648" s="144">
        <v>300</v>
      </c>
      <c r="I10648" s="143"/>
    </row>
    <row r="10649" spans="2:9" x14ac:dyDescent="0.25">
      <c r="B10649" s="142">
        <v>88216</v>
      </c>
      <c r="C10649" s="143" t="s">
        <v>467</v>
      </c>
      <c r="D10649" s="142">
        <v>13283374</v>
      </c>
      <c r="E10649" s="143" t="s">
        <v>8171</v>
      </c>
      <c r="F10649" s="143" t="s">
        <v>700</v>
      </c>
      <c r="G10649" s="143" t="s">
        <v>701</v>
      </c>
      <c r="H10649" s="144">
        <v>1500</v>
      </c>
      <c r="I10649" s="143"/>
    </row>
    <row r="10650" spans="2:9" x14ac:dyDescent="0.25">
      <c r="B10650" s="142">
        <v>88216</v>
      </c>
      <c r="C10650" s="143" t="s">
        <v>467</v>
      </c>
      <c r="D10650" s="142">
        <v>13283374</v>
      </c>
      <c r="E10650" s="143" t="s">
        <v>8172</v>
      </c>
      <c r="F10650" s="143" t="s">
        <v>700</v>
      </c>
      <c r="G10650" s="143" t="s">
        <v>701</v>
      </c>
      <c r="H10650" s="144">
        <v>18000</v>
      </c>
      <c r="I10650" s="143"/>
    </row>
    <row r="10651" spans="2:9" x14ac:dyDescent="0.25">
      <c r="B10651" s="142">
        <v>88216</v>
      </c>
      <c r="C10651" s="143" t="s">
        <v>467</v>
      </c>
      <c r="D10651" s="142">
        <v>13394824</v>
      </c>
      <c r="E10651" s="143" t="s">
        <v>8173</v>
      </c>
      <c r="F10651" s="143" t="s">
        <v>769</v>
      </c>
      <c r="G10651" s="143" t="s">
        <v>770</v>
      </c>
      <c r="H10651" s="144">
        <v>-992.37</v>
      </c>
      <c r="I10651" s="143"/>
    </row>
    <row r="10652" spans="2:9" x14ac:dyDescent="0.25">
      <c r="B10652" s="142">
        <v>88216</v>
      </c>
      <c r="C10652" s="143" t="s">
        <v>467</v>
      </c>
      <c r="D10652" s="142">
        <v>13394824</v>
      </c>
      <c r="E10652" s="143" t="s">
        <v>8174</v>
      </c>
      <c r="F10652" s="143" t="s">
        <v>700</v>
      </c>
      <c r="G10652" s="143" t="s">
        <v>701</v>
      </c>
      <c r="H10652" s="144">
        <v>17000</v>
      </c>
      <c r="I10652" s="143"/>
    </row>
    <row r="10653" spans="2:9" x14ac:dyDescent="0.25">
      <c r="B10653" s="142">
        <v>88216</v>
      </c>
      <c r="C10653" s="143" t="s">
        <v>467</v>
      </c>
      <c r="D10653" s="142">
        <v>13394824</v>
      </c>
      <c r="E10653" s="143" t="s">
        <v>8175</v>
      </c>
      <c r="F10653" s="143" t="s">
        <v>1226</v>
      </c>
      <c r="G10653" s="143" t="s">
        <v>1227</v>
      </c>
      <c r="H10653" s="144">
        <v>-8001</v>
      </c>
      <c r="I10653" s="143"/>
    </row>
    <row r="10654" spans="2:9" x14ac:dyDescent="0.25">
      <c r="B10654" s="142">
        <v>88246</v>
      </c>
      <c r="C10654" s="143" t="s">
        <v>361</v>
      </c>
      <c r="D10654" s="142">
        <v>13073284</v>
      </c>
      <c r="E10654" s="143" t="s">
        <v>8176</v>
      </c>
      <c r="F10654" s="143" t="s">
        <v>700</v>
      </c>
      <c r="G10654" s="143" t="s">
        <v>701</v>
      </c>
      <c r="H10654" s="144">
        <v>450</v>
      </c>
      <c r="I10654" s="143"/>
    </row>
    <row r="10655" spans="2:9" x14ac:dyDescent="0.25">
      <c r="B10655" s="142">
        <v>88246</v>
      </c>
      <c r="C10655" s="143" t="s">
        <v>361</v>
      </c>
      <c r="D10655" s="142">
        <v>13073284</v>
      </c>
      <c r="E10655" s="143" t="s">
        <v>8176</v>
      </c>
      <c r="F10655" s="143" t="s">
        <v>700</v>
      </c>
      <c r="G10655" s="143" t="s">
        <v>701</v>
      </c>
      <c r="H10655" s="144">
        <v>150</v>
      </c>
      <c r="I10655" s="143"/>
    </row>
    <row r="10656" spans="2:9" x14ac:dyDescent="0.25">
      <c r="B10656" s="142">
        <v>88246</v>
      </c>
      <c r="C10656" s="143" t="s">
        <v>361</v>
      </c>
      <c r="D10656" s="142">
        <v>13093793</v>
      </c>
      <c r="E10656" s="143" t="s">
        <v>9470</v>
      </c>
      <c r="F10656" s="143" t="s">
        <v>700</v>
      </c>
      <c r="G10656" s="143" t="s">
        <v>701</v>
      </c>
      <c r="H10656" s="144">
        <v>-140248.71</v>
      </c>
      <c r="I10656" s="143"/>
    </row>
    <row r="10657" spans="2:9" x14ac:dyDescent="0.25">
      <c r="B10657" s="142">
        <v>88246</v>
      </c>
      <c r="C10657" s="143" t="s">
        <v>361</v>
      </c>
      <c r="D10657" s="142">
        <v>13095035</v>
      </c>
      <c r="E10657" s="143" t="s">
        <v>8177</v>
      </c>
      <c r="F10657" s="143" t="s">
        <v>700</v>
      </c>
      <c r="G10657" s="143" t="s">
        <v>701</v>
      </c>
      <c r="H10657" s="144">
        <v>3500</v>
      </c>
      <c r="I10657" s="143"/>
    </row>
    <row r="10658" spans="2:9" x14ac:dyDescent="0.25">
      <c r="B10658" s="142">
        <v>88246</v>
      </c>
      <c r="C10658" s="143" t="s">
        <v>361</v>
      </c>
      <c r="D10658" s="142">
        <v>13095035</v>
      </c>
      <c r="E10658" s="143" t="s">
        <v>8178</v>
      </c>
      <c r="F10658" s="143" t="s">
        <v>700</v>
      </c>
      <c r="G10658" s="143" t="s">
        <v>701</v>
      </c>
      <c r="H10658" s="144">
        <v>4980</v>
      </c>
      <c r="I10658" s="143"/>
    </row>
    <row r="10659" spans="2:9" x14ac:dyDescent="0.25">
      <c r="B10659" s="142">
        <v>88246</v>
      </c>
      <c r="C10659" s="143" t="s">
        <v>361</v>
      </c>
      <c r="D10659" s="142">
        <v>13095035</v>
      </c>
      <c r="E10659" s="143" t="s">
        <v>8178</v>
      </c>
      <c r="F10659" s="143" t="s">
        <v>700</v>
      </c>
      <c r="G10659" s="143" t="s">
        <v>701</v>
      </c>
      <c r="H10659" s="144">
        <v>990</v>
      </c>
      <c r="I10659" s="143"/>
    </row>
    <row r="10660" spans="2:9" x14ac:dyDescent="0.25">
      <c r="B10660" s="142">
        <v>88246</v>
      </c>
      <c r="C10660" s="143" t="s">
        <v>361</v>
      </c>
      <c r="D10660" s="142">
        <v>13095035</v>
      </c>
      <c r="E10660" s="143" t="s">
        <v>8178</v>
      </c>
      <c r="F10660" s="143" t="s">
        <v>700</v>
      </c>
      <c r="G10660" s="143" t="s">
        <v>701</v>
      </c>
      <c r="H10660" s="144">
        <v>330</v>
      </c>
      <c r="I10660" s="143"/>
    </row>
    <row r="10661" spans="2:9" x14ac:dyDescent="0.25">
      <c r="B10661" s="142">
        <v>88246</v>
      </c>
      <c r="C10661" s="143" t="s">
        <v>361</v>
      </c>
      <c r="D10661" s="142">
        <v>13095035</v>
      </c>
      <c r="E10661" s="143" t="s">
        <v>8179</v>
      </c>
      <c r="F10661" s="143" t="s">
        <v>700</v>
      </c>
      <c r="G10661" s="143" t="s">
        <v>701</v>
      </c>
      <c r="H10661" s="144">
        <v>540</v>
      </c>
      <c r="I10661" s="143"/>
    </row>
    <row r="10662" spans="2:9" x14ac:dyDescent="0.25">
      <c r="B10662" s="142">
        <v>88246</v>
      </c>
      <c r="C10662" s="143" t="s">
        <v>361</v>
      </c>
      <c r="D10662" s="142">
        <v>13095035</v>
      </c>
      <c r="E10662" s="143" t="s">
        <v>8179</v>
      </c>
      <c r="F10662" s="143" t="s">
        <v>700</v>
      </c>
      <c r="G10662" s="143" t="s">
        <v>701</v>
      </c>
      <c r="H10662" s="144">
        <v>270</v>
      </c>
      <c r="I10662" s="143"/>
    </row>
    <row r="10663" spans="2:9" x14ac:dyDescent="0.25">
      <c r="B10663" s="142">
        <v>88246</v>
      </c>
      <c r="C10663" s="143" t="s">
        <v>361</v>
      </c>
      <c r="D10663" s="142">
        <v>13095035</v>
      </c>
      <c r="E10663" s="143" t="s">
        <v>8179</v>
      </c>
      <c r="F10663" s="143" t="s">
        <v>700</v>
      </c>
      <c r="G10663" s="143" t="s">
        <v>701</v>
      </c>
      <c r="H10663" s="144">
        <v>90</v>
      </c>
      <c r="I10663" s="143"/>
    </row>
    <row r="10664" spans="2:9" x14ac:dyDescent="0.25">
      <c r="B10664" s="142">
        <v>88246</v>
      </c>
      <c r="C10664" s="143" t="s">
        <v>361</v>
      </c>
      <c r="D10664" s="142">
        <v>13140156</v>
      </c>
      <c r="E10664" s="143" t="s">
        <v>8180</v>
      </c>
      <c r="F10664" s="143" t="s">
        <v>700</v>
      </c>
      <c r="G10664" s="143" t="s">
        <v>701</v>
      </c>
      <c r="H10664" s="144">
        <v>-1001.6</v>
      </c>
      <c r="I10664" s="143"/>
    </row>
    <row r="10665" spans="2:9" x14ac:dyDescent="0.25">
      <c r="B10665" s="142">
        <v>88246</v>
      </c>
      <c r="C10665" s="143" t="s">
        <v>361</v>
      </c>
      <c r="D10665" s="142">
        <v>13266452</v>
      </c>
      <c r="E10665" s="143" t="s">
        <v>8181</v>
      </c>
      <c r="F10665" s="143" t="s">
        <v>729</v>
      </c>
      <c r="G10665" s="143" t="s">
        <v>730</v>
      </c>
      <c r="H10665" s="144">
        <v>673.2</v>
      </c>
      <c r="I10665" s="143"/>
    </row>
    <row r="10666" spans="2:9" x14ac:dyDescent="0.25">
      <c r="B10666" s="142">
        <v>88246</v>
      </c>
      <c r="C10666" s="143" t="s">
        <v>361</v>
      </c>
      <c r="D10666" s="142">
        <v>13266452</v>
      </c>
      <c r="E10666" s="143" t="s">
        <v>8181</v>
      </c>
      <c r="F10666" s="143" t="s">
        <v>729</v>
      </c>
      <c r="G10666" s="143" t="s">
        <v>730</v>
      </c>
      <c r="H10666" s="144">
        <v>448.8</v>
      </c>
      <c r="I10666" s="143"/>
    </row>
    <row r="10667" spans="2:9" x14ac:dyDescent="0.25">
      <c r="B10667" s="142">
        <v>88246</v>
      </c>
      <c r="C10667" s="143" t="s">
        <v>361</v>
      </c>
      <c r="D10667" s="142">
        <v>13266452</v>
      </c>
      <c r="E10667" s="143" t="s">
        <v>8181</v>
      </c>
      <c r="F10667" s="143" t="s">
        <v>729</v>
      </c>
      <c r="G10667" s="143" t="s">
        <v>730</v>
      </c>
      <c r="H10667" s="144">
        <v>112.2</v>
      </c>
      <c r="I10667" s="143"/>
    </row>
    <row r="10668" spans="2:9" x14ac:dyDescent="0.25">
      <c r="B10668" s="142">
        <v>88246</v>
      </c>
      <c r="C10668" s="143" t="s">
        <v>361</v>
      </c>
      <c r="D10668" s="142">
        <v>13266452</v>
      </c>
      <c r="E10668" s="143" t="s">
        <v>8182</v>
      </c>
      <c r="F10668" s="143" t="s">
        <v>778</v>
      </c>
      <c r="G10668" s="143" t="s">
        <v>779</v>
      </c>
      <c r="H10668" s="144">
        <v>180.9</v>
      </c>
      <c r="I10668" s="143"/>
    </row>
    <row r="10669" spans="2:9" x14ac:dyDescent="0.25">
      <c r="B10669" s="142">
        <v>88246</v>
      </c>
      <c r="C10669" s="143" t="s">
        <v>361</v>
      </c>
      <c r="D10669" s="142">
        <v>13266452</v>
      </c>
      <c r="E10669" s="143" t="s">
        <v>8182</v>
      </c>
      <c r="F10669" s="143" t="s">
        <v>778</v>
      </c>
      <c r="G10669" s="143" t="s">
        <v>779</v>
      </c>
      <c r="H10669" s="144">
        <v>150.75</v>
      </c>
      <c r="I10669" s="143"/>
    </row>
    <row r="10670" spans="2:9" x14ac:dyDescent="0.25">
      <c r="B10670" s="142">
        <v>88246</v>
      </c>
      <c r="C10670" s="143" t="s">
        <v>361</v>
      </c>
      <c r="D10670" s="142">
        <v>13266452</v>
      </c>
      <c r="E10670" s="143" t="s">
        <v>8182</v>
      </c>
      <c r="F10670" s="143" t="s">
        <v>778</v>
      </c>
      <c r="G10670" s="143" t="s">
        <v>779</v>
      </c>
      <c r="H10670" s="144">
        <v>30.15</v>
      </c>
      <c r="I10670" s="143"/>
    </row>
    <row r="10671" spans="2:9" x14ac:dyDescent="0.25">
      <c r="B10671" s="142">
        <v>88246</v>
      </c>
      <c r="C10671" s="143" t="s">
        <v>361</v>
      </c>
      <c r="D10671" s="142">
        <v>13360505</v>
      </c>
      <c r="E10671" s="143" t="s">
        <v>8183</v>
      </c>
      <c r="F10671" s="143" t="s">
        <v>899</v>
      </c>
      <c r="G10671" s="143" t="s">
        <v>900</v>
      </c>
      <c r="H10671" s="144">
        <v>320.14</v>
      </c>
      <c r="I10671" s="143"/>
    </row>
    <row r="10672" spans="2:9" x14ac:dyDescent="0.25">
      <c r="B10672" s="142">
        <v>88246</v>
      </c>
      <c r="C10672" s="143" t="s">
        <v>361</v>
      </c>
      <c r="D10672" s="142">
        <v>13360505</v>
      </c>
      <c r="E10672" s="143" t="s">
        <v>8183</v>
      </c>
      <c r="F10672" s="143" t="s">
        <v>899</v>
      </c>
      <c r="G10672" s="143" t="s">
        <v>900</v>
      </c>
      <c r="H10672" s="144">
        <v>320.14</v>
      </c>
      <c r="I10672" s="143"/>
    </row>
    <row r="10673" spans="2:9" x14ac:dyDescent="0.25">
      <c r="B10673" s="142">
        <v>88246</v>
      </c>
      <c r="C10673" s="143" t="s">
        <v>361</v>
      </c>
      <c r="D10673" s="142">
        <v>13387199</v>
      </c>
      <c r="E10673" s="143" t="s">
        <v>8184</v>
      </c>
      <c r="F10673" s="143" t="s">
        <v>700</v>
      </c>
      <c r="G10673" s="143" t="s">
        <v>701</v>
      </c>
      <c r="H10673" s="144">
        <v>450</v>
      </c>
      <c r="I10673" s="143"/>
    </row>
    <row r="10674" spans="2:9" x14ac:dyDescent="0.25">
      <c r="B10674" s="142">
        <v>88246</v>
      </c>
      <c r="C10674" s="143" t="s">
        <v>361</v>
      </c>
      <c r="D10674" s="142">
        <v>13387199</v>
      </c>
      <c r="E10674" s="143" t="s">
        <v>8184</v>
      </c>
      <c r="F10674" s="143" t="s">
        <v>700</v>
      </c>
      <c r="G10674" s="143" t="s">
        <v>701</v>
      </c>
      <c r="H10674" s="144">
        <v>150</v>
      </c>
      <c r="I10674" s="143"/>
    </row>
    <row r="10675" spans="2:9" x14ac:dyDescent="0.25">
      <c r="B10675" s="142">
        <v>88246</v>
      </c>
      <c r="C10675" s="143" t="s">
        <v>361</v>
      </c>
      <c r="D10675" s="142">
        <v>13472188</v>
      </c>
      <c r="E10675" s="143" t="s">
        <v>8185</v>
      </c>
      <c r="F10675" s="143" t="s">
        <v>778</v>
      </c>
      <c r="G10675" s="143" t="s">
        <v>779</v>
      </c>
      <c r="H10675" s="144">
        <v>196.8</v>
      </c>
      <c r="I10675" s="143"/>
    </row>
    <row r="10676" spans="2:9" x14ac:dyDescent="0.25">
      <c r="B10676" s="142">
        <v>88246</v>
      </c>
      <c r="C10676" s="143" t="s">
        <v>361</v>
      </c>
      <c r="D10676" s="142">
        <v>13472188</v>
      </c>
      <c r="E10676" s="143" t="s">
        <v>8185</v>
      </c>
      <c r="F10676" s="143" t="s">
        <v>778</v>
      </c>
      <c r="G10676" s="143" t="s">
        <v>779</v>
      </c>
      <c r="H10676" s="144">
        <v>164</v>
      </c>
      <c r="I10676" s="143"/>
    </row>
    <row r="10677" spans="2:9" x14ac:dyDescent="0.25">
      <c r="B10677" s="142">
        <v>88246</v>
      </c>
      <c r="C10677" s="143" t="s">
        <v>361</v>
      </c>
      <c r="D10677" s="142">
        <v>13472188</v>
      </c>
      <c r="E10677" s="143" t="s">
        <v>8185</v>
      </c>
      <c r="F10677" s="143" t="s">
        <v>778</v>
      </c>
      <c r="G10677" s="143" t="s">
        <v>779</v>
      </c>
      <c r="H10677" s="144">
        <v>32.799999999999997</v>
      </c>
      <c r="I10677" s="143"/>
    </row>
    <row r="10678" spans="2:9" x14ac:dyDescent="0.25">
      <c r="B10678" s="142">
        <v>88246</v>
      </c>
      <c r="C10678" s="143" t="s">
        <v>361</v>
      </c>
      <c r="D10678" s="142">
        <v>13472188</v>
      </c>
      <c r="E10678" s="143" t="s">
        <v>8186</v>
      </c>
      <c r="F10678" s="143" t="s">
        <v>697</v>
      </c>
      <c r="G10678" s="143" t="s">
        <v>698</v>
      </c>
      <c r="H10678" s="144">
        <v>57412</v>
      </c>
      <c r="I10678" s="143"/>
    </row>
    <row r="10679" spans="2:9" x14ac:dyDescent="0.25">
      <c r="B10679" s="142">
        <v>88246</v>
      </c>
      <c r="C10679" s="143" t="s">
        <v>361</v>
      </c>
      <c r="D10679" s="142">
        <v>13472188</v>
      </c>
      <c r="E10679" s="143" t="s">
        <v>8186</v>
      </c>
      <c r="F10679" s="143" t="s">
        <v>697</v>
      </c>
      <c r="G10679" s="143" t="s">
        <v>698</v>
      </c>
      <c r="H10679" s="144">
        <v>612</v>
      </c>
      <c r="I10679" s="143"/>
    </row>
    <row r="10680" spans="2:9" x14ac:dyDescent="0.25">
      <c r="B10680" s="142">
        <v>88246</v>
      </c>
      <c r="C10680" s="143" t="s">
        <v>361</v>
      </c>
      <c r="D10680" s="142">
        <v>13472188</v>
      </c>
      <c r="E10680" s="143" t="s">
        <v>8186</v>
      </c>
      <c r="F10680" s="143" t="s">
        <v>697</v>
      </c>
      <c r="G10680" s="143" t="s">
        <v>698</v>
      </c>
      <c r="H10680" s="144">
        <v>153</v>
      </c>
      <c r="I10680" s="143"/>
    </row>
    <row r="10681" spans="2:9" x14ac:dyDescent="0.25">
      <c r="B10681" s="142">
        <v>88246</v>
      </c>
      <c r="C10681" s="143" t="s">
        <v>361</v>
      </c>
      <c r="D10681" s="142">
        <v>13472188</v>
      </c>
      <c r="E10681" s="143" t="s">
        <v>8187</v>
      </c>
      <c r="F10681" s="143" t="s">
        <v>700</v>
      </c>
      <c r="G10681" s="143" t="s">
        <v>701</v>
      </c>
      <c r="H10681" s="144">
        <v>300</v>
      </c>
      <c r="I10681" s="143"/>
    </row>
    <row r="10682" spans="2:9" x14ac:dyDescent="0.25">
      <c r="B10682" s="142">
        <v>88246</v>
      </c>
      <c r="C10682" s="143" t="s">
        <v>361</v>
      </c>
      <c r="D10682" s="142">
        <v>13472188</v>
      </c>
      <c r="E10682" s="143" t="s">
        <v>8187</v>
      </c>
      <c r="F10682" s="143" t="s">
        <v>700</v>
      </c>
      <c r="G10682" s="143" t="s">
        <v>701</v>
      </c>
      <c r="H10682" s="144">
        <v>300</v>
      </c>
      <c r="I10682" s="143"/>
    </row>
    <row r="10683" spans="2:9" x14ac:dyDescent="0.25">
      <c r="B10683" s="142">
        <v>88246</v>
      </c>
      <c r="C10683" s="143" t="s">
        <v>361</v>
      </c>
      <c r="D10683" s="142">
        <v>13473617</v>
      </c>
      <c r="E10683" s="143" t="s">
        <v>8188</v>
      </c>
      <c r="F10683" s="143" t="s">
        <v>700</v>
      </c>
      <c r="G10683" s="143" t="s">
        <v>701</v>
      </c>
      <c r="H10683" s="144">
        <v>1650</v>
      </c>
      <c r="I10683" s="143"/>
    </row>
    <row r="10684" spans="2:9" x14ac:dyDescent="0.25">
      <c r="B10684" s="142">
        <v>88246</v>
      </c>
      <c r="C10684" s="143" t="s">
        <v>361</v>
      </c>
      <c r="D10684" s="142">
        <v>13473617</v>
      </c>
      <c r="E10684" s="143" t="s">
        <v>8188</v>
      </c>
      <c r="F10684" s="143" t="s">
        <v>700</v>
      </c>
      <c r="G10684" s="143" t="s">
        <v>701</v>
      </c>
      <c r="H10684" s="144">
        <v>1375</v>
      </c>
      <c r="I10684" s="143"/>
    </row>
    <row r="10685" spans="2:9" x14ac:dyDescent="0.25">
      <c r="B10685" s="142">
        <v>88246</v>
      </c>
      <c r="C10685" s="143" t="s">
        <v>361</v>
      </c>
      <c r="D10685" s="142">
        <v>13473617</v>
      </c>
      <c r="E10685" s="143" t="s">
        <v>8188</v>
      </c>
      <c r="F10685" s="143" t="s">
        <v>700</v>
      </c>
      <c r="G10685" s="143" t="s">
        <v>701</v>
      </c>
      <c r="H10685" s="144">
        <v>275</v>
      </c>
      <c r="I10685" s="143"/>
    </row>
    <row r="10686" spans="2:9" x14ac:dyDescent="0.25">
      <c r="B10686" s="142">
        <v>88246</v>
      </c>
      <c r="C10686" s="143" t="s">
        <v>361</v>
      </c>
      <c r="D10686" s="142">
        <v>13473617</v>
      </c>
      <c r="E10686" s="143" t="s">
        <v>10029</v>
      </c>
      <c r="F10686" s="143" t="s">
        <v>737</v>
      </c>
      <c r="G10686" s="143" t="s">
        <v>738</v>
      </c>
      <c r="H10686" s="144">
        <v>6000</v>
      </c>
      <c r="I10686" s="143"/>
    </row>
    <row r="10687" spans="2:9" x14ac:dyDescent="0.25">
      <c r="B10687" s="142">
        <v>88246</v>
      </c>
      <c r="C10687" s="143" t="s">
        <v>361</v>
      </c>
      <c r="D10687" s="142">
        <v>13473617</v>
      </c>
      <c r="E10687" s="143" t="s">
        <v>8189</v>
      </c>
      <c r="F10687" s="143" t="s">
        <v>713</v>
      </c>
      <c r="G10687" s="143" t="s">
        <v>714</v>
      </c>
      <c r="H10687" s="144">
        <v>100000</v>
      </c>
      <c r="I10687" s="143"/>
    </row>
    <row r="10688" spans="2:9" x14ac:dyDescent="0.25">
      <c r="B10688" s="142">
        <v>88246</v>
      </c>
      <c r="C10688" s="143" t="s">
        <v>361</v>
      </c>
      <c r="D10688" s="142">
        <v>13678045</v>
      </c>
      <c r="E10688" s="143" t="s">
        <v>10030</v>
      </c>
      <c r="F10688" s="143" t="s">
        <v>697</v>
      </c>
      <c r="G10688" s="143" t="s">
        <v>698</v>
      </c>
      <c r="H10688" s="144">
        <v>26000</v>
      </c>
      <c r="I10688" s="143"/>
    </row>
    <row r="10689" spans="2:9" x14ac:dyDescent="0.25">
      <c r="B10689" s="142">
        <v>88246</v>
      </c>
      <c r="C10689" s="143" t="s">
        <v>361</v>
      </c>
      <c r="D10689" s="142">
        <v>89979810</v>
      </c>
      <c r="E10689" s="143" t="s">
        <v>8190</v>
      </c>
      <c r="F10689" s="143" t="s">
        <v>713</v>
      </c>
      <c r="G10689" s="143" t="s">
        <v>714</v>
      </c>
      <c r="H10689" s="144">
        <v>76000</v>
      </c>
      <c r="I10689" s="143"/>
    </row>
    <row r="10690" spans="2:9" x14ac:dyDescent="0.25">
      <c r="B10690" s="142">
        <v>88246</v>
      </c>
      <c r="C10690" s="143" t="s">
        <v>361</v>
      </c>
      <c r="D10690" s="142">
        <v>98070462</v>
      </c>
      <c r="E10690" s="143" t="s">
        <v>8191</v>
      </c>
      <c r="F10690" s="143" t="s">
        <v>700</v>
      </c>
      <c r="G10690" s="143" t="s">
        <v>701</v>
      </c>
      <c r="H10690" s="144">
        <v>28000</v>
      </c>
      <c r="I10690" s="143"/>
    </row>
    <row r="10691" spans="2:9" x14ac:dyDescent="0.25">
      <c r="B10691" s="142">
        <v>88256</v>
      </c>
      <c r="C10691" s="143" t="s">
        <v>344</v>
      </c>
      <c r="D10691" s="142">
        <v>98435771</v>
      </c>
      <c r="E10691" s="143" t="s">
        <v>9119</v>
      </c>
      <c r="F10691" s="143" t="s">
        <v>729</v>
      </c>
      <c r="G10691" s="143" t="s">
        <v>730</v>
      </c>
      <c r="H10691" s="144">
        <v>912.12</v>
      </c>
      <c r="I10691" s="143"/>
    </row>
    <row r="10692" spans="2:9" x14ac:dyDescent="0.25">
      <c r="B10692" s="142">
        <v>88256</v>
      </c>
      <c r="C10692" s="143" t="s">
        <v>344</v>
      </c>
      <c r="D10692" s="142">
        <v>98435771</v>
      </c>
      <c r="E10692" s="143" t="s">
        <v>9471</v>
      </c>
      <c r="F10692" s="143" t="s">
        <v>697</v>
      </c>
      <c r="G10692" s="143" t="s">
        <v>698</v>
      </c>
      <c r="H10692" s="144">
        <v>60300</v>
      </c>
      <c r="I10692" s="143"/>
    </row>
    <row r="10693" spans="2:9" x14ac:dyDescent="0.25">
      <c r="B10693" s="142">
        <v>88261</v>
      </c>
      <c r="C10693" s="143" t="s">
        <v>345</v>
      </c>
      <c r="D10693" s="142">
        <v>13118734</v>
      </c>
      <c r="E10693" s="143" t="s">
        <v>8192</v>
      </c>
      <c r="F10693" s="143" t="s">
        <v>700</v>
      </c>
      <c r="G10693" s="143" t="s">
        <v>701</v>
      </c>
      <c r="H10693" s="144">
        <v>1210</v>
      </c>
      <c r="I10693" s="143"/>
    </row>
    <row r="10694" spans="2:9" x14ac:dyDescent="0.25">
      <c r="B10694" s="142">
        <v>88261</v>
      </c>
      <c r="C10694" s="143" t="s">
        <v>345</v>
      </c>
      <c r="D10694" s="142">
        <v>13118734</v>
      </c>
      <c r="E10694" s="143" t="s">
        <v>8192</v>
      </c>
      <c r="F10694" s="143" t="s">
        <v>700</v>
      </c>
      <c r="G10694" s="143" t="s">
        <v>701</v>
      </c>
      <c r="H10694" s="144">
        <v>110</v>
      </c>
      <c r="I10694" s="143"/>
    </row>
    <row r="10695" spans="2:9" x14ac:dyDescent="0.25">
      <c r="B10695" s="142">
        <v>88261</v>
      </c>
      <c r="C10695" s="143" t="s">
        <v>345</v>
      </c>
      <c r="D10695" s="142">
        <v>13173677</v>
      </c>
      <c r="E10695" s="143" t="s">
        <v>8193</v>
      </c>
      <c r="F10695" s="143" t="s">
        <v>700</v>
      </c>
      <c r="G10695" s="143" t="s">
        <v>701</v>
      </c>
      <c r="H10695" s="144">
        <v>40550</v>
      </c>
      <c r="I10695" s="143"/>
    </row>
    <row r="10696" spans="2:9" x14ac:dyDescent="0.25">
      <c r="B10696" s="142">
        <v>88261</v>
      </c>
      <c r="C10696" s="143" t="s">
        <v>345</v>
      </c>
      <c r="D10696" s="142">
        <v>13173677</v>
      </c>
      <c r="E10696" s="143" t="s">
        <v>8193</v>
      </c>
      <c r="F10696" s="143" t="s">
        <v>700</v>
      </c>
      <c r="G10696" s="143" t="s">
        <v>701</v>
      </c>
      <c r="H10696" s="144">
        <v>50</v>
      </c>
      <c r="I10696" s="143"/>
    </row>
    <row r="10697" spans="2:9" x14ac:dyDescent="0.25">
      <c r="B10697" s="142">
        <v>88261</v>
      </c>
      <c r="C10697" s="143" t="s">
        <v>345</v>
      </c>
      <c r="D10697" s="142">
        <v>13173677</v>
      </c>
      <c r="E10697" s="143" t="s">
        <v>8194</v>
      </c>
      <c r="F10697" s="143" t="s">
        <v>737</v>
      </c>
      <c r="G10697" s="143" t="s">
        <v>738</v>
      </c>
      <c r="H10697" s="144">
        <v>2200</v>
      </c>
      <c r="I10697" s="143"/>
    </row>
    <row r="10698" spans="2:9" x14ac:dyDescent="0.25">
      <c r="B10698" s="142">
        <v>88261</v>
      </c>
      <c r="C10698" s="143" t="s">
        <v>345</v>
      </c>
      <c r="D10698" s="142">
        <v>13173677</v>
      </c>
      <c r="E10698" s="143" t="s">
        <v>8194</v>
      </c>
      <c r="F10698" s="143" t="s">
        <v>737</v>
      </c>
      <c r="G10698" s="143" t="s">
        <v>738</v>
      </c>
      <c r="H10698" s="144">
        <v>200</v>
      </c>
      <c r="I10698" s="143"/>
    </row>
    <row r="10699" spans="2:9" x14ac:dyDescent="0.25">
      <c r="B10699" s="142">
        <v>88261</v>
      </c>
      <c r="C10699" s="143" t="s">
        <v>345</v>
      </c>
      <c r="D10699" s="142">
        <v>13173677</v>
      </c>
      <c r="E10699" s="143" t="s">
        <v>8195</v>
      </c>
      <c r="F10699" s="143" t="s">
        <v>700</v>
      </c>
      <c r="G10699" s="143" t="s">
        <v>701</v>
      </c>
      <c r="H10699" s="144">
        <v>15550</v>
      </c>
      <c r="I10699" s="143"/>
    </row>
    <row r="10700" spans="2:9" x14ac:dyDescent="0.25">
      <c r="B10700" s="142">
        <v>88261</v>
      </c>
      <c r="C10700" s="143" t="s">
        <v>345</v>
      </c>
      <c r="D10700" s="142">
        <v>13173677</v>
      </c>
      <c r="E10700" s="143" t="s">
        <v>8195</v>
      </c>
      <c r="F10700" s="143" t="s">
        <v>700</v>
      </c>
      <c r="G10700" s="143" t="s">
        <v>701</v>
      </c>
      <c r="H10700" s="144">
        <v>50</v>
      </c>
      <c r="I10700" s="143"/>
    </row>
    <row r="10701" spans="2:9" x14ac:dyDescent="0.25">
      <c r="B10701" s="142">
        <v>88261</v>
      </c>
      <c r="C10701" s="143" t="s">
        <v>345</v>
      </c>
      <c r="D10701" s="142">
        <v>13239609</v>
      </c>
      <c r="E10701" s="143" t="s">
        <v>8196</v>
      </c>
      <c r="F10701" s="143" t="s">
        <v>729</v>
      </c>
      <c r="G10701" s="143" t="s">
        <v>730</v>
      </c>
      <c r="H10701" s="144">
        <v>331.8</v>
      </c>
      <c r="I10701" s="143"/>
    </row>
    <row r="10702" spans="2:9" x14ac:dyDescent="0.25">
      <c r="B10702" s="142">
        <v>88261</v>
      </c>
      <c r="C10702" s="143" t="s">
        <v>345</v>
      </c>
      <c r="D10702" s="142">
        <v>13239609</v>
      </c>
      <c r="E10702" s="143" t="s">
        <v>8196</v>
      </c>
      <c r="F10702" s="143" t="s">
        <v>729</v>
      </c>
      <c r="G10702" s="143" t="s">
        <v>730</v>
      </c>
      <c r="H10702" s="144">
        <v>30.6</v>
      </c>
      <c r="I10702" s="143"/>
    </row>
    <row r="10703" spans="2:9" x14ac:dyDescent="0.25">
      <c r="B10703" s="142">
        <v>88261</v>
      </c>
      <c r="C10703" s="143" t="s">
        <v>345</v>
      </c>
      <c r="D10703" s="142">
        <v>13272047</v>
      </c>
      <c r="E10703" s="143" t="s">
        <v>8197</v>
      </c>
      <c r="F10703" s="143" t="s">
        <v>697</v>
      </c>
      <c r="G10703" s="143" t="s">
        <v>698</v>
      </c>
      <c r="H10703" s="144">
        <v>2100</v>
      </c>
      <c r="I10703" s="143"/>
    </row>
    <row r="10704" spans="2:9" x14ac:dyDescent="0.25">
      <c r="B10704" s="142">
        <v>88261</v>
      </c>
      <c r="C10704" s="143" t="s">
        <v>345</v>
      </c>
      <c r="D10704" s="142">
        <v>13272049</v>
      </c>
      <c r="E10704" s="143" t="s">
        <v>8198</v>
      </c>
      <c r="F10704" s="143" t="s">
        <v>700</v>
      </c>
      <c r="G10704" s="143" t="s">
        <v>701</v>
      </c>
      <c r="H10704" s="144">
        <v>10322.719999999999</v>
      </c>
      <c r="I10704" s="143"/>
    </row>
    <row r="10705" spans="2:9" x14ac:dyDescent="0.25">
      <c r="B10705" s="142">
        <v>88261</v>
      </c>
      <c r="C10705" s="143" t="s">
        <v>345</v>
      </c>
      <c r="D10705" s="142">
        <v>13272049</v>
      </c>
      <c r="E10705" s="143" t="s">
        <v>8199</v>
      </c>
      <c r="F10705" s="143" t="s">
        <v>700</v>
      </c>
      <c r="G10705" s="143" t="s">
        <v>701</v>
      </c>
      <c r="H10705" s="144">
        <v>3000</v>
      </c>
      <c r="I10705" s="143"/>
    </row>
    <row r="10706" spans="2:9" x14ac:dyDescent="0.25">
      <c r="B10706" s="142">
        <v>88261</v>
      </c>
      <c r="C10706" s="143" t="s">
        <v>345</v>
      </c>
      <c r="D10706" s="142">
        <v>13272049</v>
      </c>
      <c r="E10706" s="143" t="s">
        <v>8200</v>
      </c>
      <c r="F10706" s="143" t="s">
        <v>723</v>
      </c>
      <c r="G10706" s="143" t="s">
        <v>724</v>
      </c>
      <c r="H10706" s="144">
        <v>-15365.88</v>
      </c>
      <c r="I10706" s="143"/>
    </row>
    <row r="10707" spans="2:9" x14ac:dyDescent="0.25">
      <c r="B10707" s="142">
        <v>88261</v>
      </c>
      <c r="C10707" s="143" t="s">
        <v>345</v>
      </c>
      <c r="D10707" s="142">
        <v>13472462</v>
      </c>
      <c r="E10707" s="143" t="s">
        <v>8201</v>
      </c>
      <c r="F10707" s="143" t="s">
        <v>700</v>
      </c>
      <c r="G10707" s="143" t="s">
        <v>701</v>
      </c>
      <c r="H10707" s="144">
        <v>-6778.77</v>
      </c>
      <c r="I10707" s="143"/>
    </row>
    <row r="10708" spans="2:9" x14ac:dyDescent="0.25">
      <c r="B10708" s="142">
        <v>88261</v>
      </c>
      <c r="C10708" s="143" t="s">
        <v>345</v>
      </c>
      <c r="D10708" s="142">
        <v>13472462</v>
      </c>
      <c r="E10708" s="143" t="s">
        <v>8201</v>
      </c>
      <c r="F10708" s="143" t="s">
        <v>700</v>
      </c>
      <c r="G10708" s="143" t="s">
        <v>701</v>
      </c>
      <c r="H10708" s="144">
        <v>-2162.5700000000002</v>
      </c>
      <c r="I10708" s="143"/>
    </row>
    <row r="10709" spans="2:9" x14ac:dyDescent="0.25">
      <c r="B10709" s="142">
        <v>88261</v>
      </c>
      <c r="C10709" s="143" t="s">
        <v>345</v>
      </c>
      <c r="D10709" s="142">
        <v>13474170</v>
      </c>
      <c r="E10709" s="143" t="s">
        <v>8202</v>
      </c>
      <c r="F10709" s="143" t="s">
        <v>700</v>
      </c>
      <c r="G10709" s="143" t="s">
        <v>701</v>
      </c>
      <c r="H10709" s="144">
        <v>-3400</v>
      </c>
      <c r="I10709" s="143"/>
    </row>
    <row r="10710" spans="2:9" x14ac:dyDescent="0.25">
      <c r="B10710" s="142">
        <v>88281</v>
      </c>
      <c r="C10710" s="143" t="s">
        <v>346</v>
      </c>
      <c r="D10710" s="142">
        <v>13061958</v>
      </c>
      <c r="E10710" s="143" t="s">
        <v>8203</v>
      </c>
      <c r="F10710" s="143" t="s">
        <v>697</v>
      </c>
      <c r="G10710" s="143" t="s">
        <v>698</v>
      </c>
      <c r="H10710" s="144">
        <v>1650</v>
      </c>
      <c r="I10710" s="143"/>
    </row>
    <row r="10711" spans="2:9" x14ac:dyDescent="0.25">
      <c r="B10711" s="142">
        <v>88281</v>
      </c>
      <c r="C10711" s="143" t="s">
        <v>346</v>
      </c>
      <c r="D10711" s="142">
        <v>13075993</v>
      </c>
      <c r="E10711" s="143" t="s">
        <v>8204</v>
      </c>
      <c r="F10711" s="143" t="s">
        <v>700</v>
      </c>
      <c r="G10711" s="143" t="s">
        <v>701</v>
      </c>
      <c r="H10711" s="144">
        <v>24500</v>
      </c>
      <c r="I10711" s="143"/>
    </row>
    <row r="10712" spans="2:9" x14ac:dyDescent="0.25">
      <c r="B10712" s="142">
        <v>88281</v>
      </c>
      <c r="C10712" s="143" t="s">
        <v>346</v>
      </c>
      <c r="D10712" s="142">
        <v>13116749</v>
      </c>
      <c r="E10712" s="143" t="s">
        <v>8205</v>
      </c>
      <c r="F10712" s="143" t="s">
        <v>700</v>
      </c>
      <c r="G10712" s="143" t="s">
        <v>701</v>
      </c>
      <c r="H10712" s="144">
        <v>76</v>
      </c>
      <c r="I10712" s="143"/>
    </row>
    <row r="10713" spans="2:9" x14ac:dyDescent="0.25">
      <c r="B10713" s="142">
        <v>88281</v>
      </c>
      <c r="C10713" s="143" t="s">
        <v>346</v>
      </c>
      <c r="D10713" s="142">
        <v>13116749</v>
      </c>
      <c r="E10713" s="143" t="s">
        <v>8205</v>
      </c>
      <c r="F10713" s="143" t="s">
        <v>700</v>
      </c>
      <c r="G10713" s="143" t="s">
        <v>701</v>
      </c>
      <c r="H10713" s="144">
        <v>532</v>
      </c>
      <c r="I10713" s="143"/>
    </row>
    <row r="10714" spans="2:9" x14ac:dyDescent="0.25">
      <c r="B10714" s="142">
        <v>88281</v>
      </c>
      <c r="C10714" s="143" t="s">
        <v>346</v>
      </c>
      <c r="D10714" s="142">
        <v>13116749</v>
      </c>
      <c r="E10714" s="143" t="s">
        <v>8205</v>
      </c>
      <c r="F10714" s="143" t="s">
        <v>700</v>
      </c>
      <c r="G10714" s="143" t="s">
        <v>701</v>
      </c>
      <c r="H10714" s="144">
        <v>304</v>
      </c>
      <c r="I10714" s="143"/>
    </row>
    <row r="10715" spans="2:9" x14ac:dyDescent="0.25">
      <c r="B10715" s="142">
        <v>88281</v>
      </c>
      <c r="C10715" s="143" t="s">
        <v>346</v>
      </c>
      <c r="D10715" s="142">
        <v>13116749</v>
      </c>
      <c r="E10715" s="143" t="s">
        <v>8206</v>
      </c>
      <c r="F10715" s="143" t="s">
        <v>700</v>
      </c>
      <c r="G10715" s="143" t="s">
        <v>701</v>
      </c>
      <c r="H10715" s="144">
        <v>200</v>
      </c>
      <c r="I10715" s="143"/>
    </row>
    <row r="10716" spans="2:9" x14ac:dyDescent="0.25">
      <c r="B10716" s="142">
        <v>88281</v>
      </c>
      <c r="C10716" s="143" t="s">
        <v>346</v>
      </c>
      <c r="D10716" s="142">
        <v>13116749</v>
      </c>
      <c r="E10716" s="143" t="s">
        <v>8206</v>
      </c>
      <c r="F10716" s="143" t="s">
        <v>700</v>
      </c>
      <c r="G10716" s="143" t="s">
        <v>701</v>
      </c>
      <c r="H10716" s="144">
        <v>1400</v>
      </c>
      <c r="I10716" s="143"/>
    </row>
    <row r="10717" spans="2:9" x14ac:dyDescent="0.25">
      <c r="B10717" s="142">
        <v>88281</v>
      </c>
      <c r="C10717" s="143" t="s">
        <v>346</v>
      </c>
      <c r="D10717" s="142">
        <v>13116749</v>
      </c>
      <c r="E10717" s="143" t="s">
        <v>8206</v>
      </c>
      <c r="F10717" s="143" t="s">
        <v>700</v>
      </c>
      <c r="G10717" s="143" t="s">
        <v>701</v>
      </c>
      <c r="H10717" s="144">
        <v>800</v>
      </c>
      <c r="I10717" s="143"/>
    </row>
    <row r="10718" spans="2:9" x14ac:dyDescent="0.25">
      <c r="B10718" s="142">
        <v>88281</v>
      </c>
      <c r="C10718" s="143" t="s">
        <v>346</v>
      </c>
      <c r="D10718" s="142">
        <v>13178844</v>
      </c>
      <c r="E10718" s="143" t="s">
        <v>8207</v>
      </c>
      <c r="F10718" s="143" t="s">
        <v>1226</v>
      </c>
      <c r="G10718" s="143" t="s">
        <v>1227</v>
      </c>
      <c r="H10718" s="144">
        <v>-18889.07</v>
      </c>
      <c r="I10718" s="143"/>
    </row>
    <row r="10719" spans="2:9" x14ac:dyDescent="0.25">
      <c r="B10719" s="142">
        <v>88281</v>
      </c>
      <c r="C10719" s="143" t="s">
        <v>346</v>
      </c>
      <c r="D10719" s="142">
        <v>13178844</v>
      </c>
      <c r="E10719" s="143" t="s">
        <v>8208</v>
      </c>
      <c r="F10719" s="143" t="s">
        <v>700</v>
      </c>
      <c r="G10719" s="143" t="s">
        <v>701</v>
      </c>
      <c r="H10719" s="144">
        <v>18889.07</v>
      </c>
      <c r="I10719" s="143"/>
    </row>
    <row r="10720" spans="2:9" x14ac:dyDescent="0.25">
      <c r="B10720" s="142">
        <v>88281</v>
      </c>
      <c r="C10720" s="143" t="s">
        <v>346</v>
      </c>
      <c r="D10720" s="142">
        <v>13211308</v>
      </c>
      <c r="E10720" s="143" t="s">
        <v>8209</v>
      </c>
      <c r="F10720" s="143" t="s">
        <v>700</v>
      </c>
      <c r="G10720" s="143" t="s">
        <v>701</v>
      </c>
      <c r="H10720" s="144">
        <v>20000</v>
      </c>
      <c r="I10720" s="143"/>
    </row>
    <row r="10721" spans="2:9" x14ac:dyDescent="0.25">
      <c r="B10721" s="142">
        <v>88281</v>
      </c>
      <c r="C10721" s="143" t="s">
        <v>346</v>
      </c>
      <c r="D10721" s="142">
        <v>13296090</v>
      </c>
      <c r="E10721" s="143" t="s">
        <v>8472</v>
      </c>
      <c r="F10721" s="143" t="s">
        <v>697</v>
      </c>
      <c r="G10721" s="143" t="s">
        <v>698</v>
      </c>
      <c r="H10721" s="144">
        <v>150</v>
      </c>
      <c r="I10721" s="143"/>
    </row>
    <row r="10722" spans="2:9" x14ac:dyDescent="0.25">
      <c r="B10722" s="142">
        <v>88281</v>
      </c>
      <c r="C10722" s="143" t="s">
        <v>346</v>
      </c>
      <c r="D10722" s="142">
        <v>13334586</v>
      </c>
      <c r="E10722" s="143" t="s">
        <v>8210</v>
      </c>
      <c r="F10722" s="143" t="s">
        <v>700</v>
      </c>
      <c r="G10722" s="143" t="s">
        <v>701</v>
      </c>
      <c r="H10722" s="144">
        <v>-22981.32</v>
      </c>
      <c r="I10722" s="143"/>
    </row>
    <row r="10723" spans="2:9" x14ac:dyDescent="0.25">
      <c r="B10723" s="142">
        <v>88281</v>
      </c>
      <c r="C10723" s="143" t="s">
        <v>346</v>
      </c>
      <c r="D10723" s="142">
        <v>13334586</v>
      </c>
      <c r="E10723" s="143" t="s">
        <v>8211</v>
      </c>
      <c r="F10723" s="143" t="s">
        <v>700</v>
      </c>
      <c r="G10723" s="143" t="s">
        <v>701</v>
      </c>
      <c r="H10723" s="144">
        <v>-20000</v>
      </c>
      <c r="I10723" s="143"/>
    </row>
    <row r="10724" spans="2:9" x14ac:dyDescent="0.25">
      <c r="B10724" s="142">
        <v>88281</v>
      </c>
      <c r="C10724" s="143" t="s">
        <v>346</v>
      </c>
      <c r="D10724" s="142">
        <v>13382415</v>
      </c>
      <c r="E10724" s="143" t="s">
        <v>8212</v>
      </c>
      <c r="F10724" s="143" t="s">
        <v>697</v>
      </c>
      <c r="G10724" s="143" t="s">
        <v>698</v>
      </c>
      <c r="H10724" s="144">
        <v>1650</v>
      </c>
      <c r="I10724" s="143"/>
    </row>
    <row r="10725" spans="2:9" x14ac:dyDescent="0.25">
      <c r="B10725" s="142">
        <v>88281</v>
      </c>
      <c r="C10725" s="143" t="s">
        <v>346</v>
      </c>
      <c r="D10725" s="142">
        <v>13433647</v>
      </c>
      <c r="E10725" s="143" t="s">
        <v>8213</v>
      </c>
      <c r="F10725" s="143" t="s">
        <v>1226</v>
      </c>
      <c r="G10725" s="143" t="s">
        <v>1227</v>
      </c>
      <c r="H10725" s="144">
        <v>-18889.07</v>
      </c>
      <c r="I10725" s="143"/>
    </row>
    <row r="10726" spans="2:9" x14ac:dyDescent="0.25">
      <c r="B10726" s="142">
        <v>88281</v>
      </c>
      <c r="C10726" s="143" t="s">
        <v>346</v>
      </c>
      <c r="D10726" s="142">
        <v>13433647</v>
      </c>
      <c r="E10726" s="143" t="s">
        <v>8214</v>
      </c>
      <c r="F10726" s="143" t="s">
        <v>700</v>
      </c>
      <c r="G10726" s="143" t="s">
        <v>701</v>
      </c>
      <c r="H10726" s="144">
        <v>18889.07</v>
      </c>
      <c r="I10726" s="143"/>
    </row>
    <row r="10727" spans="2:9" x14ac:dyDescent="0.25">
      <c r="B10727" s="142">
        <v>88281</v>
      </c>
      <c r="C10727" s="143" t="s">
        <v>346</v>
      </c>
      <c r="D10727" s="142">
        <v>13612356</v>
      </c>
      <c r="E10727" s="143" t="s">
        <v>8215</v>
      </c>
      <c r="F10727" s="143" t="s">
        <v>697</v>
      </c>
      <c r="G10727" s="143" t="s">
        <v>698</v>
      </c>
      <c r="H10727" s="144">
        <v>31000</v>
      </c>
      <c r="I10727" s="143"/>
    </row>
    <row r="10728" spans="2:9" x14ac:dyDescent="0.25">
      <c r="B10728" s="142">
        <v>88281</v>
      </c>
      <c r="C10728" s="143" t="s">
        <v>346</v>
      </c>
      <c r="D10728" s="142">
        <v>13691449</v>
      </c>
      <c r="E10728" s="143" t="s">
        <v>8927</v>
      </c>
      <c r="F10728" s="143" t="s">
        <v>697</v>
      </c>
      <c r="G10728" s="143" t="s">
        <v>698</v>
      </c>
      <c r="H10728" s="144">
        <v>15000</v>
      </c>
      <c r="I10728" s="143"/>
    </row>
    <row r="10729" spans="2:9" x14ac:dyDescent="0.25">
      <c r="B10729" s="142">
        <v>88281</v>
      </c>
      <c r="C10729" s="143" t="s">
        <v>346</v>
      </c>
      <c r="D10729" s="142">
        <v>13741546</v>
      </c>
      <c r="E10729" s="143" t="s">
        <v>9472</v>
      </c>
      <c r="F10729" s="143" t="s">
        <v>729</v>
      </c>
      <c r="G10729" s="143" t="s">
        <v>730</v>
      </c>
      <c r="H10729" s="144">
        <v>1000</v>
      </c>
      <c r="I10729" s="143"/>
    </row>
    <row r="10730" spans="2:9" x14ac:dyDescent="0.25">
      <c r="B10730" s="142">
        <v>88286</v>
      </c>
      <c r="C10730" s="143" t="s">
        <v>347</v>
      </c>
      <c r="D10730" s="142">
        <v>13023151</v>
      </c>
      <c r="E10730" s="143" t="s">
        <v>8216</v>
      </c>
      <c r="F10730" s="143" t="s">
        <v>697</v>
      </c>
      <c r="G10730" s="143" t="s">
        <v>698</v>
      </c>
      <c r="H10730" s="144">
        <v>15628</v>
      </c>
      <c r="I10730" s="143"/>
    </row>
    <row r="10731" spans="2:9" x14ac:dyDescent="0.25">
      <c r="B10731" s="142">
        <v>88286</v>
      </c>
      <c r="C10731" s="143" t="s">
        <v>347</v>
      </c>
      <c r="D10731" s="142">
        <v>13024406</v>
      </c>
      <c r="E10731" s="143" t="s">
        <v>8217</v>
      </c>
      <c r="F10731" s="143" t="s">
        <v>700</v>
      </c>
      <c r="G10731" s="143" t="s">
        <v>701</v>
      </c>
      <c r="H10731" s="144">
        <v>1200</v>
      </c>
      <c r="I10731" s="143"/>
    </row>
    <row r="10732" spans="2:9" x14ac:dyDescent="0.25">
      <c r="B10732" s="142">
        <v>88286</v>
      </c>
      <c r="C10732" s="143" t="s">
        <v>347</v>
      </c>
      <c r="D10732" s="142">
        <v>13038553</v>
      </c>
      <c r="E10732" s="143" t="s">
        <v>9473</v>
      </c>
      <c r="F10732" s="143" t="s">
        <v>1245</v>
      </c>
      <c r="G10732" s="143" t="s">
        <v>1246</v>
      </c>
      <c r="H10732" s="144">
        <v>60000</v>
      </c>
      <c r="I10732" s="143"/>
    </row>
    <row r="10733" spans="2:9" x14ac:dyDescent="0.25">
      <c r="B10733" s="142">
        <v>88286</v>
      </c>
      <c r="C10733" s="143" t="s">
        <v>347</v>
      </c>
      <c r="D10733" s="142">
        <v>13043600</v>
      </c>
      <c r="E10733" s="143" t="s">
        <v>8218</v>
      </c>
      <c r="F10733" s="143" t="s">
        <v>700</v>
      </c>
      <c r="G10733" s="143" t="s">
        <v>701</v>
      </c>
      <c r="H10733" s="144">
        <v>-10000</v>
      </c>
      <c r="I10733" s="143"/>
    </row>
    <row r="10734" spans="2:9" x14ac:dyDescent="0.25">
      <c r="B10734" s="142">
        <v>88286</v>
      </c>
      <c r="C10734" s="143" t="s">
        <v>347</v>
      </c>
      <c r="D10734" s="142">
        <v>13043600</v>
      </c>
      <c r="E10734" s="143" t="s">
        <v>8218</v>
      </c>
      <c r="F10734" s="143" t="s">
        <v>700</v>
      </c>
      <c r="G10734" s="143" t="s">
        <v>701</v>
      </c>
      <c r="H10734" s="144">
        <v>-10000</v>
      </c>
      <c r="I10734" s="143"/>
    </row>
    <row r="10735" spans="2:9" x14ac:dyDescent="0.25">
      <c r="B10735" s="142">
        <v>88286</v>
      </c>
      <c r="C10735" s="143" t="s">
        <v>347</v>
      </c>
      <c r="D10735" s="142">
        <v>13068134</v>
      </c>
      <c r="E10735" s="143" t="s">
        <v>8219</v>
      </c>
      <c r="F10735" s="143" t="s">
        <v>697</v>
      </c>
      <c r="G10735" s="143" t="s">
        <v>698</v>
      </c>
      <c r="H10735" s="144">
        <v>24000</v>
      </c>
      <c r="I10735" s="143"/>
    </row>
    <row r="10736" spans="2:9" x14ac:dyDescent="0.25">
      <c r="B10736" s="142">
        <v>88286</v>
      </c>
      <c r="C10736" s="143" t="s">
        <v>347</v>
      </c>
      <c r="D10736" s="142">
        <v>13068134</v>
      </c>
      <c r="E10736" s="143" t="s">
        <v>8220</v>
      </c>
      <c r="F10736" s="143" t="s">
        <v>700</v>
      </c>
      <c r="G10736" s="143" t="s">
        <v>701</v>
      </c>
      <c r="H10736" s="144">
        <v>210</v>
      </c>
      <c r="I10736" s="143"/>
    </row>
    <row r="10737" spans="2:9" x14ac:dyDescent="0.25">
      <c r="B10737" s="142">
        <v>88286</v>
      </c>
      <c r="C10737" s="143" t="s">
        <v>347</v>
      </c>
      <c r="D10737" s="142">
        <v>13068134</v>
      </c>
      <c r="E10737" s="143" t="s">
        <v>8220</v>
      </c>
      <c r="F10737" s="143" t="s">
        <v>700</v>
      </c>
      <c r="G10737" s="143" t="s">
        <v>701</v>
      </c>
      <c r="H10737" s="144">
        <v>90</v>
      </c>
      <c r="I10737" s="143"/>
    </row>
    <row r="10738" spans="2:9" x14ac:dyDescent="0.25">
      <c r="B10738" s="142">
        <v>88286</v>
      </c>
      <c r="C10738" s="143" t="s">
        <v>347</v>
      </c>
      <c r="D10738" s="142">
        <v>13068134</v>
      </c>
      <c r="E10738" s="143" t="s">
        <v>8220</v>
      </c>
      <c r="F10738" s="143" t="s">
        <v>700</v>
      </c>
      <c r="G10738" s="143" t="s">
        <v>701</v>
      </c>
      <c r="H10738" s="144">
        <v>60</v>
      </c>
      <c r="I10738" s="143"/>
    </row>
    <row r="10739" spans="2:9" x14ac:dyDescent="0.25">
      <c r="B10739" s="142">
        <v>88286</v>
      </c>
      <c r="C10739" s="143" t="s">
        <v>347</v>
      </c>
      <c r="D10739" s="142">
        <v>13068134</v>
      </c>
      <c r="E10739" s="143" t="s">
        <v>8221</v>
      </c>
      <c r="F10739" s="143" t="s">
        <v>700</v>
      </c>
      <c r="G10739" s="143" t="s">
        <v>701</v>
      </c>
      <c r="H10739" s="144">
        <v>300</v>
      </c>
      <c r="I10739" s="143"/>
    </row>
    <row r="10740" spans="2:9" x14ac:dyDescent="0.25">
      <c r="B10740" s="142">
        <v>88286</v>
      </c>
      <c r="C10740" s="143" t="s">
        <v>347</v>
      </c>
      <c r="D10740" s="142">
        <v>13068134</v>
      </c>
      <c r="E10740" s="143" t="s">
        <v>8221</v>
      </c>
      <c r="F10740" s="143" t="s">
        <v>700</v>
      </c>
      <c r="G10740" s="143" t="s">
        <v>701</v>
      </c>
      <c r="H10740" s="144">
        <v>150</v>
      </c>
      <c r="I10740" s="143"/>
    </row>
    <row r="10741" spans="2:9" x14ac:dyDescent="0.25">
      <c r="B10741" s="142">
        <v>88286</v>
      </c>
      <c r="C10741" s="143" t="s">
        <v>347</v>
      </c>
      <c r="D10741" s="142">
        <v>13068134</v>
      </c>
      <c r="E10741" s="143" t="s">
        <v>8221</v>
      </c>
      <c r="F10741" s="143" t="s">
        <v>700</v>
      </c>
      <c r="G10741" s="143" t="s">
        <v>701</v>
      </c>
      <c r="H10741" s="144">
        <v>150</v>
      </c>
      <c r="I10741" s="143"/>
    </row>
    <row r="10742" spans="2:9" x14ac:dyDescent="0.25">
      <c r="B10742" s="142">
        <v>88286</v>
      </c>
      <c r="C10742" s="143" t="s">
        <v>347</v>
      </c>
      <c r="D10742" s="142">
        <v>13076199</v>
      </c>
      <c r="E10742" s="143" t="s">
        <v>8222</v>
      </c>
      <c r="F10742" s="143" t="s">
        <v>700</v>
      </c>
      <c r="G10742" s="143" t="s">
        <v>701</v>
      </c>
      <c r="H10742" s="144">
        <v>10000</v>
      </c>
      <c r="I10742" s="143"/>
    </row>
    <row r="10743" spans="2:9" x14ac:dyDescent="0.25">
      <c r="B10743" s="142">
        <v>88286</v>
      </c>
      <c r="C10743" s="143" t="s">
        <v>347</v>
      </c>
      <c r="D10743" s="142">
        <v>13076199</v>
      </c>
      <c r="E10743" s="143" t="s">
        <v>8223</v>
      </c>
      <c r="F10743" s="143" t="s">
        <v>891</v>
      </c>
      <c r="G10743" s="143" t="s">
        <v>892</v>
      </c>
      <c r="H10743" s="144">
        <v>588</v>
      </c>
      <c r="I10743" s="143"/>
    </row>
    <row r="10744" spans="2:9" x14ac:dyDescent="0.25">
      <c r="B10744" s="142">
        <v>88286</v>
      </c>
      <c r="C10744" s="143" t="s">
        <v>347</v>
      </c>
      <c r="D10744" s="142">
        <v>13076199</v>
      </c>
      <c r="E10744" s="143" t="s">
        <v>8223</v>
      </c>
      <c r="F10744" s="143" t="s">
        <v>891</v>
      </c>
      <c r="G10744" s="143" t="s">
        <v>892</v>
      </c>
      <c r="H10744" s="144">
        <v>252</v>
      </c>
      <c r="I10744" s="143"/>
    </row>
    <row r="10745" spans="2:9" x14ac:dyDescent="0.25">
      <c r="B10745" s="142">
        <v>88286</v>
      </c>
      <c r="C10745" s="143" t="s">
        <v>347</v>
      </c>
      <c r="D10745" s="142">
        <v>13076199</v>
      </c>
      <c r="E10745" s="143" t="s">
        <v>8223</v>
      </c>
      <c r="F10745" s="143" t="s">
        <v>891</v>
      </c>
      <c r="G10745" s="143" t="s">
        <v>892</v>
      </c>
      <c r="H10745" s="144">
        <v>168</v>
      </c>
      <c r="I10745" s="143"/>
    </row>
    <row r="10746" spans="2:9" x14ac:dyDescent="0.25">
      <c r="B10746" s="142">
        <v>88286</v>
      </c>
      <c r="C10746" s="143" t="s">
        <v>347</v>
      </c>
      <c r="D10746" s="142">
        <v>13122429</v>
      </c>
      <c r="E10746" s="143" t="s">
        <v>8224</v>
      </c>
      <c r="F10746" s="143" t="s">
        <v>737</v>
      </c>
      <c r="G10746" s="143" t="s">
        <v>738</v>
      </c>
      <c r="H10746" s="144">
        <v>210</v>
      </c>
      <c r="I10746" s="143"/>
    </row>
    <row r="10747" spans="2:9" x14ac:dyDescent="0.25">
      <c r="B10747" s="142">
        <v>88286</v>
      </c>
      <c r="C10747" s="143" t="s">
        <v>347</v>
      </c>
      <c r="D10747" s="142">
        <v>13122429</v>
      </c>
      <c r="E10747" s="143" t="s">
        <v>8224</v>
      </c>
      <c r="F10747" s="143" t="s">
        <v>737</v>
      </c>
      <c r="G10747" s="143" t="s">
        <v>738</v>
      </c>
      <c r="H10747" s="144">
        <v>90</v>
      </c>
      <c r="I10747" s="143"/>
    </row>
    <row r="10748" spans="2:9" x14ac:dyDescent="0.25">
      <c r="B10748" s="142">
        <v>88286</v>
      </c>
      <c r="C10748" s="143" t="s">
        <v>347</v>
      </c>
      <c r="D10748" s="142">
        <v>13122429</v>
      </c>
      <c r="E10748" s="143" t="s">
        <v>8224</v>
      </c>
      <c r="F10748" s="143" t="s">
        <v>737</v>
      </c>
      <c r="G10748" s="143" t="s">
        <v>738</v>
      </c>
      <c r="H10748" s="144">
        <v>60</v>
      </c>
      <c r="I10748" s="143"/>
    </row>
    <row r="10749" spans="2:9" x14ac:dyDescent="0.25">
      <c r="B10749" s="142">
        <v>88286</v>
      </c>
      <c r="C10749" s="143" t="s">
        <v>347</v>
      </c>
      <c r="D10749" s="142">
        <v>13202359</v>
      </c>
      <c r="E10749" s="143" t="s">
        <v>8226</v>
      </c>
      <c r="F10749" s="143" t="s">
        <v>697</v>
      </c>
      <c r="G10749" s="143" t="s">
        <v>698</v>
      </c>
      <c r="H10749" s="144">
        <v>15000</v>
      </c>
      <c r="I10749" s="143"/>
    </row>
    <row r="10750" spans="2:9" x14ac:dyDescent="0.25">
      <c r="B10750" s="142">
        <v>88286</v>
      </c>
      <c r="C10750" s="143" t="s">
        <v>347</v>
      </c>
      <c r="D10750" s="142">
        <v>13202363</v>
      </c>
      <c r="E10750" s="143" t="s">
        <v>8227</v>
      </c>
      <c r="F10750" s="143" t="s">
        <v>729</v>
      </c>
      <c r="G10750" s="143" t="s">
        <v>730</v>
      </c>
      <c r="H10750" s="144">
        <v>364.14</v>
      </c>
      <c r="I10750" s="143"/>
    </row>
    <row r="10751" spans="2:9" x14ac:dyDescent="0.25">
      <c r="B10751" s="142">
        <v>88286</v>
      </c>
      <c r="C10751" s="143" t="s">
        <v>347</v>
      </c>
      <c r="D10751" s="142">
        <v>13202363</v>
      </c>
      <c r="E10751" s="143" t="s">
        <v>8227</v>
      </c>
      <c r="F10751" s="143" t="s">
        <v>729</v>
      </c>
      <c r="G10751" s="143" t="s">
        <v>730</v>
      </c>
      <c r="H10751" s="144">
        <v>212.24</v>
      </c>
      <c r="I10751" s="143"/>
    </row>
    <row r="10752" spans="2:9" x14ac:dyDescent="0.25">
      <c r="B10752" s="142">
        <v>88286</v>
      </c>
      <c r="C10752" s="143" t="s">
        <v>347</v>
      </c>
      <c r="D10752" s="142">
        <v>13202363</v>
      </c>
      <c r="E10752" s="143" t="s">
        <v>8227</v>
      </c>
      <c r="F10752" s="143" t="s">
        <v>729</v>
      </c>
      <c r="G10752" s="143" t="s">
        <v>730</v>
      </c>
      <c r="H10752" s="144">
        <v>53.06</v>
      </c>
      <c r="I10752" s="143"/>
    </row>
    <row r="10753" spans="2:9" x14ac:dyDescent="0.25">
      <c r="B10753" s="142">
        <v>88286</v>
      </c>
      <c r="C10753" s="143" t="s">
        <v>347</v>
      </c>
      <c r="D10753" s="142">
        <v>13219835</v>
      </c>
      <c r="E10753" s="143" t="s">
        <v>8228</v>
      </c>
      <c r="F10753" s="143" t="s">
        <v>713</v>
      </c>
      <c r="G10753" s="143" t="s">
        <v>714</v>
      </c>
      <c r="H10753" s="144">
        <v>50000</v>
      </c>
      <c r="I10753" s="143"/>
    </row>
    <row r="10754" spans="2:9" x14ac:dyDescent="0.25">
      <c r="B10754" s="142">
        <v>88286</v>
      </c>
      <c r="C10754" s="143" t="s">
        <v>347</v>
      </c>
      <c r="D10754" s="142">
        <v>13219835</v>
      </c>
      <c r="E10754" s="143" t="s">
        <v>8229</v>
      </c>
      <c r="F10754" s="143" t="s">
        <v>700</v>
      </c>
      <c r="G10754" s="143" t="s">
        <v>701</v>
      </c>
      <c r="H10754" s="144">
        <v>250</v>
      </c>
      <c r="I10754" s="143"/>
    </row>
    <row r="10755" spans="2:9" x14ac:dyDescent="0.25">
      <c r="B10755" s="142">
        <v>88286</v>
      </c>
      <c r="C10755" s="143" t="s">
        <v>347</v>
      </c>
      <c r="D10755" s="142">
        <v>13219835</v>
      </c>
      <c r="E10755" s="143" t="s">
        <v>8229</v>
      </c>
      <c r="F10755" s="143" t="s">
        <v>700</v>
      </c>
      <c r="G10755" s="143" t="s">
        <v>701</v>
      </c>
      <c r="H10755" s="144">
        <v>350</v>
      </c>
      <c r="I10755" s="143"/>
    </row>
    <row r="10756" spans="2:9" x14ac:dyDescent="0.25">
      <c r="B10756" s="142">
        <v>88286</v>
      </c>
      <c r="C10756" s="143" t="s">
        <v>347</v>
      </c>
      <c r="D10756" s="142">
        <v>13220836</v>
      </c>
      <c r="E10756" s="143" t="s">
        <v>8230</v>
      </c>
      <c r="F10756" s="143" t="s">
        <v>729</v>
      </c>
      <c r="G10756" s="143" t="s">
        <v>730</v>
      </c>
      <c r="H10756" s="144">
        <v>90</v>
      </c>
      <c r="I10756" s="143"/>
    </row>
    <row r="10757" spans="2:9" x14ac:dyDescent="0.25">
      <c r="B10757" s="142">
        <v>88286</v>
      </c>
      <c r="C10757" s="143" t="s">
        <v>347</v>
      </c>
      <c r="D10757" s="142">
        <v>13220836</v>
      </c>
      <c r="E10757" s="143" t="s">
        <v>8230</v>
      </c>
      <c r="F10757" s="143" t="s">
        <v>729</v>
      </c>
      <c r="G10757" s="143" t="s">
        <v>730</v>
      </c>
      <c r="H10757" s="144">
        <v>6030</v>
      </c>
      <c r="I10757" s="143"/>
    </row>
    <row r="10758" spans="2:9" x14ac:dyDescent="0.25">
      <c r="B10758" s="142">
        <v>88286</v>
      </c>
      <c r="C10758" s="143" t="s">
        <v>347</v>
      </c>
      <c r="D10758" s="142">
        <v>13220836</v>
      </c>
      <c r="E10758" s="143" t="s">
        <v>8231</v>
      </c>
      <c r="F10758" s="143" t="s">
        <v>778</v>
      </c>
      <c r="G10758" s="143" t="s">
        <v>779</v>
      </c>
      <c r="H10758" s="144">
        <v>188.3</v>
      </c>
      <c r="I10758" s="143"/>
    </row>
    <row r="10759" spans="2:9" x14ac:dyDescent="0.25">
      <c r="B10759" s="142">
        <v>88286</v>
      </c>
      <c r="C10759" s="143" t="s">
        <v>347</v>
      </c>
      <c r="D10759" s="142">
        <v>13220836</v>
      </c>
      <c r="E10759" s="143" t="s">
        <v>8231</v>
      </c>
      <c r="F10759" s="143" t="s">
        <v>778</v>
      </c>
      <c r="G10759" s="143" t="s">
        <v>779</v>
      </c>
      <c r="H10759" s="144">
        <v>80.7</v>
      </c>
      <c r="I10759" s="143"/>
    </row>
    <row r="10760" spans="2:9" x14ac:dyDescent="0.25">
      <c r="B10760" s="142">
        <v>88286</v>
      </c>
      <c r="C10760" s="143" t="s">
        <v>347</v>
      </c>
      <c r="D10760" s="142">
        <v>13220836</v>
      </c>
      <c r="E10760" s="143" t="s">
        <v>8231</v>
      </c>
      <c r="F10760" s="143" t="s">
        <v>778</v>
      </c>
      <c r="G10760" s="143" t="s">
        <v>779</v>
      </c>
      <c r="H10760" s="144">
        <v>53.8</v>
      </c>
      <c r="I10760" s="143"/>
    </row>
    <row r="10761" spans="2:9" x14ac:dyDescent="0.25">
      <c r="B10761" s="142">
        <v>88286</v>
      </c>
      <c r="C10761" s="143" t="s">
        <v>347</v>
      </c>
      <c r="D10761" s="142">
        <v>13220836</v>
      </c>
      <c r="E10761" s="143" t="s">
        <v>8232</v>
      </c>
      <c r="F10761" s="143" t="s">
        <v>700</v>
      </c>
      <c r="G10761" s="143" t="s">
        <v>701</v>
      </c>
      <c r="H10761" s="144">
        <v>350</v>
      </c>
      <c r="I10761" s="143"/>
    </row>
    <row r="10762" spans="2:9" x14ac:dyDescent="0.25">
      <c r="B10762" s="142">
        <v>88286</v>
      </c>
      <c r="C10762" s="143" t="s">
        <v>347</v>
      </c>
      <c r="D10762" s="142">
        <v>13220836</v>
      </c>
      <c r="E10762" s="143" t="s">
        <v>8232</v>
      </c>
      <c r="F10762" s="143" t="s">
        <v>700</v>
      </c>
      <c r="G10762" s="143" t="s">
        <v>701</v>
      </c>
      <c r="H10762" s="144">
        <v>50</v>
      </c>
      <c r="I10762" s="143"/>
    </row>
    <row r="10763" spans="2:9" x14ac:dyDescent="0.25">
      <c r="B10763" s="142">
        <v>88286</v>
      </c>
      <c r="C10763" s="143" t="s">
        <v>347</v>
      </c>
      <c r="D10763" s="142">
        <v>13223590</v>
      </c>
      <c r="E10763" s="143" t="s">
        <v>9474</v>
      </c>
      <c r="F10763" s="143" t="s">
        <v>1245</v>
      </c>
      <c r="G10763" s="143" t="s">
        <v>1246</v>
      </c>
      <c r="H10763" s="144">
        <v>48000</v>
      </c>
      <c r="I10763" s="143"/>
    </row>
    <row r="10764" spans="2:9" x14ac:dyDescent="0.25">
      <c r="B10764" s="142">
        <v>88286</v>
      </c>
      <c r="C10764" s="143" t="s">
        <v>347</v>
      </c>
      <c r="D10764" s="142">
        <v>13223590</v>
      </c>
      <c r="E10764" s="143" t="s">
        <v>9475</v>
      </c>
      <c r="F10764" s="143" t="s">
        <v>1245</v>
      </c>
      <c r="G10764" s="143" t="s">
        <v>1246</v>
      </c>
      <c r="H10764" s="144">
        <v>48000</v>
      </c>
      <c r="I10764" s="143"/>
    </row>
    <row r="10765" spans="2:9" x14ac:dyDescent="0.25">
      <c r="B10765" s="142">
        <v>88286</v>
      </c>
      <c r="C10765" s="143" t="s">
        <v>347</v>
      </c>
      <c r="D10765" s="142">
        <v>13223590</v>
      </c>
      <c r="E10765" s="143" t="s">
        <v>9476</v>
      </c>
      <c r="F10765" s="143" t="s">
        <v>697</v>
      </c>
      <c r="G10765" s="143" t="s">
        <v>698</v>
      </c>
      <c r="H10765" s="144">
        <v>750</v>
      </c>
      <c r="I10765" s="143"/>
    </row>
    <row r="10766" spans="2:9" x14ac:dyDescent="0.25">
      <c r="B10766" s="142">
        <v>88286</v>
      </c>
      <c r="C10766" s="143" t="s">
        <v>347</v>
      </c>
      <c r="D10766" s="142">
        <v>13223590</v>
      </c>
      <c r="E10766" s="143" t="s">
        <v>9476</v>
      </c>
      <c r="F10766" s="143" t="s">
        <v>697</v>
      </c>
      <c r="G10766" s="143" t="s">
        <v>698</v>
      </c>
      <c r="H10766" s="144">
        <v>13800</v>
      </c>
      <c r="I10766" s="143"/>
    </row>
    <row r="10767" spans="2:9" x14ac:dyDescent="0.25">
      <c r="B10767" s="142">
        <v>88286</v>
      </c>
      <c r="C10767" s="143" t="s">
        <v>347</v>
      </c>
      <c r="D10767" s="142">
        <v>13223590</v>
      </c>
      <c r="E10767" s="143" t="s">
        <v>9476</v>
      </c>
      <c r="F10767" s="143" t="s">
        <v>697</v>
      </c>
      <c r="G10767" s="143" t="s">
        <v>698</v>
      </c>
      <c r="H10767" s="144">
        <v>600</v>
      </c>
      <c r="I10767" s="143"/>
    </row>
    <row r="10768" spans="2:9" x14ac:dyDescent="0.25">
      <c r="B10768" s="142">
        <v>88286</v>
      </c>
      <c r="C10768" s="143" t="s">
        <v>347</v>
      </c>
      <c r="D10768" s="142">
        <v>13261876</v>
      </c>
      <c r="E10768" s="143" t="s">
        <v>8233</v>
      </c>
      <c r="F10768" s="143" t="s">
        <v>713</v>
      </c>
      <c r="G10768" s="143" t="s">
        <v>714</v>
      </c>
      <c r="H10768" s="144">
        <v>100000</v>
      </c>
      <c r="I10768" s="143"/>
    </row>
    <row r="10769" spans="2:9" x14ac:dyDescent="0.25">
      <c r="B10769" s="142">
        <v>88286</v>
      </c>
      <c r="C10769" s="143" t="s">
        <v>347</v>
      </c>
      <c r="D10769" s="142">
        <v>13300016</v>
      </c>
      <c r="E10769" s="143" t="s">
        <v>8234</v>
      </c>
      <c r="F10769" s="143" t="s">
        <v>737</v>
      </c>
      <c r="G10769" s="143" t="s">
        <v>738</v>
      </c>
      <c r="H10769" s="144">
        <v>270</v>
      </c>
      <c r="I10769" s="143"/>
    </row>
    <row r="10770" spans="2:9" x14ac:dyDescent="0.25">
      <c r="B10770" s="142">
        <v>88286</v>
      </c>
      <c r="C10770" s="143" t="s">
        <v>347</v>
      </c>
      <c r="D10770" s="142">
        <v>13300016</v>
      </c>
      <c r="E10770" s="143" t="s">
        <v>8234</v>
      </c>
      <c r="F10770" s="143" t="s">
        <v>737</v>
      </c>
      <c r="G10770" s="143" t="s">
        <v>738</v>
      </c>
      <c r="H10770" s="144">
        <v>225</v>
      </c>
      <c r="I10770" s="143"/>
    </row>
    <row r="10771" spans="2:9" x14ac:dyDescent="0.25">
      <c r="B10771" s="142">
        <v>88286</v>
      </c>
      <c r="C10771" s="143" t="s">
        <v>347</v>
      </c>
      <c r="D10771" s="142">
        <v>13300016</v>
      </c>
      <c r="E10771" s="143" t="s">
        <v>8234</v>
      </c>
      <c r="F10771" s="143" t="s">
        <v>737</v>
      </c>
      <c r="G10771" s="143" t="s">
        <v>738</v>
      </c>
      <c r="H10771" s="144">
        <v>45</v>
      </c>
      <c r="I10771" s="143"/>
    </row>
    <row r="10772" spans="2:9" x14ac:dyDescent="0.25">
      <c r="B10772" s="142">
        <v>88286</v>
      </c>
      <c r="C10772" s="143" t="s">
        <v>347</v>
      </c>
      <c r="D10772" s="142">
        <v>13300016</v>
      </c>
      <c r="E10772" s="143" t="s">
        <v>8235</v>
      </c>
      <c r="F10772" s="143" t="s">
        <v>700</v>
      </c>
      <c r="G10772" s="143" t="s">
        <v>701</v>
      </c>
      <c r="H10772" s="144">
        <v>630</v>
      </c>
      <c r="I10772" s="143"/>
    </row>
    <row r="10773" spans="2:9" x14ac:dyDescent="0.25">
      <c r="B10773" s="142">
        <v>88286</v>
      </c>
      <c r="C10773" s="143" t="s">
        <v>347</v>
      </c>
      <c r="D10773" s="142">
        <v>13300016</v>
      </c>
      <c r="E10773" s="143" t="s">
        <v>8235</v>
      </c>
      <c r="F10773" s="143" t="s">
        <v>700</v>
      </c>
      <c r="G10773" s="143" t="s">
        <v>701</v>
      </c>
      <c r="H10773" s="144">
        <v>525</v>
      </c>
      <c r="I10773" s="143"/>
    </row>
    <row r="10774" spans="2:9" x14ac:dyDescent="0.25">
      <c r="B10774" s="142">
        <v>88286</v>
      </c>
      <c r="C10774" s="143" t="s">
        <v>347</v>
      </c>
      <c r="D10774" s="142">
        <v>13300016</v>
      </c>
      <c r="E10774" s="143" t="s">
        <v>8235</v>
      </c>
      <c r="F10774" s="143" t="s">
        <v>700</v>
      </c>
      <c r="G10774" s="143" t="s">
        <v>701</v>
      </c>
      <c r="H10774" s="144">
        <v>105</v>
      </c>
      <c r="I10774" s="143"/>
    </row>
    <row r="10775" spans="2:9" x14ac:dyDescent="0.25">
      <c r="B10775" s="142">
        <v>88286</v>
      </c>
      <c r="C10775" s="143" t="s">
        <v>347</v>
      </c>
      <c r="D10775" s="142">
        <v>13305223</v>
      </c>
      <c r="E10775" s="143" t="s">
        <v>10031</v>
      </c>
      <c r="F10775" s="143" t="s">
        <v>700</v>
      </c>
      <c r="G10775" s="143" t="s">
        <v>701</v>
      </c>
      <c r="H10775" s="144">
        <v>-50000</v>
      </c>
      <c r="I10775" s="143"/>
    </row>
    <row r="10776" spans="2:9" x14ac:dyDescent="0.25">
      <c r="B10776" s="142">
        <v>88286</v>
      </c>
      <c r="C10776" s="143" t="s">
        <v>347</v>
      </c>
      <c r="D10776" s="142">
        <v>13305223</v>
      </c>
      <c r="E10776" s="143" t="s">
        <v>8237</v>
      </c>
      <c r="F10776" s="143" t="s">
        <v>700</v>
      </c>
      <c r="G10776" s="143" t="s">
        <v>701</v>
      </c>
      <c r="H10776" s="144">
        <v>1050</v>
      </c>
      <c r="I10776" s="143"/>
    </row>
    <row r="10777" spans="2:9" x14ac:dyDescent="0.25">
      <c r="B10777" s="142">
        <v>88286</v>
      </c>
      <c r="C10777" s="143" t="s">
        <v>347</v>
      </c>
      <c r="D10777" s="142">
        <v>13305223</v>
      </c>
      <c r="E10777" s="143" t="s">
        <v>8237</v>
      </c>
      <c r="F10777" s="143" t="s">
        <v>700</v>
      </c>
      <c r="G10777" s="143" t="s">
        <v>701</v>
      </c>
      <c r="H10777" s="144">
        <v>750</v>
      </c>
      <c r="I10777" s="143"/>
    </row>
    <row r="10778" spans="2:9" x14ac:dyDescent="0.25">
      <c r="B10778" s="142">
        <v>88286</v>
      </c>
      <c r="C10778" s="143" t="s">
        <v>347</v>
      </c>
      <c r="D10778" s="142">
        <v>13313497</v>
      </c>
      <c r="E10778" s="143" t="s">
        <v>8238</v>
      </c>
      <c r="F10778" s="143" t="s">
        <v>700</v>
      </c>
      <c r="G10778" s="143" t="s">
        <v>701</v>
      </c>
      <c r="H10778" s="144">
        <v>274.38</v>
      </c>
      <c r="I10778" s="143"/>
    </row>
    <row r="10779" spans="2:9" x14ac:dyDescent="0.25">
      <c r="B10779" s="142">
        <v>88286</v>
      </c>
      <c r="C10779" s="143" t="s">
        <v>347</v>
      </c>
      <c r="D10779" s="142">
        <v>13313497</v>
      </c>
      <c r="E10779" s="143" t="s">
        <v>8238</v>
      </c>
      <c r="F10779" s="143" t="s">
        <v>700</v>
      </c>
      <c r="G10779" s="143" t="s">
        <v>701</v>
      </c>
      <c r="H10779" s="144">
        <v>137.19</v>
      </c>
      <c r="I10779" s="143"/>
    </row>
    <row r="10780" spans="2:9" x14ac:dyDescent="0.25">
      <c r="B10780" s="142">
        <v>88286</v>
      </c>
      <c r="C10780" s="143" t="s">
        <v>347</v>
      </c>
      <c r="D10780" s="142">
        <v>13313497</v>
      </c>
      <c r="E10780" s="143" t="s">
        <v>8238</v>
      </c>
      <c r="F10780" s="143" t="s">
        <v>700</v>
      </c>
      <c r="G10780" s="143" t="s">
        <v>701</v>
      </c>
      <c r="H10780" s="144">
        <v>91.46</v>
      </c>
      <c r="I10780" s="143"/>
    </row>
    <row r="10781" spans="2:9" x14ac:dyDescent="0.25">
      <c r="B10781" s="142">
        <v>88286</v>
      </c>
      <c r="C10781" s="143" t="s">
        <v>347</v>
      </c>
      <c r="D10781" s="142">
        <v>13323328</v>
      </c>
      <c r="E10781" s="143" t="s">
        <v>8239</v>
      </c>
      <c r="F10781" s="143" t="s">
        <v>700</v>
      </c>
      <c r="G10781" s="143" t="s">
        <v>701</v>
      </c>
      <c r="H10781" s="144">
        <v>1500</v>
      </c>
      <c r="I10781" s="143"/>
    </row>
    <row r="10782" spans="2:9" x14ac:dyDescent="0.25">
      <c r="B10782" s="142">
        <v>88286</v>
      </c>
      <c r="C10782" s="143" t="s">
        <v>347</v>
      </c>
      <c r="D10782" s="142">
        <v>13328584</v>
      </c>
      <c r="E10782" s="143" t="s">
        <v>8240</v>
      </c>
      <c r="F10782" s="143" t="s">
        <v>700</v>
      </c>
      <c r="G10782" s="143" t="s">
        <v>701</v>
      </c>
      <c r="H10782" s="144">
        <v>10000</v>
      </c>
      <c r="I10782" s="143"/>
    </row>
    <row r="10783" spans="2:9" x14ac:dyDescent="0.25">
      <c r="B10783" s="142">
        <v>88286</v>
      </c>
      <c r="C10783" s="143" t="s">
        <v>347</v>
      </c>
      <c r="D10783" s="142">
        <v>13328584</v>
      </c>
      <c r="E10783" s="143" t="s">
        <v>8240</v>
      </c>
      <c r="F10783" s="143" t="s">
        <v>700</v>
      </c>
      <c r="G10783" s="143" t="s">
        <v>701</v>
      </c>
      <c r="H10783" s="144">
        <v>6500</v>
      </c>
      <c r="I10783" s="143"/>
    </row>
    <row r="10784" spans="2:9" x14ac:dyDescent="0.25">
      <c r="B10784" s="142">
        <v>88286</v>
      </c>
      <c r="C10784" s="143" t="s">
        <v>347</v>
      </c>
      <c r="D10784" s="142">
        <v>13333859</v>
      </c>
      <c r="E10784" s="143" t="s">
        <v>8242</v>
      </c>
      <c r="F10784" s="143" t="s">
        <v>700</v>
      </c>
      <c r="G10784" s="143" t="s">
        <v>701</v>
      </c>
      <c r="H10784" s="144">
        <v>210</v>
      </c>
      <c r="I10784" s="143"/>
    </row>
    <row r="10785" spans="2:9" x14ac:dyDescent="0.25">
      <c r="B10785" s="142">
        <v>88286</v>
      </c>
      <c r="C10785" s="143" t="s">
        <v>347</v>
      </c>
      <c r="D10785" s="142">
        <v>13333859</v>
      </c>
      <c r="E10785" s="143" t="s">
        <v>8242</v>
      </c>
      <c r="F10785" s="143" t="s">
        <v>700</v>
      </c>
      <c r="G10785" s="143" t="s">
        <v>701</v>
      </c>
      <c r="H10785" s="144">
        <v>90</v>
      </c>
      <c r="I10785" s="143"/>
    </row>
    <row r="10786" spans="2:9" x14ac:dyDescent="0.25">
      <c r="B10786" s="142">
        <v>88286</v>
      </c>
      <c r="C10786" s="143" t="s">
        <v>347</v>
      </c>
      <c r="D10786" s="142">
        <v>13333859</v>
      </c>
      <c r="E10786" s="143" t="s">
        <v>8242</v>
      </c>
      <c r="F10786" s="143" t="s">
        <v>700</v>
      </c>
      <c r="G10786" s="143" t="s">
        <v>701</v>
      </c>
      <c r="H10786" s="144">
        <v>60</v>
      </c>
      <c r="I10786" s="143"/>
    </row>
    <row r="10787" spans="2:9" x14ac:dyDescent="0.25">
      <c r="B10787" s="142">
        <v>88286</v>
      </c>
      <c r="C10787" s="143" t="s">
        <v>347</v>
      </c>
      <c r="D10787" s="142">
        <v>13359959</v>
      </c>
      <c r="E10787" s="143" t="s">
        <v>8243</v>
      </c>
      <c r="F10787" s="143" t="s">
        <v>729</v>
      </c>
      <c r="G10787" s="143" t="s">
        <v>730</v>
      </c>
      <c r="H10787" s="144">
        <v>7900</v>
      </c>
      <c r="I10787" s="143"/>
    </row>
    <row r="10788" spans="2:9" x14ac:dyDescent="0.25">
      <c r="B10788" s="142">
        <v>88286</v>
      </c>
      <c r="C10788" s="143" t="s">
        <v>347</v>
      </c>
      <c r="D10788" s="142">
        <v>13359959</v>
      </c>
      <c r="E10788" s="143" t="s">
        <v>8244</v>
      </c>
      <c r="F10788" s="143" t="s">
        <v>697</v>
      </c>
      <c r="G10788" s="143" t="s">
        <v>698</v>
      </c>
      <c r="H10788" s="144">
        <v>100000</v>
      </c>
      <c r="I10788" s="143"/>
    </row>
    <row r="10789" spans="2:9" x14ac:dyDescent="0.25">
      <c r="B10789" s="142">
        <v>88286</v>
      </c>
      <c r="C10789" s="143" t="s">
        <v>347</v>
      </c>
      <c r="D10789" s="142">
        <v>13388612</v>
      </c>
      <c r="E10789" s="143" t="s">
        <v>8245</v>
      </c>
      <c r="F10789" s="143" t="s">
        <v>700</v>
      </c>
      <c r="G10789" s="143" t="s">
        <v>701</v>
      </c>
      <c r="H10789" s="144">
        <v>10000</v>
      </c>
      <c r="I10789" s="143"/>
    </row>
    <row r="10790" spans="2:9" x14ac:dyDescent="0.25">
      <c r="B10790" s="142">
        <v>88286</v>
      </c>
      <c r="C10790" s="143" t="s">
        <v>347</v>
      </c>
      <c r="D10790" s="142">
        <v>13492370</v>
      </c>
      <c r="E10790" s="143" t="s">
        <v>8248</v>
      </c>
      <c r="F10790" s="143" t="s">
        <v>700</v>
      </c>
      <c r="G10790" s="143" t="s">
        <v>701</v>
      </c>
      <c r="H10790" s="144">
        <v>274.38</v>
      </c>
      <c r="I10790" s="143"/>
    </row>
    <row r="10791" spans="2:9" x14ac:dyDescent="0.25">
      <c r="B10791" s="142">
        <v>88286</v>
      </c>
      <c r="C10791" s="143" t="s">
        <v>347</v>
      </c>
      <c r="D10791" s="142">
        <v>13492370</v>
      </c>
      <c r="E10791" s="143" t="s">
        <v>8248</v>
      </c>
      <c r="F10791" s="143" t="s">
        <v>700</v>
      </c>
      <c r="G10791" s="143" t="s">
        <v>701</v>
      </c>
      <c r="H10791" s="144">
        <v>137.19</v>
      </c>
      <c r="I10791" s="143"/>
    </row>
    <row r="10792" spans="2:9" x14ac:dyDescent="0.25">
      <c r="B10792" s="142">
        <v>88286</v>
      </c>
      <c r="C10792" s="143" t="s">
        <v>347</v>
      </c>
      <c r="D10792" s="142">
        <v>13492370</v>
      </c>
      <c r="E10792" s="143" t="s">
        <v>8248</v>
      </c>
      <c r="F10792" s="143" t="s">
        <v>700</v>
      </c>
      <c r="G10792" s="143" t="s">
        <v>701</v>
      </c>
      <c r="H10792" s="144">
        <v>91.46</v>
      </c>
      <c r="I10792" s="143"/>
    </row>
    <row r="10793" spans="2:9" x14ac:dyDescent="0.25">
      <c r="B10793" s="142">
        <v>88286</v>
      </c>
      <c r="C10793" s="143" t="s">
        <v>347</v>
      </c>
      <c r="D10793" s="142">
        <v>13501067</v>
      </c>
      <c r="E10793" s="143" t="s">
        <v>8249</v>
      </c>
      <c r="F10793" s="143" t="s">
        <v>713</v>
      </c>
      <c r="G10793" s="143" t="s">
        <v>714</v>
      </c>
      <c r="H10793" s="144">
        <v>350000</v>
      </c>
      <c r="I10793" s="143"/>
    </row>
    <row r="10794" spans="2:9" x14ac:dyDescent="0.25">
      <c r="B10794" s="142">
        <v>88286</v>
      </c>
      <c r="C10794" s="143" t="s">
        <v>347</v>
      </c>
      <c r="D10794" s="142">
        <v>13501067</v>
      </c>
      <c r="E10794" s="143" t="s">
        <v>8250</v>
      </c>
      <c r="F10794" s="143" t="s">
        <v>700</v>
      </c>
      <c r="G10794" s="143" t="s">
        <v>701</v>
      </c>
      <c r="H10794" s="144">
        <v>10000</v>
      </c>
      <c r="I10794" s="143"/>
    </row>
    <row r="10795" spans="2:9" x14ac:dyDescent="0.25">
      <c r="B10795" s="142">
        <v>88286</v>
      </c>
      <c r="C10795" s="143" t="s">
        <v>347</v>
      </c>
      <c r="D10795" s="142">
        <v>13501067</v>
      </c>
      <c r="E10795" s="143" t="s">
        <v>8251</v>
      </c>
      <c r="F10795" s="143" t="s">
        <v>700</v>
      </c>
      <c r="G10795" s="143" t="s">
        <v>701</v>
      </c>
      <c r="H10795" s="144">
        <v>-14000</v>
      </c>
      <c r="I10795" s="143"/>
    </row>
    <row r="10796" spans="2:9" x14ac:dyDescent="0.25">
      <c r="B10796" s="142">
        <v>88286</v>
      </c>
      <c r="C10796" s="143" t="s">
        <v>347</v>
      </c>
      <c r="D10796" s="142">
        <v>13501067</v>
      </c>
      <c r="E10796" s="143" t="s">
        <v>8251</v>
      </c>
      <c r="F10796" s="143" t="s">
        <v>700</v>
      </c>
      <c r="G10796" s="143" t="s">
        <v>701</v>
      </c>
      <c r="H10796" s="144">
        <v>-6000</v>
      </c>
      <c r="I10796" s="143"/>
    </row>
    <row r="10797" spans="2:9" x14ac:dyDescent="0.25">
      <c r="B10797" s="142">
        <v>88286</v>
      </c>
      <c r="C10797" s="143" t="s">
        <v>347</v>
      </c>
      <c r="D10797" s="142">
        <v>13501067</v>
      </c>
      <c r="E10797" s="143" t="s">
        <v>8251</v>
      </c>
      <c r="F10797" s="143" t="s">
        <v>700</v>
      </c>
      <c r="G10797" s="143" t="s">
        <v>701</v>
      </c>
      <c r="H10797" s="144">
        <v>-4000</v>
      </c>
      <c r="I10797" s="143"/>
    </row>
    <row r="10798" spans="2:9" x14ac:dyDescent="0.25">
      <c r="B10798" s="142">
        <v>88286</v>
      </c>
      <c r="C10798" s="143" t="s">
        <v>347</v>
      </c>
      <c r="D10798" s="142">
        <v>13501285</v>
      </c>
      <c r="E10798" s="143" t="s">
        <v>8252</v>
      </c>
      <c r="F10798" s="143" t="s">
        <v>700</v>
      </c>
      <c r="G10798" s="143" t="s">
        <v>701</v>
      </c>
      <c r="H10798" s="144">
        <v>210</v>
      </c>
      <c r="I10798" s="143"/>
    </row>
    <row r="10799" spans="2:9" x14ac:dyDescent="0.25">
      <c r="B10799" s="142">
        <v>88286</v>
      </c>
      <c r="C10799" s="143" t="s">
        <v>347</v>
      </c>
      <c r="D10799" s="142">
        <v>13501285</v>
      </c>
      <c r="E10799" s="143" t="s">
        <v>8252</v>
      </c>
      <c r="F10799" s="143" t="s">
        <v>700</v>
      </c>
      <c r="G10799" s="143" t="s">
        <v>701</v>
      </c>
      <c r="H10799" s="144">
        <v>90</v>
      </c>
      <c r="I10799" s="143"/>
    </row>
    <row r="10800" spans="2:9" x14ac:dyDescent="0.25">
      <c r="B10800" s="142">
        <v>88286</v>
      </c>
      <c r="C10800" s="143" t="s">
        <v>347</v>
      </c>
      <c r="D10800" s="142">
        <v>13501285</v>
      </c>
      <c r="E10800" s="143" t="s">
        <v>8252</v>
      </c>
      <c r="F10800" s="143" t="s">
        <v>700</v>
      </c>
      <c r="G10800" s="143" t="s">
        <v>701</v>
      </c>
      <c r="H10800" s="144">
        <v>60</v>
      </c>
      <c r="I10800" s="143"/>
    </row>
    <row r="10801" spans="2:9" x14ac:dyDescent="0.25">
      <c r="B10801" s="142">
        <v>88286</v>
      </c>
      <c r="C10801" s="143" t="s">
        <v>347</v>
      </c>
      <c r="D10801" s="142">
        <v>13542560</v>
      </c>
      <c r="E10801" s="143" t="s">
        <v>8253</v>
      </c>
      <c r="F10801" s="143" t="s">
        <v>700</v>
      </c>
      <c r="G10801" s="143" t="s">
        <v>701</v>
      </c>
      <c r="H10801" s="144">
        <v>-14049.51</v>
      </c>
      <c r="I10801" s="143"/>
    </row>
    <row r="10802" spans="2:9" x14ac:dyDescent="0.25">
      <c r="B10802" s="142">
        <v>88286</v>
      </c>
      <c r="C10802" s="143" t="s">
        <v>347</v>
      </c>
      <c r="D10802" s="142">
        <v>13542560</v>
      </c>
      <c r="E10802" s="143" t="s">
        <v>8253</v>
      </c>
      <c r="F10802" s="143" t="s">
        <v>700</v>
      </c>
      <c r="G10802" s="143" t="s">
        <v>701</v>
      </c>
      <c r="H10802" s="144">
        <v>-6033.57</v>
      </c>
      <c r="I10802" s="143"/>
    </row>
    <row r="10803" spans="2:9" x14ac:dyDescent="0.25">
      <c r="B10803" s="142">
        <v>88286</v>
      </c>
      <c r="C10803" s="143" t="s">
        <v>347</v>
      </c>
      <c r="D10803" s="142">
        <v>13542560</v>
      </c>
      <c r="E10803" s="143" t="s">
        <v>8253</v>
      </c>
      <c r="F10803" s="143" t="s">
        <v>700</v>
      </c>
      <c r="G10803" s="143" t="s">
        <v>701</v>
      </c>
      <c r="H10803" s="144">
        <v>-4023.98</v>
      </c>
      <c r="I10803" s="143"/>
    </row>
    <row r="10804" spans="2:9" x14ac:dyDescent="0.25">
      <c r="B10804" s="142">
        <v>88286</v>
      </c>
      <c r="C10804" s="143" t="s">
        <v>347</v>
      </c>
      <c r="D10804" s="142">
        <v>13542983</v>
      </c>
      <c r="E10804" s="143" t="s">
        <v>10032</v>
      </c>
      <c r="F10804" s="143" t="s">
        <v>700</v>
      </c>
      <c r="G10804" s="143" t="s">
        <v>701</v>
      </c>
      <c r="H10804" s="144">
        <v>-30000</v>
      </c>
      <c r="I10804" s="143"/>
    </row>
    <row r="10805" spans="2:9" x14ac:dyDescent="0.25">
      <c r="B10805" s="142">
        <v>88286</v>
      </c>
      <c r="C10805" s="143" t="s">
        <v>347</v>
      </c>
      <c r="D10805" s="142">
        <v>13567314</v>
      </c>
      <c r="E10805" s="143" t="s">
        <v>8254</v>
      </c>
      <c r="F10805" s="143" t="s">
        <v>697</v>
      </c>
      <c r="G10805" s="143" t="s">
        <v>698</v>
      </c>
      <c r="H10805" s="144">
        <v>780.3</v>
      </c>
      <c r="I10805" s="143"/>
    </row>
    <row r="10806" spans="2:9" x14ac:dyDescent="0.25">
      <c r="B10806" s="142">
        <v>88286</v>
      </c>
      <c r="C10806" s="143" t="s">
        <v>347</v>
      </c>
      <c r="D10806" s="142">
        <v>13567314</v>
      </c>
      <c r="E10806" s="143" t="s">
        <v>8254</v>
      </c>
      <c r="F10806" s="143" t="s">
        <v>697</v>
      </c>
      <c r="G10806" s="143" t="s">
        <v>698</v>
      </c>
      <c r="H10806" s="144">
        <v>16086.3</v>
      </c>
      <c r="I10806" s="143"/>
    </row>
    <row r="10807" spans="2:9" x14ac:dyDescent="0.25">
      <c r="B10807" s="142">
        <v>88286</v>
      </c>
      <c r="C10807" s="143" t="s">
        <v>347</v>
      </c>
      <c r="D10807" s="142">
        <v>13567314</v>
      </c>
      <c r="E10807" s="143" t="s">
        <v>8255</v>
      </c>
      <c r="F10807" s="143" t="s">
        <v>700</v>
      </c>
      <c r="G10807" s="143" t="s">
        <v>701</v>
      </c>
      <c r="H10807" s="144">
        <v>150</v>
      </c>
      <c r="I10807" s="143"/>
    </row>
    <row r="10808" spans="2:9" x14ac:dyDescent="0.25">
      <c r="B10808" s="142">
        <v>88286</v>
      </c>
      <c r="C10808" s="143" t="s">
        <v>347</v>
      </c>
      <c r="D10808" s="142">
        <v>13567314</v>
      </c>
      <c r="E10808" s="143" t="s">
        <v>8255</v>
      </c>
      <c r="F10808" s="143" t="s">
        <v>700</v>
      </c>
      <c r="G10808" s="143" t="s">
        <v>701</v>
      </c>
      <c r="H10808" s="144">
        <v>210</v>
      </c>
      <c r="I10808" s="143"/>
    </row>
    <row r="10809" spans="2:9" x14ac:dyDescent="0.25">
      <c r="B10809" s="142">
        <v>88286</v>
      </c>
      <c r="C10809" s="143" t="s">
        <v>347</v>
      </c>
      <c r="D10809" s="142">
        <v>13612150</v>
      </c>
      <c r="E10809" s="143" t="s">
        <v>8256</v>
      </c>
      <c r="F10809" s="143" t="s">
        <v>697</v>
      </c>
      <c r="G10809" s="143" t="s">
        <v>698</v>
      </c>
      <c r="H10809" s="144">
        <v>20000</v>
      </c>
      <c r="I10809" s="143"/>
    </row>
    <row r="10810" spans="2:9" x14ac:dyDescent="0.25">
      <c r="B10810" s="142">
        <v>88286</v>
      </c>
      <c r="C10810" s="143" t="s">
        <v>347</v>
      </c>
      <c r="D10810" s="142">
        <v>13612150</v>
      </c>
      <c r="E10810" s="143" t="s">
        <v>8257</v>
      </c>
      <c r="F10810" s="143" t="s">
        <v>700</v>
      </c>
      <c r="G10810" s="143" t="s">
        <v>701</v>
      </c>
      <c r="H10810" s="144">
        <v>1050</v>
      </c>
      <c r="I10810" s="143"/>
    </row>
    <row r="10811" spans="2:9" x14ac:dyDescent="0.25">
      <c r="B10811" s="142">
        <v>88286</v>
      </c>
      <c r="C10811" s="143" t="s">
        <v>347</v>
      </c>
      <c r="D10811" s="142">
        <v>13612150</v>
      </c>
      <c r="E10811" s="143" t="s">
        <v>8257</v>
      </c>
      <c r="F10811" s="143" t="s">
        <v>700</v>
      </c>
      <c r="G10811" s="143" t="s">
        <v>701</v>
      </c>
      <c r="H10811" s="144">
        <v>750</v>
      </c>
      <c r="I10811" s="143"/>
    </row>
    <row r="10812" spans="2:9" x14ac:dyDescent="0.25">
      <c r="B10812" s="142">
        <v>88286</v>
      </c>
      <c r="C10812" s="143" t="s">
        <v>347</v>
      </c>
      <c r="D10812" s="142">
        <v>13622680</v>
      </c>
      <c r="E10812" s="143" t="s">
        <v>9477</v>
      </c>
      <c r="F10812" s="143" t="s">
        <v>700</v>
      </c>
      <c r="G10812" s="143" t="s">
        <v>701</v>
      </c>
      <c r="H10812" s="144">
        <v>-35024.93</v>
      </c>
      <c r="I10812" s="143"/>
    </row>
    <row r="10813" spans="2:9" x14ac:dyDescent="0.25">
      <c r="B10813" s="142">
        <v>88286</v>
      </c>
      <c r="C10813" s="143" t="s">
        <v>347</v>
      </c>
      <c r="D10813" s="142">
        <v>13622680</v>
      </c>
      <c r="E10813" s="143" t="s">
        <v>9478</v>
      </c>
      <c r="F10813" s="143" t="s">
        <v>713</v>
      </c>
      <c r="G10813" s="143" t="s">
        <v>714</v>
      </c>
      <c r="H10813" s="144">
        <v>250000</v>
      </c>
      <c r="I10813" s="143"/>
    </row>
    <row r="10814" spans="2:9" x14ac:dyDescent="0.25">
      <c r="B10814" s="142">
        <v>88286</v>
      </c>
      <c r="C10814" s="143" t="s">
        <v>347</v>
      </c>
      <c r="D10814" s="142">
        <v>13622680</v>
      </c>
      <c r="E10814" s="143" t="s">
        <v>9478</v>
      </c>
      <c r="F10814" s="143" t="s">
        <v>713</v>
      </c>
      <c r="G10814" s="143" t="s">
        <v>714</v>
      </c>
      <c r="H10814" s="144">
        <v>-157000</v>
      </c>
      <c r="I10814" s="143"/>
    </row>
    <row r="10815" spans="2:9" x14ac:dyDescent="0.25">
      <c r="B10815" s="142">
        <v>88286</v>
      </c>
      <c r="C10815" s="143" t="s">
        <v>347</v>
      </c>
      <c r="D10815" s="142">
        <v>13628060</v>
      </c>
      <c r="E10815" s="143" t="s">
        <v>8258</v>
      </c>
      <c r="F10815" s="143" t="s">
        <v>697</v>
      </c>
      <c r="G10815" s="143" t="s">
        <v>698</v>
      </c>
      <c r="H10815" s="144">
        <v>17124</v>
      </c>
      <c r="I10815" s="143"/>
    </row>
    <row r="10816" spans="2:9" x14ac:dyDescent="0.25">
      <c r="B10816" s="142">
        <v>88286</v>
      </c>
      <c r="C10816" s="143" t="s">
        <v>347</v>
      </c>
      <c r="D10816" s="142">
        <v>13628060</v>
      </c>
      <c r="E10816" s="143" t="s">
        <v>8258</v>
      </c>
      <c r="F10816" s="143" t="s">
        <v>697</v>
      </c>
      <c r="G10816" s="143" t="s">
        <v>698</v>
      </c>
      <c r="H10816" s="144">
        <v>1530</v>
      </c>
      <c r="I10816" s="143"/>
    </row>
    <row r="10817" spans="2:9" x14ac:dyDescent="0.25">
      <c r="B10817" s="142">
        <v>88286</v>
      </c>
      <c r="C10817" s="143" t="s">
        <v>347</v>
      </c>
      <c r="D10817" s="142">
        <v>13640523</v>
      </c>
      <c r="E10817" s="143" t="s">
        <v>8259</v>
      </c>
      <c r="F10817" s="143" t="s">
        <v>700</v>
      </c>
      <c r="G10817" s="143" t="s">
        <v>701</v>
      </c>
      <c r="H10817" s="144">
        <v>70</v>
      </c>
      <c r="I10817" s="143"/>
    </row>
    <row r="10818" spans="2:9" x14ac:dyDescent="0.25">
      <c r="B10818" s="142">
        <v>88286</v>
      </c>
      <c r="C10818" s="143" t="s">
        <v>347</v>
      </c>
      <c r="D10818" s="142">
        <v>13640523</v>
      </c>
      <c r="E10818" s="143" t="s">
        <v>8259</v>
      </c>
      <c r="F10818" s="143" t="s">
        <v>700</v>
      </c>
      <c r="G10818" s="143" t="s">
        <v>701</v>
      </c>
      <c r="H10818" s="144">
        <v>30</v>
      </c>
      <c r="I10818" s="143"/>
    </row>
    <row r="10819" spans="2:9" x14ac:dyDescent="0.25">
      <c r="B10819" s="142">
        <v>88286</v>
      </c>
      <c r="C10819" s="143" t="s">
        <v>347</v>
      </c>
      <c r="D10819" s="142">
        <v>13640523</v>
      </c>
      <c r="E10819" s="143" t="s">
        <v>8259</v>
      </c>
      <c r="F10819" s="143" t="s">
        <v>700</v>
      </c>
      <c r="G10819" s="143" t="s">
        <v>701</v>
      </c>
      <c r="H10819" s="144">
        <v>20</v>
      </c>
      <c r="I10819" s="143"/>
    </row>
    <row r="10820" spans="2:9" x14ac:dyDescent="0.25">
      <c r="B10820" s="142">
        <v>88286</v>
      </c>
      <c r="C10820" s="143" t="s">
        <v>347</v>
      </c>
      <c r="D10820" s="142">
        <v>13664149</v>
      </c>
      <c r="E10820" s="143" t="s">
        <v>8236</v>
      </c>
      <c r="F10820" s="143" t="s">
        <v>700</v>
      </c>
      <c r="G10820" s="143" t="s">
        <v>701</v>
      </c>
      <c r="H10820" s="144">
        <v>-4800</v>
      </c>
      <c r="I10820" s="143"/>
    </row>
    <row r="10821" spans="2:9" x14ac:dyDescent="0.25">
      <c r="B10821" s="142">
        <v>88286</v>
      </c>
      <c r="C10821" s="143" t="s">
        <v>347</v>
      </c>
      <c r="D10821" s="142">
        <v>13664149</v>
      </c>
      <c r="E10821" s="143" t="s">
        <v>8236</v>
      </c>
      <c r="F10821" s="143" t="s">
        <v>700</v>
      </c>
      <c r="G10821" s="143" t="s">
        <v>701</v>
      </c>
      <c r="H10821" s="144">
        <v>-6000.96</v>
      </c>
      <c r="I10821" s="143"/>
    </row>
    <row r="10822" spans="2:9" x14ac:dyDescent="0.25">
      <c r="B10822" s="142">
        <v>88286</v>
      </c>
      <c r="C10822" s="143" t="s">
        <v>347</v>
      </c>
      <c r="D10822" s="142">
        <v>13668659</v>
      </c>
      <c r="E10822" s="143" t="s">
        <v>8241</v>
      </c>
      <c r="F10822" s="143" t="s">
        <v>700</v>
      </c>
      <c r="G10822" s="143" t="s">
        <v>701</v>
      </c>
      <c r="H10822" s="144">
        <v>10000</v>
      </c>
      <c r="I10822" s="143"/>
    </row>
    <row r="10823" spans="2:9" x14ac:dyDescent="0.25">
      <c r="B10823" s="142">
        <v>88286</v>
      </c>
      <c r="C10823" s="143" t="s">
        <v>347</v>
      </c>
      <c r="D10823" s="142">
        <v>13680391</v>
      </c>
      <c r="E10823" s="143" t="s">
        <v>8261</v>
      </c>
      <c r="F10823" s="143" t="s">
        <v>713</v>
      </c>
      <c r="G10823" s="143" t="s">
        <v>714</v>
      </c>
      <c r="H10823" s="144">
        <v>100000</v>
      </c>
      <c r="I10823" s="143"/>
    </row>
    <row r="10824" spans="2:9" x14ac:dyDescent="0.25">
      <c r="B10824" s="142">
        <v>88286</v>
      </c>
      <c r="C10824" s="143" t="s">
        <v>347</v>
      </c>
      <c r="D10824" s="142">
        <v>13680391</v>
      </c>
      <c r="E10824" s="143" t="s">
        <v>8261</v>
      </c>
      <c r="F10824" s="143" t="s">
        <v>713</v>
      </c>
      <c r="G10824" s="143" t="s">
        <v>714</v>
      </c>
      <c r="H10824" s="144">
        <v>-100000</v>
      </c>
      <c r="I10824" s="143"/>
    </row>
    <row r="10825" spans="2:9" x14ac:dyDescent="0.25">
      <c r="B10825" s="142">
        <v>88286</v>
      </c>
      <c r="C10825" s="143" t="s">
        <v>347</v>
      </c>
      <c r="D10825" s="142">
        <v>13680391</v>
      </c>
      <c r="E10825" s="143" t="s">
        <v>8262</v>
      </c>
      <c r="F10825" s="143" t="s">
        <v>713</v>
      </c>
      <c r="G10825" s="143" t="s">
        <v>714</v>
      </c>
      <c r="H10825" s="144">
        <v>50000</v>
      </c>
      <c r="I10825" s="143"/>
    </row>
    <row r="10826" spans="2:9" x14ac:dyDescent="0.25">
      <c r="B10826" s="142">
        <v>88286</v>
      </c>
      <c r="C10826" s="143" t="s">
        <v>347</v>
      </c>
      <c r="D10826" s="142">
        <v>13704997</v>
      </c>
      <c r="E10826" s="143" t="s">
        <v>8263</v>
      </c>
      <c r="F10826" s="143" t="s">
        <v>716</v>
      </c>
      <c r="G10826" s="143" t="s">
        <v>717</v>
      </c>
      <c r="H10826" s="144">
        <v>176000</v>
      </c>
      <c r="I10826" s="143"/>
    </row>
    <row r="10827" spans="2:9" x14ac:dyDescent="0.25">
      <c r="B10827" s="142">
        <v>88286</v>
      </c>
      <c r="C10827" s="143" t="s">
        <v>347</v>
      </c>
      <c r="D10827" s="142">
        <v>13704997</v>
      </c>
      <c r="E10827" s="143" t="s">
        <v>8264</v>
      </c>
      <c r="F10827" s="143" t="s">
        <v>716</v>
      </c>
      <c r="G10827" s="143" t="s">
        <v>717</v>
      </c>
      <c r="H10827" s="144">
        <v>176000</v>
      </c>
      <c r="I10827" s="143"/>
    </row>
    <row r="10828" spans="2:9" x14ac:dyDescent="0.25">
      <c r="B10828" s="142">
        <v>88286</v>
      </c>
      <c r="C10828" s="143" t="s">
        <v>347</v>
      </c>
      <c r="D10828" s="142">
        <v>65120578</v>
      </c>
      <c r="E10828" s="143" t="s">
        <v>8246</v>
      </c>
      <c r="F10828" s="143" t="s">
        <v>700</v>
      </c>
      <c r="G10828" s="143" t="s">
        <v>701</v>
      </c>
      <c r="H10828" s="144">
        <v>1050</v>
      </c>
      <c r="I10828" s="143"/>
    </row>
    <row r="10829" spans="2:9" x14ac:dyDescent="0.25">
      <c r="B10829" s="142">
        <v>88286</v>
      </c>
      <c r="C10829" s="143" t="s">
        <v>347</v>
      </c>
      <c r="D10829" s="142">
        <v>65120578</v>
      </c>
      <c r="E10829" s="143" t="s">
        <v>8246</v>
      </c>
      <c r="F10829" s="143" t="s">
        <v>700</v>
      </c>
      <c r="G10829" s="143" t="s">
        <v>701</v>
      </c>
      <c r="H10829" s="144">
        <v>450</v>
      </c>
      <c r="I10829" s="143"/>
    </row>
    <row r="10830" spans="2:9" x14ac:dyDescent="0.25">
      <c r="B10830" s="142">
        <v>88286</v>
      </c>
      <c r="C10830" s="143" t="s">
        <v>347</v>
      </c>
      <c r="D10830" s="142">
        <v>65120578</v>
      </c>
      <c r="E10830" s="143" t="s">
        <v>8246</v>
      </c>
      <c r="F10830" s="143" t="s">
        <v>700</v>
      </c>
      <c r="G10830" s="143" t="s">
        <v>701</v>
      </c>
      <c r="H10830" s="144">
        <v>300</v>
      </c>
      <c r="I10830" s="143"/>
    </row>
    <row r="10831" spans="2:9" x14ac:dyDescent="0.25">
      <c r="B10831" s="142">
        <v>88286</v>
      </c>
      <c r="C10831" s="143" t="s">
        <v>347</v>
      </c>
      <c r="D10831" s="142">
        <v>65120578</v>
      </c>
      <c r="E10831" s="143" t="s">
        <v>8247</v>
      </c>
      <c r="F10831" s="143" t="s">
        <v>697</v>
      </c>
      <c r="G10831" s="143" t="s">
        <v>698</v>
      </c>
      <c r="H10831" s="144">
        <v>27000</v>
      </c>
      <c r="I10831" s="143"/>
    </row>
    <row r="10832" spans="2:9" x14ac:dyDescent="0.25">
      <c r="B10832" s="142">
        <v>88286</v>
      </c>
      <c r="C10832" s="143" t="s">
        <v>347</v>
      </c>
      <c r="D10832" s="142">
        <v>65136969</v>
      </c>
      <c r="E10832" s="143" t="s">
        <v>8265</v>
      </c>
      <c r="F10832" s="143" t="s">
        <v>700</v>
      </c>
      <c r="G10832" s="143" t="s">
        <v>701</v>
      </c>
      <c r="H10832" s="144">
        <v>1700</v>
      </c>
      <c r="I10832" s="143"/>
    </row>
    <row r="10833" spans="2:9" x14ac:dyDescent="0.25">
      <c r="B10833" s="142">
        <v>88286</v>
      </c>
      <c r="C10833" s="143" t="s">
        <v>347</v>
      </c>
      <c r="D10833" s="142">
        <v>65157475</v>
      </c>
      <c r="E10833" s="143" t="s">
        <v>8266</v>
      </c>
      <c r="F10833" s="143" t="s">
        <v>700</v>
      </c>
      <c r="G10833" s="143" t="s">
        <v>701</v>
      </c>
      <c r="H10833" s="144">
        <v>4200</v>
      </c>
      <c r="I10833" s="143"/>
    </row>
    <row r="10834" spans="2:9" x14ac:dyDescent="0.25">
      <c r="B10834" s="142">
        <v>88286</v>
      </c>
      <c r="C10834" s="143" t="s">
        <v>347</v>
      </c>
      <c r="D10834" s="142">
        <v>65157475</v>
      </c>
      <c r="E10834" s="143" t="s">
        <v>8266</v>
      </c>
      <c r="F10834" s="143" t="s">
        <v>700</v>
      </c>
      <c r="G10834" s="143" t="s">
        <v>701</v>
      </c>
      <c r="H10834" s="144">
        <v>1800</v>
      </c>
      <c r="I10834" s="143"/>
    </row>
    <row r="10835" spans="2:9" x14ac:dyDescent="0.25">
      <c r="B10835" s="142">
        <v>88286</v>
      </c>
      <c r="C10835" s="143" t="s">
        <v>347</v>
      </c>
      <c r="D10835" s="142">
        <v>65157475</v>
      </c>
      <c r="E10835" s="143" t="s">
        <v>8266</v>
      </c>
      <c r="F10835" s="143" t="s">
        <v>700</v>
      </c>
      <c r="G10835" s="143" t="s">
        <v>701</v>
      </c>
      <c r="H10835" s="144">
        <v>1200</v>
      </c>
      <c r="I10835" s="143"/>
    </row>
    <row r="10836" spans="2:9" x14ac:dyDescent="0.25">
      <c r="B10836" s="142">
        <v>88286</v>
      </c>
      <c r="C10836" s="143" t="s">
        <v>347</v>
      </c>
      <c r="D10836" s="142">
        <v>65199643</v>
      </c>
      <c r="E10836" s="143" t="s">
        <v>8267</v>
      </c>
      <c r="F10836" s="143" t="s">
        <v>697</v>
      </c>
      <c r="G10836" s="143" t="s">
        <v>698</v>
      </c>
      <c r="H10836" s="144">
        <v>2200</v>
      </c>
      <c r="I10836" s="143"/>
    </row>
    <row r="10837" spans="2:9" x14ac:dyDescent="0.25">
      <c r="B10837" s="142">
        <v>88286</v>
      </c>
      <c r="C10837" s="143" t="s">
        <v>347</v>
      </c>
      <c r="D10837" s="142">
        <v>74531675</v>
      </c>
      <c r="E10837" s="143" t="s">
        <v>8260</v>
      </c>
      <c r="F10837" s="143" t="s">
        <v>700</v>
      </c>
      <c r="G10837" s="143" t="s">
        <v>701</v>
      </c>
      <c r="H10837" s="144">
        <v>8100</v>
      </c>
      <c r="I10837" s="143"/>
    </row>
    <row r="10838" spans="2:9" x14ac:dyDescent="0.25">
      <c r="B10838" s="142">
        <v>88286</v>
      </c>
      <c r="C10838" s="143" t="s">
        <v>347</v>
      </c>
      <c r="D10838" s="142">
        <v>97988400</v>
      </c>
      <c r="E10838" s="143" t="s">
        <v>8166</v>
      </c>
      <c r="F10838" s="143" t="s">
        <v>713</v>
      </c>
      <c r="G10838" s="143" t="s">
        <v>714</v>
      </c>
      <c r="H10838" s="144">
        <v>774.18</v>
      </c>
      <c r="I10838" s="143"/>
    </row>
    <row r="10839" spans="2:9" x14ac:dyDescent="0.25">
      <c r="B10839" s="142">
        <v>88286</v>
      </c>
      <c r="C10839" s="143" t="s">
        <v>347</v>
      </c>
      <c r="D10839" s="142">
        <v>99528156</v>
      </c>
      <c r="E10839" s="143" t="s">
        <v>8225</v>
      </c>
      <c r="F10839" s="143" t="s">
        <v>700</v>
      </c>
      <c r="G10839" s="143" t="s">
        <v>701</v>
      </c>
      <c r="H10839" s="144">
        <v>-160975.51</v>
      </c>
      <c r="I10839" s="143"/>
    </row>
    <row r="10840" spans="2:9" x14ac:dyDescent="0.25">
      <c r="B10840" s="142">
        <v>88286</v>
      </c>
      <c r="C10840" s="143" t="s">
        <v>347</v>
      </c>
      <c r="D10840" s="142">
        <v>99879492</v>
      </c>
      <c r="E10840" s="143" t="s">
        <v>8268</v>
      </c>
      <c r="F10840" s="143" t="s">
        <v>697</v>
      </c>
      <c r="G10840" s="143" t="s">
        <v>698</v>
      </c>
      <c r="H10840" s="144">
        <v>-15000</v>
      </c>
      <c r="I10840" s="143"/>
    </row>
    <row r="10841" spans="2:9" x14ac:dyDescent="0.25">
      <c r="B10841" s="142">
        <v>88286</v>
      </c>
      <c r="C10841" s="143" t="s">
        <v>347</v>
      </c>
      <c r="D10841" s="142">
        <v>99879498</v>
      </c>
      <c r="E10841" s="143" t="s">
        <v>8269</v>
      </c>
      <c r="F10841" s="143" t="s">
        <v>700</v>
      </c>
      <c r="G10841" s="143" t="s">
        <v>701</v>
      </c>
      <c r="H10841" s="144">
        <v>-20000</v>
      </c>
      <c r="I10841" s="143"/>
    </row>
    <row r="10842" spans="2:9" x14ac:dyDescent="0.25">
      <c r="B10842" s="142">
        <v>88286</v>
      </c>
      <c r="C10842" s="143" t="s">
        <v>347</v>
      </c>
      <c r="D10842" s="142">
        <v>99882891</v>
      </c>
      <c r="E10842" s="143" t="s">
        <v>8270</v>
      </c>
      <c r="F10842" s="143" t="s">
        <v>697</v>
      </c>
      <c r="G10842" s="143" t="s">
        <v>698</v>
      </c>
      <c r="H10842" s="144">
        <v>-15000</v>
      </c>
      <c r="I10842" s="143"/>
    </row>
    <row r="10843" spans="2:9" x14ac:dyDescent="0.25">
      <c r="B10843" s="142">
        <v>88288</v>
      </c>
      <c r="C10843" s="143" t="s">
        <v>349</v>
      </c>
      <c r="D10843" s="142">
        <v>13042735</v>
      </c>
      <c r="E10843" s="143" t="s">
        <v>8272</v>
      </c>
      <c r="F10843" s="143" t="s">
        <v>700</v>
      </c>
      <c r="G10843" s="143" t="s">
        <v>701</v>
      </c>
      <c r="H10843" s="144">
        <v>14420</v>
      </c>
      <c r="I10843" s="143"/>
    </row>
    <row r="10844" spans="2:9" x14ac:dyDescent="0.25">
      <c r="B10844" s="142">
        <v>88288</v>
      </c>
      <c r="C10844" s="143" t="s">
        <v>349</v>
      </c>
      <c r="D10844" s="142">
        <v>13042735</v>
      </c>
      <c r="E10844" s="143" t="s">
        <v>8273</v>
      </c>
      <c r="F10844" s="143" t="s">
        <v>700</v>
      </c>
      <c r="G10844" s="143" t="s">
        <v>701</v>
      </c>
      <c r="H10844" s="144">
        <v>360</v>
      </c>
      <c r="I10844" s="143"/>
    </row>
    <row r="10845" spans="2:9" x14ac:dyDescent="0.25">
      <c r="B10845" s="142">
        <v>88288</v>
      </c>
      <c r="C10845" s="143" t="s">
        <v>349</v>
      </c>
      <c r="D10845" s="142">
        <v>13139043</v>
      </c>
      <c r="E10845" s="143" t="s">
        <v>10033</v>
      </c>
      <c r="F10845" s="143" t="s">
        <v>700</v>
      </c>
      <c r="G10845" s="143" t="s">
        <v>701</v>
      </c>
      <c r="H10845" s="144">
        <v>-128759.46</v>
      </c>
      <c r="I10845" s="143"/>
    </row>
    <row r="10846" spans="2:9" x14ac:dyDescent="0.25">
      <c r="B10846" s="142">
        <v>88288</v>
      </c>
      <c r="C10846" s="143" t="s">
        <v>349</v>
      </c>
      <c r="D10846" s="142">
        <v>13205139</v>
      </c>
      <c r="E10846" s="143" t="s">
        <v>9479</v>
      </c>
      <c r="F10846" s="143" t="s">
        <v>700</v>
      </c>
      <c r="G10846" s="143" t="s">
        <v>701</v>
      </c>
      <c r="H10846" s="144">
        <v>7080</v>
      </c>
      <c r="I10846" s="143"/>
    </row>
    <row r="10847" spans="2:9" x14ac:dyDescent="0.25">
      <c r="B10847" s="142">
        <v>88288</v>
      </c>
      <c r="C10847" s="143" t="s">
        <v>349</v>
      </c>
      <c r="D10847" s="142">
        <v>13296401</v>
      </c>
      <c r="E10847" s="143" t="s">
        <v>8274</v>
      </c>
      <c r="F10847" s="143" t="s">
        <v>700</v>
      </c>
      <c r="G10847" s="143" t="s">
        <v>701</v>
      </c>
      <c r="H10847" s="144">
        <v>6800</v>
      </c>
      <c r="I10847" s="143"/>
    </row>
    <row r="10848" spans="2:9" x14ac:dyDescent="0.25">
      <c r="B10848" s="142">
        <v>88288</v>
      </c>
      <c r="C10848" s="143" t="s">
        <v>349</v>
      </c>
      <c r="D10848" s="142">
        <v>13296401</v>
      </c>
      <c r="E10848" s="143" t="s">
        <v>8275</v>
      </c>
      <c r="F10848" s="143" t="s">
        <v>700</v>
      </c>
      <c r="G10848" s="143" t="s">
        <v>701</v>
      </c>
      <c r="H10848" s="144">
        <v>-6856.43</v>
      </c>
      <c r="I10848" s="143"/>
    </row>
    <row r="10849" spans="2:9" x14ac:dyDescent="0.25">
      <c r="B10849" s="142">
        <v>88288</v>
      </c>
      <c r="C10849" s="143" t="s">
        <v>349</v>
      </c>
      <c r="D10849" s="142">
        <v>13337731</v>
      </c>
      <c r="E10849" s="143" t="s">
        <v>8276</v>
      </c>
      <c r="F10849" s="143" t="s">
        <v>700</v>
      </c>
      <c r="G10849" s="143" t="s">
        <v>701</v>
      </c>
      <c r="H10849" s="144">
        <v>360</v>
      </c>
      <c r="I10849" s="143"/>
    </row>
    <row r="10850" spans="2:9" x14ac:dyDescent="0.25">
      <c r="B10850" s="142">
        <v>88288</v>
      </c>
      <c r="C10850" s="143" t="s">
        <v>349</v>
      </c>
      <c r="D10850" s="142">
        <v>13337731</v>
      </c>
      <c r="E10850" s="143" t="s">
        <v>8277</v>
      </c>
      <c r="F10850" s="143" t="s">
        <v>778</v>
      </c>
      <c r="G10850" s="143" t="s">
        <v>779</v>
      </c>
      <c r="H10850" s="144">
        <v>54.2</v>
      </c>
      <c r="I10850" s="143"/>
    </row>
    <row r="10851" spans="2:9" x14ac:dyDescent="0.25">
      <c r="B10851" s="142">
        <v>88288</v>
      </c>
      <c r="C10851" s="143" t="s">
        <v>349</v>
      </c>
      <c r="D10851" s="142">
        <v>13337731</v>
      </c>
      <c r="E10851" s="143" t="s">
        <v>8278</v>
      </c>
      <c r="F10851" s="143" t="s">
        <v>700</v>
      </c>
      <c r="G10851" s="143" t="s">
        <v>701</v>
      </c>
      <c r="H10851" s="144">
        <v>6560</v>
      </c>
      <c r="I10851" s="143"/>
    </row>
    <row r="10852" spans="2:9" x14ac:dyDescent="0.25">
      <c r="B10852" s="142">
        <v>88288</v>
      </c>
      <c r="C10852" s="143" t="s">
        <v>349</v>
      </c>
      <c r="D10852" s="142">
        <v>13360830</v>
      </c>
      <c r="E10852" s="143" t="s">
        <v>10034</v>
      </c>
      <c r="F10852" s="143" t="s">
        <v>1675</v>
      </c>
      <c r="G10852" s="143" t="s">
        <v>1676</v>
      </c>
      <c r="H10852" s="144">
        <v>1051</v>
      </c>
      <c r="I10852" s="143"/>
    </row>
    <row r="10853" spans="2:9" x14ac:dyDescent="0.25">
      <c r="B10853" s="142">
        <v>88288</v>
      </c>
      <c r="C10853" s="143" t="s">
        <v>349</v>
      </c>
      <c r="D10853" s="142">
        <v>13416017</v>
      </c>
      <c r="E10853" s="143" t="s">
        <v>10035</v>
      </c>
      <c r="F10853" s="143" t="s">
        <v>899</v>
      </c>
      <c r="G10853" s="143" t="s">
        <v>900</v>
      </c>
      <c r="H10853" s="144">
        <v>-9174.01</v>
      </c>
      <c r="I10853" s="143"/>
    </row>
    <row r="10854" spans="2:9" x14ac:dyDescent="0.25">
      <c r="B10854" s="142">
        <v>88288</v>
      </c>
      <c r="C10854" s="143" t="s">
        <v>349</v>
      </c>
      <c r="D10854" s="142">
        <v>13616987</v>
      </c>
      <c r="E10854" s="143" t="s">
        <v>8279</v>
      </c>
      <c r="F10854" s="143" t="s">
        <v>700</v>
      </c>
      <c r="G10854" s="143" t="s">
        <v>701</v>
      </c>
      <c r="H10854" s="144">
        <v>-13761.58</v>
      </c>
      <c r="I10854" s="143"/>
    </row>
    <row r="10855" spans="2:9" x14ac:dyDescent="0.25">
      <c r="B10855" s="142">
        <v>88288</v>
      </c>
      <c r="C10855" s="143" t="s">
        <v>349</v>
      </c>
      <c r="D10855" s="142">
        <v>13946937</v>
      </c>
      <c r="E10855" s="143" t="s">
        <v>8280</v>
      </c>
      <c r="F10855" s="143" t="s">
        <v>700</v>
      </c>
      <c r="G10855" s="143" t="s">
        <v>701</v>
      </c>
      <c r="H10855" s="144">
        <v>3000</v>
      </c>
      <c r="I10855" s="143"/>
    </row>
    <row r="10856" spans="2:9" x14ac:dyDescent="0.25">
      <c r="B10856" s="142">
        <v>88288</v>
      </c>
      <c r="C10856" s="143" t="s">
        <v>349</v>
      </c>
      <c r="D10856" s="142">
        <v>65161582</v>
      </c>
      <c r="E10856" s="143" t="s">
        <v>8271</v>
      </c>
      <c r="F10856" s="143" t="s">
        <v>700</v>
      </c>
      <c r="G10856" s="143" t="s">
        <v>701</v>
      </c>
      <c r="H10856" s="144">
        <v>20000</v>
      </c>
      <c r="I10856" s="143"/>
    </row>
    <row r="10857" spans="2:9" x14ac:dyDescent="0.25">
      <c r="B10857" s="142">
        <v>88291</v>
      </c>
      <c r="C10857" s="143" t="s">
        <v>348</v>
      </c>
      <c r="D10857" s="142">
        <v>13106435</v>
      </c>
      <c r="E10857" s="143" t="s">
        <v>8281</v>
      </c>
      <c r="F10857" s="143" t="s">
        <v>700</v>
      </c>
      <c r="G10857" s="143" t="s">
        <v>701</v>
      </c>
      <c r="H10857" s="144">
        <v>2250</v>
      </c>
      <c r="I10857" s="143"/>
    </row>
    <row r="10858" spans="2:9" x14ac:dyDescent="0.25">
      <c r="B10858" s="142">
        <v>88291</v>
      </c>
      <c r="C10858" s="143" t="s">
        <v>348</v>
      </c>
      <c r="D10858" s="142">
        <v>13106435</v>
      </c>
      <c r="E10858" s="143" t="s">
        <v>8281</v>
      </c>
      <c r="F10858" s="143" t="s">
        <v>700</v>
      </c>
      <c r="G10858" s="143" t="s">
        <v>701</v>
      </c>
      <c r="H10858" s="144">
        <v>1125</v>
      </c>
      <c r="I10858" s="143"/>
    </row>
    <row r="10859" spans="2:9" x14ac:dyDescent="0.25">
      <c r="B10859" s="142">
        <v>88291</v>
      </c>
      <c r="C10859" s="143" t="s">
        <v>348</v>
      </c>
      <c r="D10859" s="142">
        <v>13106435</v>
      </c>
      <c r="E10859" s="143" t="s">
        <v>8281</v>
      </c>
      <c r="F10859" s="143" t="s">
        <v>700</v>
      </c>
      <c r="G10859" s="143" t="s">
        <v>701</v>
      </c>
      <c r="H10859" s="144">
        <v>1125</v>
      </c>
      <c r="I10859" s="143"/>
    </row>
    <row r="10860" spans="2:9" x14ac:dyDescent="0.25">
      <c r="B10860" s="142">
        <v>88291</v>
      </c>
      <c r="C10860" s="143" t="s">
        <v>348</v>
      </c>
      <c r="D10860" s="142">
        <v>13116249</v>
      </c>
      <c r="E10860" s="143" t="s">
        <v>8282</v>
      </c>
      <c r="F10860" s="143" t="s">
        <v>700</v>
      </c>
      <c r="G10860" s="143" t="s">
        <v>701</v>
      </c>
      <c r="H10860" s="144">
        <v>14000</v>
      </c>
      <c r="I10860" s="143"/>
    </row>
    <row r="10861" spans="2:9" x14ac:dyDescent="0.25">
      <c r="B10861" s="142">
        <v>88291</v>
      </c>
      <c r="C10861" s="143" t="s">
        <v>348</v>
      </c>
      <c r="D10861" s="142">
        <v>13116249</v>
      </c>
      <c r="E10861" s="143" t="s">
        <v>8283</v>
      </c>
      <c r="F10861" s="143" t="s">
        <v>700</v>
      </c>
      <c r="G10861" s="143" t="s">
        <v>701</v>
      </c>
      <c r="H10861" s="144">
        <v>150</v>
      </c>
      <c r="I10861" s="143"/>
    </row>
    <row r="10862" spans="2:9" x14ac:dyDescent="0.25">
      <c r="B10862" s="142">
        <v>88291</v>
      </c>
      <c r="C10862" s="143" t="s">
        <v>348</v>
      </c>
      <c r="D10862" s="142">
        <v>13116249</v>
      </c>
      <c r="E10862" s="143" t="s">
        <v>8283</v>
      </c>
      <c r="F10862" s="143" t="s">
        <v>700</v>
      </c>
      <c r="G10862" s="143" t="s">
        <v>701</v>
      </c>
      <c r="H10862" s="144">
        <v>30</v>
      </c>
      <c r="I10862" s="143"/>
    </row>
    <row r="10863" spans="2:9" x14ac:dyDescent="0.25">
      <c r="B10863" s="142">
        <v>88316</v>
      </c>
      <c r="C10863" s="143" t="s">
        <v>362</v>
      </c>
      <c r="D10863" s="142">
        <v>13011944</v>
      </c>
      <c r="E10863" s="143" t="s">
        <v>8284</v>
      </c>
      <c r="F10863" s="143" t="s">
        <v>723</v>
      </c>
      <c r="G10863" s="143" t="s">
        <v>724</v>
      </c>
      <c r="H10863" s="144">
        <v>-20000</v>
      </c>
      <c r="I10863" s="143"/>
    </row>
    <row r="10864" spans="2:9" x14ac:dyDescent="0.25">
      <c r="B10864" s="142">
        <v>88316</v>
      </c>
      <c r="C10864" s="143" t="s">
        <v>362</v>
      </c>
      <c r="D10864" s="142">
        <v>13168160</v>
      </c>
      <c r="E10864" s="143" t="s">
        <v>8285</v>
      </c>
      <c r="F10864" s="143" t="s">
        <v>700</v>
      </c>
      <c r="G10864" s="143" t="s">
        <v>701</v>
      </c>
      <c r="H10864" s="144">
        <v>600</v>
      </c>
      <c r="I10864" s="143"/>
    </row>
    <row r="10865" spans="2:9" x14ac:dyDescent="0.25">
      <c r="B10865" s="142">
        <v>88316</v>
      </c>
      <c r="C10865" s="143" t="s">
        <v>362</v>
      </c>
      <c r="D10865" s="142">
        <v>13170306</v>
      </c>
      <c r="E10865" s="143" t="s">
        <v>8286</v>
      </c>
      <c r="F10865" s="143" t="s">
        <v>700</v>
      </c>
      <c r="G10865" s="143" t="s">
        <v>701</v>
      </c>
      <c r="H10865" s="144">
        <v>137.19</v>
      </c>
      <c r="I10865" s="143"/>
    </row>
    <row r="10866" spans="2:9" x14ac:dyDescent="0.25">
      <c r="B10866" s="142">
        <v>88316</v>
      </c>
      <c r="C10866" s="143" t="s">
        <v>362</v>
      </c>
      <c r="D10866" s="142">
        <v>13170306</v>
      </c>
      <c r="E10866" s="143" t="s">
        <v>8286</v>
      </c>
      <c r="F10866" s="143" t="s">
        <v>700</v>
      </c>
      <c r="G10866" s="143" t="s">
        <v>701</v>
      </c>
      <c r="H10866" s="144">
        <v>274.38</v>
      </c>
      <c r="I10866" s="143"/>
    </row>
    <row r="10867" spans="2:9" x14ac:dyDescent="0.25">
      <c r="B10867" s="142">
        <v>88316</v>
      </c>
      <c r="C10867" s="143" t="s">
        <v>362</v>
      </c>
      <c r="D10867" s="142">
        <v>13170306</v>
      </c>
      <c r="E10867" s="143" t="s">
        <v>8286</v>
      </c>
      <c r="F10867" s="143" t="s">
        <v>700</v>
      </c>
      <c r="G10867" s="143" t="s">
        <v>701</v>
      </c>
      <c r="H10867" s="144">
        <v>91.46</v>
      </c>
      <c r="I10867" s="143"/>
    </row>
    <row r="10868" spans="2:9" x14ac:dyDescent="0.25">
      <c r="B10868" s="142">
        <v>88316</v>
      </c>
      <c r="C10868" s="143" t="s">
        <v>362</v>
      </c>
      <c r="D10868" s="142">
        <v>13170306</v>
      </c>
      <c r="E10868" s="143" t="s">
        <v>8287</v>
      </c>
      <c r="F10868" s="143" t="s">
        <v>700</v>
      </c>
      <c r="G10868" s="143" t="s">
        <v>701</v>
      </c>
      <c r="H10868" s="144">
        <v>200</v>
      </c>
      <c r="I10868" s="143"/>
    </row>
    <row r="10869" spans="2:9" x14ac:dyDescent="0.25">
      <c r="B10869" s="142">
        <v>88316</v>
      </c>
      <c r="C10869" s="143" t="s">
        <v>362</v>
      </c>
      <c r="D10869" s="142">
        <v>13170306</v>
      </c>
      <c r="E10869" s="143" t="s">
        <v>8287</v>
      </c>
      <c r="F10869" s="143" t="s">
        <v>700</v>
      </c>
      <c r="G10869" s="143" t="s">
        <v>701</v>
      </c>
      <c r="H10869" s="144">
        <v>300</v>
      </c>
      <c r="I10869" s="143"/>
    </row>
    <row r="10870" spans="2:9" x14ac:dyDescent="0.25">
      <c r="B10870" s="142">
        <v>88316</v>
      </c>
      <c r="C10870" s="143" t="s">
        <v>362</v>
      </c>
      <c r="D10870" s="142">
        <v>13170306</v>
      </c>
      <c r="E10870" s="143" t="s">
        <v>8287</v>
      </c>
      <c r="F10870" s="143" t="s">
        <v>700</v>
      </c>
      <c r="G10870" s="143" t="s">
        <v>701</v>
      </c>
      <c r="H10870" s="144">
        <v>100</v>
      </c>
      <c r="I10870" s="143"/>
    </row>
    <row r="10871" spans="2:9" x14ac:dyDescent="0.25">
      <c r="B10871" s="142">
        <v>88316</v>
      </c>
      <c r="C10871" s="143" t="s">
        <v>362</v>
      </c>
      <c r="D10871" s="142">
        <v>13360785</v>
      </c>
      <c r="E10871" s="143" t="s">
        <v>8288</v>
      </c>
      <c r="F10871" s="143" t="s">
        <v>723</v>
      </c>
      <c r="G10871" s="143" t="s">
        <v>724</v>
      </c>
      <c r="H10871" s="144">
        <v>-20000</v>
      </c>
      <c r="I10871" s="143"/>
    </row>
    <row r="10872" spans="2:9" x14ac:dyDescent="0.25">
      <c r="B10872" s="142">
        <v>88316</v>
      </c>
      <c r="C10872" s="143" t="s">
        <v>362</v>
      </c>
      <c r="D10872" s="142">
        <v>13428879</v>
      </c>
      <c r="E10872" s="143" t="s">
        <v>8289</v>
      </c>
      <c r="F10872" s="143" t="s">
        <v>700</v>
      </c>
      <c r="G10872" s="143" t="s">
        <v>701</v>
      </c>
      <c r="H10872" s="144">
        <v>600</v>
      </c>
      <c r="I10872" s="143"/>
    </row>
    <row r="10873" spans="2:9" x14ac:dyDescent="0.25">
      <c r="B10873" s="142">
        <v>88316</v>
      </c>
      <c r="C10873" s="143" t="s">
        <v>362</v>
      </c>
      <c r="D10873" s="142">
        <v>13474772</v>
      </c>
      <c r="E10873" s="143" t="s">
        <v>9480</v>
      </c>
      <c r="F10873" s="143" t="s">
        <v>713</v>
      </c>
      <c r="G10873" s="143" t="s">
        <v>714</v>
      </c>
      <c r="H10873" s="144">
        <v>100000</v>
      </c>
      <c r="I10873" s="143"/>
    </row>
    <row r="10874" spans="2:9" x14ac:dyDescent="0.25">
      <c r="B10874" s="142">
        <v>88316</v>
      </c>
      <c r="C10874" s="143" t="s">
        <v>362</v>
      </c>
      <c r="D10874" s="142">
        <v>13494920</v>
      </c>
      <c r="E10874" s="143" t="s">
        <v>8290</v>
      </c>
      <c r="F10874" s="143" t="s">
        <v>700</v>
      </c>
      <c r="G10874" s="143" t="s">
        <v>701</v>
      </c>
      <c r="H10874" s="144">
        <v>-1056</v>
      </c>
      <c r="I10874" s="143"/>
    </row>
    <row r="10875" spans="2:9" x14ac:dyDescent="0.25">
      <c r="B10875" s="142">
        <v>88316</v>
      </c>
      <c r="C10875" s="143" t="s">
        <v>362</v>
      </c>
      <c r="D10875" s="142">
        <v>13508119</v>
      </c>
      <c r="E10875" s="143" t="s">
        <v>9481</v>
      </c>
      <c r="F10875" s="143" t="s">
        <v>713</v>
      </c>
      <c r="G10875" s="143" t="s">
        <v>714</v>
      </c>
      <c r="H10875" s="144">
        <v>100000</v>
      </c>
      <c r="I10875" s="143"/>
    </row>
    <row r="10876" spans="2:9" x14ac:dyDescent="0.25">
      <c r="B10876" s="142">
        <v>88316</v>
      </c>
      <c r="C10876" s="143" t="s">
        <v>362</v>
      </c>
      <c r="D10876" s="142">
        <v>13513754</v>
      </c>
      <c r="E10876" s="143" t="s">
        <v>8291</v>
      </c>
      <c r="F10876" s="143" t="s">
        <v>700</v>
      </c>
      <c r="G10876" s="143" t="s">
        <v>701</v>
      </c>
      <c r="H10876" s="144">
        <v>360</v>
      </c>
      <c r="I10876" s="143"/>
    </row>
    <row r="10877" spans="2:9" x14ac:dyDescent="0.25">
      <c r="B10877" s="142">
        <v>88316</v>
      </c>
      <c r="C10877" s="143" t="s">
        <v>362</v>
      </c>
      <c r="D10877" s="142">
        <v>13536710</v>
      </c>
      <c r="E10877" s="143" t="s">
        <v>10036</v>
      </c>
      <c r="F10877" s="143" t="s">
        <v>700</v>
      </c>
      <c r="G10877" s="143" t="s">
        <v>701</v>
      </c>
      <c r="H10877" s="144">
        <v>-5164.43</v>
      </c>
      <c r="I10877" s="143"/>
    </row>
    <row r="10878" spans="2:9" x14ac:dyDescent="0.25">
      <c r="B10878" s="142">
        <v>88316</v>
      </c>
      <c r="C10878" s="143" t="s">
        <v>362</v>
      </c>
      <c r="D10878" s="142">
        <v>13537885</v>
      </c>
      <c r="E10878" s="143" t="s">
        <v>8292</v>
      </c>
      <c r="F10878" s="143" t="s">
        <v>700</v>
      </c>
      <c r="G10878" s="143" t="s">
        <v>701</v>
      </c>
      <c r="H10878" s="144">
        <v>200</v>
      </c>
      <c r="I10878" s="143"/>
    </row>
    <row r="10879" spans="2:9" x14ac:dyDescent="0.25">
      <c r="B10879" s="142">
        <v>88316</v>
      </c>
      <c r="C10879" s="143" t="s">
        <v>362</v>
      </c>
      <c r="D10879" s="142">
        <v>13537885</v>
      </c>
      <c r="E10879" s="143" t="s">
        <v>8292</v>
      </c>
      <c r="F10879" s="143" t="s">
        <v>700</v>
      </c>
      <c r="G10879" s="143" t="s">
        <v>701</v>
      </c>
      <c r="H10879" s="144">
        <v>400</v>
      </c>
      <c r="I10879" s="143"/>
    </row>
    <row r="10880" spans="2:9" x14ac:dyDescent="0.25">
      <c r="B10880" s="142">
        <v>88316</v>
      </c>
      <c r="C10880" s="143" t="s">
        <v>362</v>
      </c>
      <c r="D10880" s="142">
        <v>13562318</v>
      </c>
      <c r="E10880" s="143" t="s">
        <v>9482</v>
      </c>
      <c r="F10880" s="143" t="s">
        <v>713</v>
      </c>
      <c r="G10880" s="143" t="s">
        <v>714</v>
      </c>
      <c r="H10880" s="144">
        <v>240000</v>
      </c>
      <c r="I10880" s="143"/>
    </row>
    <row r="10881" spans="2:9" x14ac:dyDescent="0.25">
      <c r="B10881" s="142">
        <v>88316</v>
      </c>
      <c r="C10881" s="143" t="s">
        <v>362</v>
      </c>
      <c r="D10881" s="142">
        <v>13711048</v>
      </c>
      <c r="E10881" s="143" t="s">
        <v>8928</v>
      </c>
      <c r="F10881" s="143" t="s">
        <v>700</v>
      </c>
      <c r="G10881" s="143" t="s">
        <v>701</v>
      </c>
      <c r="H10881" s="144">
        <v>-1572.43</v>
      </c>
      <c r="I10881" s="143"/>
    </row>
    <row r="10882" spans="2:9" x14ac:dyDescent="0.25">
      <c r="B10882" s="142">
        <v>88326</v>
      </c>
      <c r="C10882" s="143" t="s">
        <v>363</v>
      </c>
      <c r="D10882" s="142">
        <v>13006551</v>
      </c>
      <c r="E10882" s="143" t="s">
        <v>8293</v>
      </c>
      <c r="F10882" s="143" t="s">
        <v>697</v>
      </c>
      <c r="G10882" s="143" t="s">
        <v>698</v>
      </c>
      <c r="H10882" s="144">
        <v>15000</v>
      </c>
      <c r="I10882" s="143"/>
    </row>
    <row r="10883" spans="2:9" x14ac:dyDescent="0.25">
      <c r="B10883" s="142">
        <v>88326</v>
      </c>
      <c r="C10883" s="143" t="s">
        <v>363</v>
      </c>
      <c r="D10883" s="142">
        <v>13049231</v>
      </c>
      <c r="E10883" s="143" t="s">
        <v>8294</v>
      </c>
      <c r="F10883" s="143" t="s">
        <v>700</v>
      </c>
      <c r="G10883" s="143" t="s">
        <v>701</v>
      </c>
      <c r="H10883" s="144">
        <v>360</v>
      </c>
      <c r="I10883" s="143"/>
    </row>
    <row r="10884" spans="2:9" x14ac:dyDescent="0.25">
      <c r="B10884" s="142">
        <v>88326</v>
      </c>
      <c r="C10884" s="143" t="s">
        <v>363</v>
      </c>
      <c r="D10884" s="142">
        <v>13064860</v>
      </c>
      <c r="E10884" s="143" t="s">
        <v>9483</v>
      </c>
      <c r="F10884" s="143" t="s">
        <v>697</v>
      </c>
      <c r="G10884" s="143" t="s">
        <v>698</v>
      </c>
      <c r="H10884" s="144">
        <v>18000</v>
      </c>
      <c r="I10884" s="143"/>
    </row>
    <row r="10885" spans="2:9" x14ac:dyDescent="0.25">
      <c r="B10885" s="142">
        <v>88326</v>
      </c>
      <c r="C10885" s="143" t="s">
        <v>363</v>
      </c>
      <c r="D10885" s="142">
        <v>13068507</v>
      </c>
      <c r="E10885" s="143" t="s">
        <v>8295</v>
      </c>
      <c r="F10885" s="143" t="s">
        <v>700</v>
      </c>
      <c r="G10885" s="143" t="s">
        <v>701</v>
      </c>
      <c r="H10885" s="144">
        <v>350</v>
      </c>
      <c r="I10885" s="143"/>
    </row>
    <row r="10886" spans="2:9" x14ac:dyDescent="0.25">
      <c r="B10886" s="142">
        <v>88326</v>
      </c>
      <c r="C10886" s="143" t="s">
        <v>363</v>
      </c>
      <c r="D10886" s="142">
        <v>13068507</v>
      </c>
      <c r="E10886" s="143" t="s">
        <v>8295</v>
      </c>
      <c r="F10886" s="143" t="s">
        <v>700</v>
      </c>
      <c r="G10886" s="143" t="s">
        <v>701</v>
      </c>
      <c r="H10886" s="144">
        <v>250</v>
      </c>
      <c r="I10886" s="143"/>
    </row>
    <row r="10887" spans="2:9" x14ac:dyDescent="0.25">
      <c r="B10887" s="142">
        <v>88326</v>
      </c>
      <c r="C10887" s="143" t="s">
        <v>363</v>
      </c>
      <c r="D10887" s="142">
        <v>13068507</v>
      </c>
      <c r="E10887" s="143" t="s">
        <v>8296</v>
      </c>
      <c r="F10887" s="143" t="s">
        <v>737</v>
      </c>
      <c r="G10887" s="143" t="s">
        <v>738</v>
      </c>
      <c r="H10887" s="144">
        <v>700</v>
      </c>
      <c r="I10887" s="143"/>
    </row>
    <row r="10888" spans="2:9" x14ac:dyDescent="0.25">
      <c r="B10888" s="142">
        <v>88326</v>
      </c>
      <c r="C10888" s="143" t="s">
        <v>363</v>
      </c>
      <c r="D10888" s="142">
        <v>13068507</v>
      </c>
      <c r="E10888" s="143" t="s">
        <v>8296</v>
      </c>
      <c r="F10888" s="143" t="s">
        <v>737</v>
      </c>
      <c r="G10888" s="143" t="s">
        <v>738</v>
      </c>
      <c r="H10888" s="144">
        <v>500</v>
      </c>
      <c r="I10888" s="143"/>
    </row>
    <row r="10889" spans="2:9" x14ac:dyDescent="0.25">
      <c r="B10889" s="142">
        <v>88326</v>
      </c>
      <c r="C10889" s="143" t="s">
        <v>363</v>
      </c>
      <c r="D10889" s="142">
        <v>13068507</v>
      </c>
      <c r="E10889" s="143" t="s">
        <v>8297</v>
      </c>
      <c r="F10889" s="143" t="s">
        <v>697</v>
      </c>
      <c r="G10889" s="143" t="s">
        <v>698</v>
      </c>
      <c r="H10889" s="144">
        <v>1050</v>
      </c>
      <c r="I10889" s="143"/>
    </row>
    <row r="10890" spans="2:9" x14ac:dyDescent="0.25">
      <c r="B10890" s="142">
        <v>88326</v>
      </c>
      <c r="C10890" s="143" t="s">
        <v>363</v>
      </c>
      <c r="D10890" s="142">
        <v>13068507</v>
      </c>
      <c r="E10890" s="143" t="s">
        <v>8297</v>
      </c>
      <c r="F10890" s="143" t="s">
        <v>697</v>
      </c>
      <c r="G10890" s="143" t="s">
        <v>698</v>
      </c>
      <c r="H10890" s="144">
        <v>-14250</v>
      </c>
      <c r="I10890" s="143"/>
    </row>
    <row r="10891" spans="2:9" x14ac:dyDescent="0.25">
      <c r="B10891" s="142">
        <v>88326</v>
      </c>
      <c r="C10891" s="143" t="s">
        <v>363</v>
      </c>
      <c r="D10891" s="142">
        <v>13069371</v>
      </c>
      <c r="E10891" s="143" t="s">
        <v>8298</v>
      </c>
      <c r="F10891" s="143" t="s">
        <v>700</v>
      </c>
      <c r="G10891" s="143" t="s">
        <v>701</v>
      </c>
      <c r="H10891" s="144">
        <v>360</v>
      </c>
      <c r="I10891" s="143"/>
    </row>
    <row r="10892" spans="2:9" x14ac:dyDescent="0.25">
      <c r="B10892" s="142">
        <v>88326</v>
      </c>
      <c r="C10892" s="143" t="s">
        <v>363</v>
      </c>
      <c r="D10892" s="142">
        <v>13082055</v>
      </c>
      <c r="E10892" s="143" t="s">
        <v>8299</v>
      </c>
      <c r="F10892" s="143" t="s">
        <v>700</v>
      </c>
      <c r="G10892" s="143" t="s">
        <v>701</v>
      </c>
      <c r="H10892" s="144">
        <v>600</v>
      </c>
      <c r="I10892" s="143"/>
    </row>
    <row r="10893" spans="2:9" x14ac:dyDescent="0.25">
      <c r="B10893" s="142">
        <v>88326</v>
      </c>
      <c r="C10893" s="143" t="s">
        <v>363</v>
      </c>
      <c r="D10893" s="142">
        <v>13097984</v>
      </c>
      <c r="E10893" s="143" t="s">
        <v>8300</v>
      </c>
      <c r="F10893" s="143" t="s">
        <v>700</v>
      </c>
      <c r="G10893" s="143" t="s">
        <v>701</v>
      </c>
      <c r="H10893" s="144">
        <v>-46299.519999999997</v>
      </c>
      <c r="I10893" s="143"/>
    </row>
    <row r="10894" spans="2:9" x14ac:dyDescent="0.25">
      <c r="B10894" s="142">
        <v>88326</v>
      </c>
      <c r="C10894" s="143" t="s">
        <v>363</v>
      </c>
      <c r="D10894" s="142">
        <v>13109496</v>
      </c>
      <c r="E10894" s="143" t="s">
        <v>8929</v>
      </c>
      <c r="F10894" s="143" t="s">
        <v>700</v>
      </c>
      <c r="G10894" s="143" t="s">
        <v>701</v>
      </c>
      <c r="H10894" s="144">
        <v>5000</v>
      </c>
      <c r="I10894" s="143"/>
    </row>
    <row r="10895" spans="2:9" x14ac:dyDescent="0.25">
      <c r="B10895" s="142">
        <v>88326</v>
      </c>
      <c r="C10895" s="143" t="s">
        <v>363</v>
      </c>
      <c r="D10895" s="142">
        <v>13109496</v>
      </c>
      <c r="E10895" s="143" t="s">
        <v>8301</v>
      </c>
      <c r="F10895" s="143" t="s">
        <v>697</v>
      </c>
      <c r="G10895" s="143" t="s">
        <v>698</v>
      </c>
      <c r="H10895" s="144">
        <v>5000</v>
      </c>
      <c r="I10895" s="143"/>
    </row>
    <row r="10896" spans="2:9" x14ac:dyDescent="0.25">
      <c r="B10896" s="142">
        <v>88326</v>
      </c>
      <c r="C10896" s="143" t="s">
        <v>363</v>
      </c>
      <c r="D10896" s="142">
        <v>13109496</v>
      </c>
      <c r="E10896" s="143" t="s">
        <v>8301</v>
      </c>
      <c r="F10896" s="143" t="s">
        <v>697</v>
      </c>
      <c r="G10896" s="143" t="s">
        <v>698</v>
      </c>
      <c r="H10896" s="144">
        <v>6000</v>
      </c>
      <c r="I10896" s="143"/>
    </row>
    <row r="10897" spans="2:9" x14ac:dyDescent="0.25">
      <c r="B10897" s="142">
        <v>88326</v>
      </c>
      <c r="C10897" s="143" t="s">
        <v>363</v>
      </c>
      <c r="D10897" s="142">
        <v>13134363</v>
      </c>
      <c r="E10897" s="143" t="s">
        <v>8302</v>
      </c>
      <c r="F10897" s="143" t="s">
        <v>713</v>
      </c>
      <c r="G10897" s="143" t="s">
        <v>714</v>
      </c>
      <c r="H10897" s="144">
        <v>27606</v>
      </c>
      <c r="I10897" s="143"/>
    </row>
    <row r="10898" spans="2:9" x14ac:dyDescent="0.25">
      <c r="B10898" s="142">
        <v>88326</v>
      </c>
      <c r="C10898" s="143" t="s">
        <v>363</v>
      </c>
      <c r="D10898" s="142">
        <v>13134363</v>
      </c>
      <c r="E10898" s="143" t="s">
        <v>8303</v>
      </c>
      <c r="F10898" s="143" t="s">
        <v>769</v>
      </c>
      <c r="G10898" s="143" t="s">
        <v>770</v>
      </c>
      <c r="H10898" s="144">
        <v>-17607.560000000001</v>
      </c>
      <c r="I10898" s="143"/>
    </row>
    <row r="10899" spans="2:9" x14ac:dyDescent="0.25">
      <c r="B10899" s="142">
        <v>88326</v>
      </c>
      <c r="C10899" s="143" t="s">
        <v>363</v>
      </c>
      <c r="D10899" s="142">
        <v>13134363</v>
      </c>
      <c r="E10899" s="143" t="s">
        <v>8304</v>
      </c>
      <c r="F10899" s="143" t="s">
        <v>737</v>
      </c>
      <c r="G10899" s="143" t="s">
        <v>738</v>
      </c>
      <c r="H10899" s="144">
        <v>330</v>
      </c>
      <c r="I10899" s="143"/>
    </row>
    <row r="10900" spans="2:9" x14ac:dyDescent="0.25">
      <c r="B10900" s="142">
        <v>88326</v>
      </c>
      <c r="C10900" s="143" t="s">
        <v>363</v>
      </c>
      <c r="D10900" s="142">
        <v>13187195</v>
      </c>
      <c r="E10900" s="143" t="s">
        <v>8305</v>
      </c>
      <c r="F10900" s="143" t="s">
        <v>1245</v>
      </c>
      <c r="G10900" s="143" t="s">
        <v>1246</v>
      </c>
      <c r="H10900" s="144">
        <v>-30000</v>
      </c>
      <c r="I10900" s="143"/>
    </row>
    <row r="10901" spans="2:9" x14ac:dyDescent="0.25">
      <c r="B10901" s="142">
        <v>88326</v>
      </c>
      <c r="C10901" s="143" t="s">
        <v>363</v>
      </c>
      <c r="D10901" s="142">
        <v>13187195</v>
      </c>
      <c r="E10901" s="143" t="s">
        <v>8305</v>
      </c>
      <c r="F10901" s="143" t="s">
        <v>1245</v>
      </c>
      <c r="G10901" s="143" t="s">
        <v>1246</v>
      </c>
      <c r="H10901" s="144">
        <v>-20000</v>
      </c>
      <c r="I10901" s="143"/>
    </row>
    <row r="10902" spans="2:9" x14ac:dyDescent="0.25">
      <c r="B10902" s="142">
        <v>88326</v>
      </c>
      <c r="C10902" s="143" t="s">
        <v>363</v>
      </c>
      <c r="D10902" s="142">
        <v>13207234</v>
      </c>
      <c r="E10902" s="143" t="s">
        <v>8306</v>
      </c>
      <c r="F10902" s="143" t="s">
        <v>700</v>
      </c>
      <c r="G10902" s="143" t="s">
        <v>701</v>
      </c>
      <c r="H10902" s="144">
        <v>-76020</v>
      </c>
      <c r="I10902" s="143"/>
    </row>
    <row r="10903" spans="2:9" x14ac:dyDescent="0.25">
      <c r="B10903" s="142">
        <v>88326</v>
      </c>
      <c r="C10903" s="143" t="s">
        <v>363</v>
      </c>
      <c r="D10903" s="142">
        <v>13225662</v>
      </c>
      <c r="E10903" s="143" t="s">
        <v>8307</v>
      </c>
      <c r="F10903" s="143" t="s">
        <v>700</v>
      </c>
      <c r="G10903" s="143" t="s">
        <v>701</v>
      </c>
      <c r="H10903" s="144">
        <v>-26766</v>
      </c>
      <c r="I10903" s="143"/>
    </row>
    <row r="10904" spans="2:9" x14ac:dyDescent="0.25">
      <c r="B10904" s="142">
        <v>88326</v>
      </c>
      <c r="C10904" s="143" t="s">
        <v>363</v>
      </c>
      <c r="D10904" s="142">
        <v>13238458</v>
      </c>
      <c r="E10904" s="143" t="s">
        <v>8308</v>
      </c>
      <c r="F10904" s="143" t="s">
        <v>713</v>
      </c>
      <c r="G10904" s="143" t="s">
        <v>714</v>
      </c>
      <c r="H10904" s="144">
        <v>-110000</v>
      </c>
      <c r="I10904" s="143"/>
    </row>
    <row r="10905" spans="2:9" x14ac:dyDescent="0.25">
      <c r="B10905" s="142">
        <v>88326</v>
      </c>
      <c r="C10905" s="143" t="s">
        <v>363</v>
      </c>
      <c r="D10905" s="142">
        <v>13284814</v>
      </c>
      <c r="E10905" s="143" t="s">
        <v>8309</v>
      </c>
      <c r="F10905" s="143" t="s">
        <v>700</v>
      </c>
      <c r="G10905" s="143" t="s">
        <v>701</v>
      </c>
      <c r="H10905" s="144">
        <v>21146</v>
      </c>
      <c r="I10905" s="143"/>
    </row>
    <row r="10906" spans="2:9" x14ac:dyDescent="0.25">
      <c r="B10906" s="142">
        <v>88326</v>
      </c>
      <c r="C10906" s="143" t="s">
        <v>363</v>
      </c>
      <c r="D10906" s="142">
        <v>13288335</v>
      </c>
      <c r="E10906" s="143" t="s">
        <v>8310</v>
      </c>
      <c r="F10906" s="143" t="s">
        <v>700</v>
      </c>
      <c r="G10906" s="143" t="s">
        <v>701</v>
      </c>
      <c r="H10906" s="144">
        <v>838.42</v>
      </c>
      <c r="I10906" s="143"/>
    </row>
    <row r="10907" spans="2:9" x14ac:dyDescent="0.25">
      <c r="B10907" s="142">
        <v>88326</v>
      </c>
      <c r="C10907" s="143" t="s">
        <v>363</v>
      </c>
      <c r="D10907" s="142">
        <v>13288335</v>
      </c>
      <c r="E10907" s="143" t="s">
        <v>8311</v>
      </c>
      <c r="F10907" s="143" t="s">
        <v>700</v>
      </c>
      <c r="G10907" s="143" t="s">
        <v>701</v>
      </c>
      <c r="H10907" s="144">
        <v>3600</v>
      </c>
      <c r="I10907" s="143"/>
    </row>
    <row r="10908" spans="2:9" x14ac:dyDescent="0.25">
      <c r="B10908" s="142">
        <v>88326</v>
      </c>
      <c r="C10908" s="143" t="s">
        <v>363</v>
      </c>
      <c r="D10908" s="142">
        <v>13288335</v>
      </c>
      <c r="E10908" s="143" t="s">
        <v>8312</v>
      </c>
      <c r="F10908" s="143" t="s">
        <v>697</v>
      </c>
      <c r="G10908" s="143" t="s">
        <v>698</v>
      </c>
      <c r="H10908" s="144">
        <v>39000</v>
      </c>
      <c r="I10908" s="143"/>
    </row>
    <row r="10909" spans="2:9" x14ac:dyDescent="0.25">
      <c r="B10909" s="142">
        <v>88326</v>
      </c>
      <c r="C10909" s="143" t="s">
        <v>363</v>
      </c>
      <c r="D10909" s="142">
        <v>13336265</v>
      </c>
      <c r="E10909" s="143" t="s">
        <v>8313</v>
      </c>
      <c r="F10909" s="143" t="s">
        <v>700</v>
      </c>
      <c r="G10909" s="143" t="s">
        <v>701</v>
      </c>
      <c r="H10909" s="144">
        <v>600</v>
      </c>
      <c r="I10909" s="143"/>
    </row>
    <row r="10910" spans="2:9" x14ac:dyDescent="0.25">
      <c r="B10910" s="142">
        <v>88326</v>
      </c>
      <c r="C10910" s="143" t="s">
        <v>363</v>
      </c>
      <c r="D10910" s="142">
        <v>13342437</v>
      </c>
      <c r="E10910" s="143" t="s">
        <v>8314</v>
      </c>
      <c r="F10910" s="143" t="s">
        <v>713</v>
      </c>
      <c r="G10910" s="143" t="s">
        <v>714</v>
      </c>
      <c r="H10910" s="144">
        <v>1500</v>
      </c>
      <c r="I10910" s="143"/>
    </row>
    <row r="10911" spans="2:9" x14ac:dyDescent="0.25">
      <c r="B10911" s="142">
        <v>88326</v>
      </c>
      <c r="C10911" s="143" t="s">
        <v>363</v>
      </c>
      <c r="D10911" s="142">
        <v>13342437</v>
      </c>
      <c r="E10911" s="143" t="s">
        <v>8314</v>
      </c>
      <c r="F10911" s="143" t="s">
        <v>713</v>
      </c>
      <c r="G10911" s="143" t="s">
        <v>714</v>
      </c>
      <c r="H10911" s="144">
        <v>150</v>
      </c>
      <c r="I10911" s="143"/>
    </row>
    <row r="10912" spans="2:9" x14ac:dyDescent="0.25">
      <c r="B10912" s="142">
        <v>88326</v>
      </c>
      <c r="C10912" s="143" t="s">
        <v>363</v>
      </c>
      <c r="D10912" s="142">
        <v>13347499</v>
      </c>
      <c r="E10912" s="143" t="s">
        <v>8315</v>
      </c>
      <c r="F10912" s="143" t="s">
        <v>737</v>
      </c>
      <c r="G10912" s="143" t="s">
        <v>738</v>
      </c>
      <c r="H10912" s="144">
        <v>360</v>
      </c>
      <c r="I10912" s="143"/>
    </row>
    <row r="10913" spans="2:9" x14ac:dyDescent="0.25">
      <c r="B10913" s="142">
        <v>88326</v>
      </c>
      <c r="C10913" s="143" t="s">
        <v>363</v>
      </c>
      <c r="D10913" s="142">
        <v>13347499</v>
      </c>
      <c r="E10913" s="143" t="s">
        <v>8316</v>
      </c>
      <c r="F10913" s="143" t="s">
        <v>697</v>
      </c>
      <c r="G10913" s="143" t="s">
        <v>698</v>
      </c>
      <c r="H10913" s="144">
        <v>42875</v>
      </c>
      <c r="I10913" s="143"/>
    </row>
    <row r="10914" spans="2:9" x14ac:dyDescent="0.25">
      <c r="B10914" s="142">
        <v>88326</v>
      </c>
      <c r="C10914" s="143" t="s">
        <v>363</v>
      </c>
      <c r="D10914" s="142">
        <v>13347499</v>
      </c>
      <c r="E10914" s="143" t="s">
        <v>8317</v>
      </c>
      <c r="F10914" s="143" t="s">
        <v>737</v>
      </c>
      <c r="G10914" s="143" t="s">
        <v>738</v>
      </c>
      <c r="H10914" s="144">
        <v>360</v>
      </c>
      <c r="I10914" s="143"/>
    </row>
    <row r="10915" spans="2:9" x14ac:dyDescent="0.25">
      <c r="B10915" s="142">
        <v>88326</v>
      </c>
      <c r="C10915" s="143" t="s">
        <v>363</v>
      </c>
      <c r="D10915" s="142">
        <v>13383631</v>
      </c>
      <c r="E10915" s="143" t="s">
        <v>9484</v>
      </c>
      <c r="F10915" s="143" t="s">
        <v>697</v>
      </c>
      <c r="G10915" s="143" t="s">
        <v>698</v>
      </c>
      <c r="H10915" s="144">
        <v>18000</v>
      </c>
      <c r="I10915" s="143"/>
    </row>
    <row r="10916" spans="2:9" x14ac:dyDescent="0.25">
      <c r="B10916" s="142">
        <v>88326</v>
      </c>
      <c r="C10916" s="143" t="s">
        <v>363</v>
      </c>
      <c r="D10916" s="142">
        <v>13414100</v>
      </c>
      <c r="E10916" s="143" t="s">
        <v>8318</v>
      </c>
      <c r="F10916" s="143" t="s">
        <v>737</v>
      </c>
      <c r="G10916" s="143" t="s">
        <v>738</v>
      </c>
      <c r="H10916" s="144">
        <v>330</v>
      </c>
      <c r="I10916" s="143"/>
    </row>
    <row r="10917" spans="2:9" x14ac:dyDescent="0.25">
      <c r="B10917" s="142">
        <v>88326</v>
      </c>
      <c r="C10917" s="143" t="s">
        <v>363</v>
      </c>
      <c r="D10917" s="142">
        <v>13414100</v>
      </c>
      <c r="E10917" s="143" t="s">
        <v>8319</v>
      </c>
      <c r="F10917" s="143" t="s">
        <v>769</v>
      </c>
      <c r="G10917" s="143" t="s">
        <v>770</v>
      </c>
      <c r="H10917" s="144">
        <v>-17607.560000000001</v>
      </c>
      <c r="I10917" s="143"/>
    </row>
    <row r="10918" spans="2:9" x14ac:dyDescent="0.25">
      <c r="B10918" s="142">
        <v>88326</v>
      </c>
      <c r="C10918" s="143" t="s">
        <v>363</v>
      </c>
      <c r="D10918" s="142">
        <v>13414100</v>
      </c>
      <c r="E10918" s="143" t="s">
        <v>8320</v>
      </c>
      <c r="F10918" s="143" t="s">
        <v>713</v>
      </c>
      <c r="G10918" s="143" t="s">
        <v>714</v>
      </c>
      <c r="H10918" s="144">
        <v>27606</v>
      </c>
      <c r="I10918" s="143"/>
    </row>
    <row r="10919" spans="2:9" x14ac:dyDescent="0.25">
      <c r="B10919" s="142">
        <v>88326</v>
      </c>
      <c r="C10919" s="143" t="s">
        <v>363</v>
      </c>
      <c r="D10919" s="142">
        <v>13423845</v>
      </c>
      <c r="E10919" s="143" t="s">
        <v>8321</v>
      </c>
      <c r="F10919" s="143" t="s">
        <v>713</v>
      </c>
      <c r="G10919" s="143" t="s">
        <v>714</v>
      </c>
      <c r="H10919" s="144">
        <v>50000</v>
      </c>
      <c r="I10919" s="143"/>
    </row>
    <row r="10920" spans="2:9" x14ac:dyDescent="0.25">
      <c r="B10920" s="142">
        <v>88326</v>
      </c>
      <c r="C10920" s="143" t="s">
        <v>363</v>
      </c>
      <c r="D10920" s="142">
        <v>13457596</v>
      </c>
      <c r="E10920" s="143" t="s">
        <v>8322</v>
      </c>
      <c r="F10920" s="143" t="s">
        <v>700</v>
      </c>
      <c r="G10920" s="143" t="s">
        <v>701</v>
      </c>
      <c r="H10920" s="144">
        <v>-13131.83</v>
      </c>
      <c r="I10920" s="143"/>
    </row>
    <row r="10921" spans="2:9" x14ac:dyDescent="0.25">
      <c r="B10921" s="142">
        <v>88326</v>
      </c>
      <c r="C10921" s="143" t="s">
        <v>363</v>
      </c>
      <c r="D10921" s="142">
        <v>13502349</v>
      </c>
      <c r="E10921" s="143" t="s">
        <v>8323</v>
      </c>
      <c r="F10921" s="143" t="s">
        <v>700</v>
      </c>
      <c r="G10921" s="143" t="s">
        <v>701</v>
      </c>
      <c r="H10921" s="144">
        <v>-4400</v>
      </c>
      <c r="I10921" s="143"/>
    </row>
    <row r="10922" spans="2:9" x14ac:dyDescent="0.25">
      <c r="B10922" s="142">
        <v>88326</v>
      </c>
      <c r="C10922" s="143" t="s">
        <v>363</v>
      </c>
      <c r="D10922" s="142">
        <v>13502372</v>
      </c>
      <c r="E10922" s="143" t="s">
        <v>8324</v>
      </c>
      <c r="F10922" s="143" t="s">
        <v>700</v>
      </c>
      <c r="G10922" s="143" t="s">
        <v>701</v>
      </c>
      <c r="H10922" s="144">
        <v>-20021.61</v>
      </c>
      <c r="I10922" s="143"/>
    </row>
    <row r="10923" spans="2:9" x14ac:dyDescent="0.25">
      <c r="B10923" s="142">
        <v>88326</v>
      </c>
      <c r="C10923" s="143" t="s">
        <v>363</v>
      </c>
      <c r="D10923" s="142">
        <v>13504168</v>
      </c>
      <c r="E10923" s="143" t="s">
        <v>8325</v>
      </c>
      <c r="F10923" s="143" t="s">
        <v>700</v>
      </c>
      <c r="G10923" s="143" t="s">
        <v>701</v>
      </c>
      <c r="H10923" s="144">
        <v>-15000</v>
      </c>
      <c r="I10923" s="143"/>
    </row>
    <row r="10924" spans="2:9" x14ac:dyDescent="0.25">
      <c r="B10924" s="142">
        <v>88326</v>
      </c>
      <c r="C10924" s="143" t="s">
        <v>363</v>
      </c>
      <c r="D10924" s="142">
        <v>13504988</v>
      </c>
      <c r="E10924" s="143" t="s">
        <v>8326</v>
      </c>
      <c r="F10924" s="143" t="s">
        <v>713</v>
      </c>
      <c r="G10924" s="143" t="s">
        <v>714</v>
      </c>
      <c r="H10924" s="144">
        <v>600</v>
      </c>
      <c r="I10924" s="143"/>
    </row>
    <row r="10925" spans="2:9" x14ac:dyDescent="0.25">
      <c r="B10925" s="142">
        <v>88326</v>
      </c>
      <c r="C10925" s="143" t="s">
        <v>363</v>
      </c>
      <c r="D10925" s="142">
        <v>13504988</v>
      </c>
      <c r="E10925" s="143" t="s">
        <v>8326</v>
      </c>
      <c r="F10925" s="143" t="s">
        <v>713</v>
      </c>
      <c r="G10925" s="143" t="s">
        <v>714</v>
      </c>
      <c r="H10925" s="144">
        <v>150</v>
      </c>
      <c r="I10925" s="143"/>
    </row>
    <row r="10926" spans="2:9" x14ac:dyDescent="0.25">
      <c r="B10926" s="142">
        <v>88326</v>
      </c>
      <c r="C10926" s="143" t="s">
        <v>363</v>
      </c>
      <c r="D10926" s="142">
        <v>13538774</v>
      </c>
      <c r="E10926" s="143" t="s">
        <v>8327</v>
      </c>
      <c r="F10926" s="143" t="s">
        <v>700</v>
      </c>
      <c r="G10926" s="143" t="s">
        <v>701</v>
      </c>
      <c r="H10926" s="144">
        <v>1050</v>
      </c>
      <c r="I10926" s="143"/>
    </row>
    <row r="10927" spans="2:9" x14ac:dyDescent="0.25">
      <c r="B10927" s="142">
        <v>88326</v>
      </c>
      <c r="C10927" s="143" t="s">
        <v>363</v>
      </c>
      <c r="D10927" s="142">
        <v>13538774</v>
      </c>
      <c r="E10927" s="143" t="s">
        <v>8327</v>
      </c>
      <c r="F10927" s="143" t="s">
        <v>700</v>
      </c>
      <c r="G10927" s="143" t="s">
        <v>701</v>
      </c>
      <c r="H10927" s="144">
        <v>750</v>
      </c>
      <c r="I10927" s="143"/>
    </row>
    <row r="10928" spans="2:9" x14ac:dyDescent="0.25">
      <c r="B10928" s="142">
        <v>88326</v>
      </c>
      <c r="C10928" s="143" t="s">
        <v>363</v>
      </c>
      <c r="D10928" s="142">
        <v>13538774</v>
      </c>
      <c r="E10928" s="143" t="s">
        <v>8328</v>
      </c>
      <c r="F10928" s="143" t="s">
        <v>700</v>
      </c>
      <c r="G10928" s="143" t="s">
        <v>701</v>
      </c>
      <c r="H10928" s="144">
        <v>210</v>
      </c>
      <c r="I10928" s="143"/>
    </row>
    <row r="10929" spans="2:9" x14ac:dyDescent="0.25">
      <c r="B10929" s="142">
        <v>88326</v>
      </c>
      <c r="C10929" s="143" t="s">
        <v>363</v>
      </c>
      <c r="D10929" s="142">
        <v>13538774</v>
      </c>
      <c r="E10929" s="143" t="s">
        <v>8328</v>
      </c>
      <c r="F10929" s="143" t="s">
        <v>700</v>
      </c>
      <c r="G10929" s="143" t="s">
        <v>701</v>
      </c>
      <c r="H10929" s="144">
        <v>150</v>
      </c>
      <c r="I10929" s="143"/>
    </row>
    <row r="10930" spans="2:9" x14ac:dyDescent="0.25">
      <c r="B10930" s="142">
        <v>88326</v>
      </c>
      <c r="C10930" s="143" t="s">
        <v>363</v>
      </c>
      <c r="D10930" s="142">
        <v>13583294</v>
      </c>
      <c r="E10930" s="143" t="s">
        <v>8329</v>
      </c>
      <c r="F10930" s="143" t="s">
        <v>787</v>
      </c>
      <c r="G10930" s="143" t="s">
        <v>788</v>
      </c>
      <c r="H10930" s="144">
        <v>-2500</v>
      </c>
      <c r="I10930" s="143"/>
    </row>
    <row r="10931" spans="2:9" x14ac:dyDescent="0.25">
      <c r="B10931" s="142">
        <v>88326</v>
      </c>
      <c r="C10931" s="143" t="s">
        <v>363</v>
      </c>
      <c r="D10931" s="142">
        <v>13583294</v>
      </c>
      <c r="E10931" s="143" t="s">
        <v>8330</v>
      </c>
      <c r="F10931" s="143" t="s">
        <v>700</v>
      </c>
      <c r="G10931" s="143" t="s">
        <v>701</v>
      </c>
      <c r="H10931" s="144">
        <v>-16000</v>
      </c>
      <c r="I10931" s="143"/>
    </row>
    <row r="10932" spans="2:9" x14ac:dyDescent="0.25">
      <c r="B10932" s="142">
        <v>88326</v>
      </c>
      <c r="C10932" s="143" t="s">
        <v>363</v>
      </c>
      <c r="D10932" s="142">
        <v>13594550</v>
      </c>
      <c r="E10932" s="143" t="s">
        <v>8331</v>
      </c>
      <c r="F10932" s="143" t="s">
        <v>737</v>
      </c>
      <c r="G10932" s="143" t="s">
        <v>738</v>
      </c>
      <c r="H10932" s="144">
        <v>210</v>
      </c>
      <c r="I10932" s="143"/>
    </row>
    <row r="10933" spans="2:9" x14ac:dyDescent="0.25">
      <c r="B10933" s="142">
        <v>88326</v>
      </c>
      <c r="C10933" s="143" t="s">
        <v>363</v>
      </c>
      <c r="D10933" s="142">
        <v>13594550</v>
      </c>
      <c r="E10933" s="143" t="s">
        <v>8331</v>
      </c>
      <c r="F10933" s="143" t="s">
        <v>737</v>
      </c>
      <c r="G10933" s="143" t="s">
        <v>738</v>
      </c>
      <c r="H10933" s="144">
        <v>150</v>
      </c>
      <c r="I10933" s="143"/>
    </row>
    <row r="10934" spans="2:9" x14ac:dyDescent="0.25">
      <c r="B10934" s="142">
        <v>88326</v>
      </c>
      <c r="C10934" s="143" t="s">
        <v>363</v>
      </c>
      <c r="D10934" s="142">
        <v>13695097</v>
      </c>
      <c r="E10934" s="143" t="s">
        <v>9485</v>
      </c>
      <c r="F10934" s="143" t="s">
        <v>697</v>
      </c>
      <c r="G10934" s="143" t="s">
        <v>698</v>
      </c>
      <c r="H10934" s="144">
        <v>35000</v>
      </c>
      <c r="I10934" s="143"/>
    </row>
    <row r="10935" spans="2:9" x14ac:dyDescent="0.25">
      <c r="B10935" s="142">
        <v>88326</v>
      </c>
      <c r="C10935" s="143" t="s">
        <v>363</v>
      </c>
      <c r="D10935" s="142">
        <v>13751279</v>
      </c>
      <c r="E10935" s="143" t="s">
        <v>10037</v>
      </c>
      <c r="F10935" s="143" t="s">
        <v>737</v>
      </c>
      <c r="G10935" s="143" t="s">
        <v>738</v>
      </c>
      <c r="H10935" s="144">
        <v>5000</v>
      </c>
      <c r="I10935" s="143"/>
    </row>
    <row r="10936" spans="2:9" x14ac:dyDescent="0.25">
      <c r="B10936" s="142">
        <v>88326</v>
      </c>
      <c r="C10936" s="143" t="s">
        <v>363</v>
      </c>
      <c r="D10936" s="142">
        <v>13751279</v>
      </c>
      <c r="E10936" s="143" t="s">
        <v>8333</v>
      </c>
      <c r="F10936" s="143" t="s">
        <v>700</v>
      </c>
      <c r="G10936" s="143" t="s">
        <v>701</v>
      </c>
      <c r="H10936" s="144">
        <v>0</v>
      </c>
      <c r="I10936" s="143"/>
    </row>
    <row r="10937" spans="2:9" x14ac:dyDescent="0.25">
      <c r="B10937" s="142">
        <v>88326</v>
      </c>
      <c r="C10937" s="143" t="s">
        <v>363</v>
      </c>
      <c r="D10937" s="142">
        <v>13751279</v>
      </c>
      <c r="E10937" s="143" t="s">
        <v>8334</v>
      </c>
      <c r="F10937" s="143" t="s">
        <v>700</v>
      </c>
      <c r="G10937" s="143" t="s">
        <v>701</v>
      </c>
      <c r="H10937" s="144">
        <v>-28000</v>
      </c>
      <c r="I10937" s="143"/>
    </row>
    <row r="10938" spans="2:9" x14ac:dyDescent="0.25">
      <c r="B10938" s="142">
        <v>88326</v>
      </c>
      <c r="C10938" s="143" t="s">
        <v>363</v>
      </c>
      <c r="D10938" s="142">
        <v>65191523</v>
      </c>
      <c r="E10938" s="143" t="s">
        <v>8332</v>
      </c>
      <c r="F10938" s="143" t="s">
        <v>700</v>
      </c>
      <c r="G10938" s="143" t="s">
        <v>701</v>
      </c>
      <c r="H10938" s="144">
        <v>360</v>
      </c>
      <c r="I10938" s="143"/>
    </row>
    <row r="10939" spans="2:9" x14ac:dyDescent="0.25">
      <c r="B10939" s="142">
        <v>88326</v>
      </c>
      <c r="C10939" s="143" t="s">
        <v>363</v>
      </c>
      <c r="D10939" s="142">
        <v>100293063</v>
      </c>
      <c r="E10939" s="143" t="s">
        <v>8335</v>
      </c>
      <c r="F10939" s="143" t="s">
        <v>713</v>
      </c>
      <c r="G10939" s="143" t="s">
        <v>714</v>
      </c>
      <c r="H10939" s="144">
        <v>-20000</v>
      </c>
      <c r="I10939" s="143"/>
    </row>
    <row r="10940" spans="2:9" x14ac:dyDescent="0.25">
      <c r="B10940" s="142">
        <v>88326</v>
      </c>
      <c r="C10940" s="143" t="s">
        <v>363</v>
      </c>
      <c r="D10940" s="142">
        <v>100293076</v>
      </c>
      <c r="E10940" s="143" t="s">
        <v>10038</v>
      </c>
      <c r="F10940" s="143" t="s">
        <v>700</v>
      </c>
      <c r="G10940" s="143" t="s">
        <v>701</v>
      </c>
      <c r="H10940" s="144">
        <v>-30000</v>
      </c>
      <c r="I10940" s="143"/>
    </row>
    <row r="10941" spans="2:9" x14ac:dyDescent="0.25">
      <c r="B10941" s="142">
        <v>88326</v>
      </c>
      <c r="C10941" s="143" t="s">
        <v>363</v>
      </c>
      <c r="D10941" s="142">
        <v>100293076</v>
      </c>
      <c r="E10941" s="143" t="s">
        <v>8336</v>
      </c>
      <c r="F10941" s="143" t="s">
        <v>713</v>
      </c>
      <c r="G10941" s="143" t="s">
        <v>714</v>
      </c>
      <c r="H10941" s="144">
        <v>-45000</v>
      </c>
      <c r="I10941" s="143"/>
    </row>
    <row r="10942" spans="2:9" x14ac:dyDescent="0.25">
      <c r="B10942" s="142">
        <v>88336</v>
      </c>
      <c r="C10942" s="143" t="s">
        <v>350</v>
      </c>
      <c r="D10942" s="142">
        <v>13111971</v>
      </c>
      <c r="E10942" s="143" t="s">
        <v>8337</v>
      </c>
      <c r="F10942" s="143" t="s">
        <v>700</v>
      </c>
      <c r="G10942" s="143" t="s">
        <v>701</v>
      </c>
      <c r="H10942" s="144">
        <v>-30685.63</v>
      </c>
      <c r="I10942" s="143"/>
    </row>
    <row r="10943" spans="2:9" x14ac:dyDescent="0.25">
      <c r="B10943" s="142">
        <v>88336</v>
      </c>
      <c r="C10943" s="143" t="s">
        <v>350</v>
      </c>
      <c r="D10943" s="142">
        <v>13116249</v>
      </c>
      <c r="E10943" s="143" t="s">
        <v>8282</v>
      </c>
      <c r="F10943" s="143" t="s">
        <v>700</v>
      </c>
      <c r="G10943" s="143" t="s">
        <v>701</v>
      </c>
      <c r="H10943" s="144">
        <v>16000</v>
      </c>
      <c r="I10943" s="143"/>
    </row>
    <row r="10944" spans="2:9" x14ac:dyDescent="0.25">
      <c r="B10944" s="142">
        <v>88336</v>
      </c>
      <c r="C10944" s="143" t="s">
        <v>350</v>
      </c>
      <c r="D10944" s="142">
        <v>13116249</v>
      </c>
      <c r="E10944" s="143" t="s">
        <v>8283</v>
      </c>
      <c r="F10944" s="143" t="s">
        <v>700</v>
      </c>
      <c r="G10944" s="143" t="s">
        <v>701</v>
      </c>
      <c r="H10944" s="144">
        <v>120</v>
      </c>
      <c r="I10944" s="143"/>
    </row>
    <row r="10945" spans="2:9" x14ac:dyDescent="0.25">
      <c r="B10945" s="142">
        <v>88336</v>
      </c>
      <c r="C10945" s="143" t="s">
        <v>350</v>
      </c>
      <c r="D10945" s="142">
        <v>13116249</v>
      </c>
      <c r="E10945" s="143" t="s">
        <v>8283</v>
      </c>
      <c r="F10945" s="143" t="s">
        <v>700</v>
      </c>
      <c r="G10945" s="143" t="s">
        <v>701</v>
      </c>
      <c r="H10945" s="144">
        <v>60</v>
      </c>
      <c r="I10945" s="143"/>
    </row>
    <row r="10946" spans="2:9" x14ac:dyDescent="0.25">
      <c r="B10946" s="142">
        <v>88336</v>
      </c>
      <c r="C10946" s="143" t="s">
        <v>350</v>
      </c>
      <c r="D10946" s="142">
        <v>13120366</v>
      </c>
      <c r="E10946" s="143" t="s">
        <v>8338</v>
      </c>
      <c r="F10946" s="143" t="s">
        <v>700</v>
      </c>
      <c r="G10946" s="143" t="s">
        <v>701</v>
      </c>
      <c r="H10946" s="144">
        <v>200</v>
      </c>
      <c r="I10946" s="143"/>
    </row>
    <row r="10947" spans="2:9" x14ac:dyDescent="0.25">
      <c r="B10947" s="142">
        <v>88336</v>
      </c>
      <c r="C10947" s="143" t="s">
        <v>350</v>
      </c>
      <c r="D10947" s="142">
        <v>13120366</v>
      </c>
      <c r="E10947" s="143" t="s">
        <v>8338</v>
      </c>
      <c r="F10947" s="143" t="s">
        <v>700</v>
      </c>
      <c r="G10947" s="143" t="s">
        <v>701</v>
      </c>
      <c r="H10947" s="144">
        <v>400</v>
      </c>
      <c r="I10947" s="143"/>
    </row>
    <row r="10948" spans="2:9" x14ac:dyDescent="0.25">
      <c r="B10948" s="142">
        <v>88336</v>
      </c>
      <c r="C10948" s="143" t="s">
        <v>350</v>
      </c>
      <c r="D10948" s="142">
        <v>13140118</v>
      </c>
      <c r="E10948" s="143" t="s">
        <v>8339</v>
      </c>
      <c r="F10948" s="143" t="s">
        <v>700</v>
      </c>
      <c r="G10948" s="143" t="s">
        <v>701</v>
      </c>
      <c r="H10948" s="144">
        <v>200</v>
      </c>
      <c r="I10948" s="143"/>
    </row>
    <row r="10949" spans="2:9" x14ac:dyDescent="0.25">
      <c r="B10949" s="142">
        <v>88336</v>
      </c>
      <c r="C10949" s="143" t="s">
        <v>350</v>
      </c>
      <c r="D10949" s="142">
        <v>13140118</v>
      </c>
      <c r="E10949" s="143" t="s">
        <v>8339</v>
      </c>
      <c r="F10949" s="143" t="s">
        <v>700</v>
      </c>
      <c r="G10949" s="143" t="s">
        <v>701</v>
      </c>
      <c r="H10949" s="144">
        <v>400</v>
      </c>
      <c r="I10949" s="143"/>
    </row>
    <row r="10950" spans="2:9" x14ac:dyDescent="0.25">
      <c r="B10950" s="142">
        <v>88336</v>
      </c>
      <c r="C10950" s="143" t="s">
        <v>350</v>
      </c>
      <c r="D10950" s="142">
        <v>13140194</v>
      </c>
      <c r="E10950" s="143" t="s">
        <v>8930</v>
      </c>
      <c r="F10950" s="143" t="s">
        <v>700</v>
      </c>
      <c r="G10950" s="143" t="s">
        <v>701</v>
      </c>
      <c r="H10950" s="144">
        <v>22000</v>
      </c>
      <c r="I10950" s="143"/>
    </row>
    <row r="10951" spans="2:9" x14ac:dyDescent="0.25">
      <c r="B10951" s="142">
        <v>88336</v>
      </c>
      <c r="C10951" s="143" t="s">
        <v>350</v>
      </c>
      <c r="D10951" s="142">
        <v>13221974</v>
      </c>
      <c r="E10951" s="143" t="s">
        <v>8340</v>
      </c>
      <c r="F10951" s="143" t="s">
        <v>713</v>
      </c>
      <c r="G10951" s="143" t="s">
        <v>714</v>
      </c>
      <c r="H10951" s="144">
        <v>100000</v>
      </c>
      <c r="I10951" s="143"/>
    </row>
    <row r="10952" spans="2:9" x14ac:dyDescent="0.25">
      <c r="B10952" s="142">
        <v>88336</v>
      </c>
      <c r="C10952" s="143" t="s">
        <v>350</v>
      </c>
      <c r="D10952" s="142">
        <v>13416681</v>
      </c>
      <c r="E10952" s="143" t="s">
        <v>8341</v>
      </c>
      <c r="F10952" s="143" t="s">
        <v>700</v>
      </c>
      <c r="G10952" s="143" t="s">
        <v>701</v>
      </c>
      <c r="H10952" s="144">
        <v>20721.73</v>
      </c>
      <c r="I10952" s="143"/>
    </row>
    <row r="10953" spans="2:9" x14ac:dyDescent="0.25">
      <c r="B10953" s="142">
        <v>88336</v>
      </c>
      <c r="C10953" s="143" t="s">
        <v>350</v>
      </c>
      <c r="D10953" s="142">
        <v>13416681</v>
      </c>
      <c r="E10953" s="143" t="s">
        <v>8342</v>
      </c>
      <c r="F10953" s="143" t="s">
        <v>723</v>
      </c>
      <c r="G10953" s="143" t="s">
        <v>724</v>
      </c>
      <c r="H10953" s="144">
        <v>-20721.73</v>
      </c>
      <c r="I10953" s="143"/>
    </row>
    <row r="10954" spans="2:9" x14ac:dyDescent="0.25">
      <c r="B10954" s="142">
        <v>88336</v>
      </c>
      <c r="C10954" s="143" t="s">
        <v>350</v>
      </c>
      <c r="D10954" s="142">
        <v>13537226</v>
      </c>
      <c r="E10954" s="143" t="s">
        <v>8343</v>
      </c>
      <c r="F10954" s="143" t="s">
        <v>697</v>
      </c>
      <c r="G10954" s="143" t="s">
        <v>698</v>
      </c>
      <c r="H10954" s="144">
        <v>500</v>
      </c>
      <c r="I10954" s="143"/>
    </row>
    <row r="10955" spans="2:9" x14ac:dyDescent="0.25">
      <c r="B10955" s="142">
        <v>88336</v>
      </c>
      <c r="C10955" s="143" t="s">
        <v>350</v>
      </c>
      <c r="D10955" s="142">
        <v>13537226</v>
      </c>
      <c r="E10955" s="143" t="s">
        <v>8343</v>
      </c>
      <c r="F10955" s="143" t="s">
        <v>697</v>
      </c>
      <c r="G10955" s="143" t="s">
        <v>698</v>
      </c>
      <c r="H10955" s="144">
        <v>22000</v>
      </c>
      <c r="I10955" s="143"/>
    </row>
    <row r="10956" spans="2:9" x14ac:dyDescent="0.25">
      <c r="B10956" s="142">
        <v>88346</v>
      </c>
      <c r="C10956" s="143" t="s">
        <v>364</v>
      </c>
      <c r="D10956" s="142">
        <v>13098948</v>
      </c>
      <c r="E10956" s="143" t="s">
        <v>9486</v>
      </c>
      <c r="F10956" s="143" t="s">
        <v>700</v>
      </c>
      <c r="G10956" s="143" t="s">
        <v>701</v>
      </c>
      <c r="H10956" s="144">
        <v>-16986.27</v>
      </c>
      <c r="I10956" s="143"/>
    </row>
    <row r="10957" spans="2:9" x14ac:dyDescent="0.25">
      <c r="B10957" s="142">
        <v>88346</v>
      </c>
      <c r="C10957" s="143" t="s">
        <v>364</v>
      </c>
      <c r="D10957" s="142">
        <v>13098948</v>
      </c>
      <c r="E10957" s="143" t="s">
        <v>9486</v>
      </c>
      <c r="F10957" s="143" t="s">
        <v>700</v>
      </c>
      <c r="G10957" s="143" t="s">
        <v>701</v>
      </c>
      <c r="H10957" s="144">
        <v>50</v>
      </c>
      <c r="I10957" s="143"/>
    </row>
    <row r="10958" spans="2:9" x14ac:dyDescent="0.25">
      <c r="B10958" s="142">
        <v>88346</v>
      </c>
      <c r="C10958" s="143" t="s">
        <v>364</v>
      </c>
      <c r="D10958" s="142">
        <v>13098948</v>
      </c>
      <c r="E10958" s="143" t="s">
        <v>9486</v>
      </c>
      <c r="F10958" s="143" t="s">
        <v>700</v>
      </c>
      <c r="G10958" s="143" t="s">
        <v>701</v>
      </c>
      <c r="H10958" s="144">
        <v>250</v>
      </c>
      <c r="I10958" s="143"/>
    </row>
    <row r="10959" spans="2:9" x14ac:dyDescent="0.25">
      <c r="B10959" s="142">
        <v>88346</v>
      </c>
      <c r="C10959" s="143" t="s">
        <v>364</v>
      </c>
      <c r="D10959" s="142">
        <v>13098948</v>
      </c>
      <c r="E10959" s="143" t="s">
        <v>9486</v>
      </c>
      <c r="F10959" s="143" t="s">
        <v>700</v>
      </c>
      <c r="G10959" s="143" t="s">
        <v>701</v>
      </c>
      <c r="H10959" s="144">
        <v>50</v>
      </c>
      <c r="I10959" s="143"/>
    </row>
    <row r="10960" spans="2:9" x14ac:dyDescent="0.25">
      <c r="B10960" s="142">
        <v>88346</v>
      </c>
      <c r="C10960" s="143" t="s">
        <v>364</v>
      </c>
      <c r="D10960" s="142">
        <v>13443027</v>
      </c>
      <c r="E10960" s="143" t="s">
        <v>8344</v>
      </c>
      <c r="F10960" s="143" t="s">
        <v>737</v>
      </c>
      <c r="G10960" s="143" t="s">
        <v>738</v>
      </c>
      <c r="H10960" s="144">
        <v>500</v>
      </c>
      <c r="I10960" s="143"/>
    </row>
    <row r="10961" spans="2:9" x14ac:dyDescent="0.25">
      <c r="B10961" s="142">
        <v>88346</v>
      </c>
      <c r="C10961" s="143" t="s">
        <v>364</v>
      </c>
      <c r="D10961" s="142">
        <v>13443027</v>
      </c>
      <c r="E10961" s="143" t="s">
        <v>8344</v>
      </c>
      <c r="F10961" s="143" t="s">
        <v>737</v>
      </c>
      <c r="G10961" s="143" t="s">
        <v>738</v>
      </c>
      <c r="H10961" s="144">
        <v>100</v>
      </c>
      <c r="I10961" s="143"/>
    </row>
    <row r="10962" spans="2:9" x14ac:dyDescent="0.25">
      <c r="B10962" s="142">
        <v>88346</v>
      </c>
      <c r="C10962" s="143" t="s">
        <v>364</v>
      </c>
      <c r="D10962" s="142">
        <v>13443027</v>
      </c>
      <c r="E10962" s="143" t="s">
        <v>8344</v>
      </c>
      <c r="F10962" s="143" t="s">
        <v>737</v>
      </c>
      <c r="G10962" s="143" t="s">
        <v>738</v>
      </c>
      <c r="H10962" s="144">
        <v>500</v>
      </c>
      <c r="I10962" s="143"/>
    </row>
    <row r="10963" spans="2:9" x14ac:dyDescent="0.25">
      <c r="B10963" s="142">
        <v>88346</v>
      </c>
      <c r="C10963" s="143" t="s">
        <v>364</v>
      </c>
      <c r="D10963" s="142">
        <v>13443027</v>
      </c>
      <c r="E10963" s="143" t="s">
        <v>8344</v>
      </c>
      <c r="F10963" s="143" t="s">
        <v>737</v>
      </c>
      <c r="G10963" s="143" t="s">
        <v>738</v>
      </c>
      <c r="H10963" s="144">
        <v>100</v>
      </c>
      <c r="I10963" s="143"/>
    </row>
    <row r="10964" spans="2:9" x14ac:dyDescent="0.25">
      <c r="B10964" s="142">
        <v>88346</v>
      </c>
      <c r="C10964" s="143" t="s">
        <v>364</v>
      </c>
      <c r="D10964" s="142">
        <v>13529885</v>
      </c>
      <c r="E10964" s="143" t="s">
        <v>8345</v>
      </c>
      <c r="F10964" s="143" t="s">
        <v>713</v>
      </c>
      <c r="G10964" s="143" t="s">
        <v>714</v>
      </c>
      <c r="H10964" s="144">
        <v>20000</v>
      </c>
      <c r="I10964" s="143"/>
    </row>
    <row r="10965" spans="2:9" x14ac:dyDescent="0.25">
      <c r="B10965" s="142">
        <v>88386</v>
      </c>
      <c r="C10965" s="143" t="s">
        <v>365</v>
      </c>
      <c r="D10965" s="142">
        <v>13009081</v>
      </c>
      <c r="E10965" s="143" t="s">
        <v>8346</v>
      </c>
      <c r="F10965" s="143" t="s">
        <v>729</v>
      </c>
      <c r="G10965" s="143" t="s">
        <v>730</v>
      </c>
      <c r="H10965" s="144">
        <v>15640</v>
      </c>
      <c r="I10965" s="143"/>
    </row>
    <row r="10966" spans="2:9" x14ac:dyDescent="0.25">
      <c r="B10966" s="142">
        <v>88386</v>
      </c>
      <c r="C10966" s="143" t="s">
        <v>365</v>
      </c>
      <c r="D10966" s="142">
        <v>13009081</v>
      </c>
      <c r="E10966" s="143" t="s">
        <v>8347</v>
      </c>
      <c r="F10966" s="143" t="s">
        <v>737</v>
      </c>
      <c r="G10966" s="143" t="s">
        <v>738</v>
      </c>
      <c r="H10966" s="144">
        <v>378</v>
      </c>
      <c r="I10966" s="143"/>
    </row>
    <row r="10967" spans="2:9" x14ac:dyDescent="0.25">
      <c r="B10967" s="142">
        <v>88386</v>
      </c>
      <c r="C10967" s="143" t="s">
        <v>365</v>
      </c>
      <c r="D10967" s="142">
        <v>13009081</v>
      </c>
      <c r="E10967" s="143" t="s">
        <v>8347</v>
      </c>
      <c r="F10967" s="143" t="s">
        <v>737</v>
      </c>
      <c r="G10967" s="143" t="s">
        <v>738</v>
      </c>
      <c r="H10967" s="144">
        <v>126</v>
      </c>
      <c r="I10967" s="143"/>
    </row>
    <row r="10968" spans="2:9" x14ac:dyDescent="0.25">
      <c r="B10968" s="142">
        <v>88386</v>
      </c>
      <c r="C10968" s="143" t="s">
        <v>365</v>
      </c>
      <c r="D10968" s="142">
        <v>13126681</v>
      </c>
      <c r="E10968" s="143" t="s">
        <v>8348</v>
      </c>
      <c r="F10968" s="143" t="s">
        <v>891</v>
      </c>
      <c r="G10968" s="143" t="s">
        <v>892</v>
      </c>
      <c r="H10968" s="144">
        <v>729</v>
      </c>
      <c r="I10968" s="143"/>
    </row>
    <row r="10969" spans="2:9" x14ac:dyDescent="0.25">
      <c r="B10969" s="142">
        <v>88386</v>
      </c>
      <c r="C10969" s="143" t="s">
        <v>365</v>
      </c>
      <c r="D10969" s="142">
        <v>13126681</v>
      </c>
      <c r="E10969" s="143" t="s">
        <v>8348</v>
      </c>
      <c r="F10969" s="143" t="s">
        <v>891</v>
      </c>
      <c r="G10969" s="143" t="s">
        <v>892</v>
      </c>
      <c r="H10969" s="144">
        <v>243</v>
      </c>
      <c r="I10969" s="143"/>
    </row>
    <row r="10970" spans="2:9" x14ac:dyDescent="0.25">
      <c r="B10970" s="142">
        <v>88386</v>
      </c>
      <c r="C10970" s="143" t="s">
        <v>365</v>
      </c>
      <c r="D10970" s="142">
        <v>13126681</v>
      </c>
      <c r="E10970" s="143" t="s">
        <v>8349</v>
      </c>
      <c r="F10970" s="143" t="s">
        <v>697</v>
      </c>
      <c r="G10970" s="143" t="s">
        <v>698</v>
      </c>
      <c r="H10970" s="144">
        <v>1230.1199999999999</v>
      </c>
      <c r="I10970" s="143"/>
    </row>
    <row r="10971" spans="2:9" x14ac:dyDescent="0.25">
      <c r="B10971" s="142">
        <v>88386</v>
      </c>
      <c r="C10971" s="143" t="s">
        <v>365</v>
      </c>
      <c r="D10971" s="142">
        <v>13126681</v>
      </c>
      <c r="E10971" s="143" t="s">
        <v>8349</v>
      </c>
      <c r="F10971" s="143" t="s">
        <v>697</v>
      </c>
      <c r="G10971" s="143" t="s">
        <v>698</v>
      </c>
      <c r="H10971" s="144">
        <v>624.24</v>
      </c>
      <c r="I10971" s="143"/>
    </row>
    <row r="10972" spans="2:9" x14ac:dyDescent="0.25">
      <c r="B10972" s="142">
        <v>88386</v>
      </c>
      <c r="C10972" s="143" t="s">
        <v>365</v>
      </c>
      <c r="D10972" s="142">
        <v>13265135</v>
      </c>
      <c r="E10972" s="143" t="s">
        <v>8350</v>
      </c>
      <c r="F10972" s="143" t="s">
        <v>700</v>
      </c>
      <c r="G10972" s="143" t="s">
        <v>701</v>
      </c>
      <c r="H10972" s="144">
        <v>360</v>
      </c>
      <c r="I10972" s="143"/>
    </row>
    <row r="10973" spans="2:9" x14ac:dyDescent="0.25">
      <c r="B10973" s="142">
        <v>88386</v>
      </c>
      <c r="C10973" s="143" t="s">
        <v>365</v>
      </c>
      <c r="D10973" s="142">
        <v>13265135</v>
      </c>
      <c r="E10973" s="143" t="s">
        <v>8350</v>
      </c>
      <c r="F10973" s="143" t="s">
        <v>700</v>
      </c>
      <c r="G10973" s="143" t="s">
        <v>701</v>
      </c>
      <c r="H10973" s="144">
        <v>120</v>
      </c>
      <c r="I10973" s="143"/>
    </row>
    <row r="10974" spans="2:9" x14ac:dyDescent="0.25">
      <c r="B10974" s="142">
        <v>88386</v>
      </c>
      <c r="C10974" s="143" t="s">
        <v>365</v>
      </c>
      <c r="D10974" s="142">
        <v>13330110</v>
      </c>
      <c r="E10974" s="143" t="s">
        <v>8351</v>
      </c>
      <c r="F10974" s="143" t="s">
        <v>729</v>
      </c>
      <c r="G10974" s="143" t="s">
        <v>730</v>
      </c>
      <c r="H10974" s="144">
        <v>240</v>
      </c>
      <c r="I10974" s="143"/>
    </row>
    <row r="10975" spans="2:9" x14ac:dyDescent="0.25">
      <c r="B10975" s="142">
        <v>88386</v>
      </c>
      <c r="C10975" s="143" t="s">
        <v>365</v>
      </c>
      <c r="D10975" s="142">
        <v>13330110</v>
      </c>
      <c r="E10975" s="143" t="s">
        <v>8351</v>
      </c>
      <c r="F10975" s="143" t="s">
        <v>729</v>
      </c>
      <c r="G10975" s="143" t="s">
        <v>730</v>
      </c>
      <c r="H10975" s="144">
        <v>90</v>
      </c>
      <c r="I10975" s="143"/>
    </row>
    <row r="10976" spans="2:9" x14ac:dyDescent="0.25">
      <c r="B10976" s="142">
        <v>88386</v>
      </c>
      <c r="C10976" s="143" t="s">
        <v>365</v>
      </c>
      <c r="D10976" s="142">
        <v>13330110</v>
      </c>
      <c r="E10976" s="143" t="s">
        <v>8352</v>
      </c>
      <c r="F10976" s="143" t="s">
        <v>700</v>
      </c>
      <c r="G10976" s="143" t="s">
        <v>701</v>
      </c>
      <c r="H10976" s="144">
        <v>450</v>
      </c>
      <c r="I10976" s="143"/>
    </row>
    <row r="10977" spans="2:9" x14ac:dyDescent="0.25">
      <c r="B10977" s="142">
        <v>88386</v>
      </c>
      <c r="C10977" s="143" t="s">
        <v>365</v>
      </c>
      <c r="D10977" s="142">
        <v>13330110</v>
      </c>
      <c r="E10977" s="143" t="s">
        <v>8352</v>
      </c>
      <c r="F10977" s="143" t="s">
        <v>700</v>
      </c>
      <c r="G10977" s="143" t="s">
        <v>701</v>
      </c>
      <c r="H10977" s="144">
        <v>150</v>
      </c>
      <c r="I10977" s="143"/>
    </row>
    <row r="10978" spans="2:9" x14ac:dyDescent="0.25">
      <c r="B10978" s="142">
        <v>88386</v>
      </c>
      <c r="C10978" s="143" t="s">
        <v>365</v>
      </c>
      <c r="D10978" s="142">
        <v>13336147</v>
      </c>
      <c r="E10978" s="143" t="s">
        <v>8353</v>
      </c>
      <c r="F10978" s="143" t="s">
        <v>697</v>
      </c>
      <c r="G10978" s="143" t="s">
        <v>698</v>
      </c>
      <c r="H10978" s="144">
        <v>1200</v>
      </c>
      <c r="I10978" s="143"/>
    </row>
    <row r="10979" spans="2:9" x14ac:dyDescent="0.25">
      <c r="B10979" s="142">
        <v>88386</v>
      </c>
      <c r="C10979" s="143" t="s">
        <v>365</v>
      </c>
      <c r="D10979" s="142">
        <v>13336147</v>
      </c>
      <c r="E10979" s="143" t="s">
        <v>8353</v>
      </c>
      <c r="F10979" s="143" t="s">
        <v>697</v>
      </c>
      <c r="G10979" s="143" t="s">
        <v>698</v>
      </c>
      <c r="H10979" s="144">
        <v>600</v>
      </c>
      <c r="I10979" s="143"/>
    </row>
    <row r="10980" spans="2:9" x14ac:dyDescent="0.25">
      <c r="B10980" s="142">
        <v>88386</v>
      </c>
      <c r="C10980" s="143" t="s">
        <v>365</v>
      </c>
      <c r="D10980" s="142">
        <v>13499710</v>
      </c>
      <c r="E10980" s="143" t="s">
        <v>8354</v>
      </c>
      <c r="F10980" s="143" t="s">
        <v>729</v>
      </c>
      <c r="G10980" s="143" t="s">
        <v>730</v>
      </c>
      <c r="H10980" s="144">
        <v>240</v>
      </c>
      <c r="I10980" s="143"/>
    </row>
    <row r="10981" spans="2:9" x14ac:dyDescent="0.25">
      <c r="B10981" s="142">
        <v>88386</v>
      </c>
      <c r="C10981" s="143" t="s">
        <v>365</v>
      </c>
      <c r="D10981" s="142">
        <v>13499710</v>
      </c>
      <c r="E10981" s="143" t="s">
        <v>8354</v>
      </c>
      <c r="F10981" s="143" t="s">
        <v>729</v>
      </c>
      <c r="G10981" s="143" t="s">
        <v>730</v>
      </c>
      <c r="H10981" s="144">
        <v>91.2</v>
      </c>
      <c r="I10981" s="143"/>
    </row>
    <row r="10982" spans="2:9" x14ac:dyDescent="0.25">
      <c r="B10982" s="142">
        <v>88386</v>
      </c>
      <c r="C10982" s="143" t="s">
        <v>365</v>
      </c>
      <c r="D10982" s="142">
        <v>13605077</v>
      </c>
      <c r="E10982" s="143" t="s">
        <v>8355</v>
      </c>
      <c r="F10982" s="143" t="s">
        <v>697</v>
      </c>
      <c r="G10982" s="143" t="s">
        <v>698</v>
      </c>
      <c r="H10982" s="144">
        <v>15000</v>
      </c>
      <c r="I10982" s="143"/>
    </row>
    <row r="10983" spans="2:9" x14ac:dyDescent="0.25">
      <c r="B10983" s="142">
        <v>88396</v>
      </c>
      <c r="C10983" s="143" t="s">
        <v>351</v>
      </c>
      <c r="D10983" s="142">
        <v>13047053</v>
      </c>
      <c r="E10983" s="143" t="s">
        <v>8356</v>
      </c>
      <c r="F10983" s="143" t="s">
        <v>697</v>
      </c>
      <c r="G10983" s="143" t="s">
        <v>698</v>
      </c>
      <c r="H10983" s="144">
        <v>1650</v>
      </c>
      <c r="I10983" s="143"/>
    </row>
    <row r="10984" spans="2:9" x14ac:dyDescent="0.25">
      <c r="B10984" s="142">
        <v>88396</v>
      </c>
      <c r="C10984" s="143" t="s">
        <v>351</v>
      </c>
      <c r="D10984" s="142">
        <v>13096349</v>
      </c>
      <c r="E10984" s="143" t="s">
        <v>8357</v>
      </c>
      <c r="F10984" s="143" t="s">
        <v>700</v>
      </c>
      <c r="G10984" s="143" t="s">
        <v>701</v>
      </c>
      <c r="H10984" s="144">
        <v>450</v>
      </c>
      <c r="I10984" s="143"/>
    </row>
    <row r="10985" spans="2:9" x14ac:dyDescent="0.25">
      <c r="B10985" s="142">
        <v>88396</v>
      </c>
      <c r="C10985" s="143" t="s">
        <v>351</v>
      </c>
      <c r="D10985" s="142">
        <v>13096349</v>
      </c>
      <c r="E10985" s="143" t="s">
        <v>8357</v>
      </c>
      <c r="F10985" s="143" t="s">
        <v>700</v>
      </c>
      <c r="G10985" s="143" t="s">
        <v>701</v>
      </c>
      <c r="H10985" s="144">
        <v>150</v>
      </c>
      <c r="I10985" s="143"/>
    </row>
    <row r="10986" spans="2:9" x14ac:dyDescent="0.25">
      <c r="B10986" s="142">
        <v>88396</v>
      </c>
      <c r="C10986" s="143" t="s">
        <v>351</v>
      </c>
      <c r="D10986" s="142">
        <v>13291626</v>
      </c>
      <c r="E10986" s="143" t="s">
        <v>8358</v>
      </c>
      <c r="F10986" s="143" t="s">
        <v>700</v>
      </c>
      <c r="G10986" s="143" t="s">
        <v>701</v>
      </c>
      <c r="H10986" s="144">
        <v>900</v>
      </c>
      <c r="I10986" s="143"/>
    </row>
    <row r="10987" spans="2:9" x14ac:dyDescent="0.25">
      <c r="B10987" s="142">
        <v>88396</v>
      </c>
      <c r="C10987" s="143" t="s">
        <v>351</v>
      </c>
      <c r="D10987" s="142">
        <v>13291626</v>
      </c>
      <c r="E10987" s="143" t="s">
        <v>8358</v>
      </c>
      <c r="F10987" s="143" t="s">
        <v>700</v>
      </c>
      <c r="G10987" s="143" t="s">
        <v>701</v>
      </c>
      <c r="H10987" s="144">
        <v>18300</v>
      </c>
      <c r="I10987" s="143"/>
    </row>
    <row r="10988" spans="2:9" x14ac:dyDescent="0.25">
      <c r="B10988" s="142">
        <v>88396</v>
      </c>
      <c r="C10988" s="143" t="s">
        <v>351</v>
      </c>
      <c r="D10988" s="142">
        <v>13291626</v>
      </c>
      <c r="E10988" s="143" t="s">
        <v>8359</v>
      </c>
      <c r="F10988" s="143" t="s">
        <v>737</v>
      </c>
      <c r="G10988" s="143" t="s">
        <v>738</v>
      </c>
      <c r="H10988" s="144">
        <v>1125</v>
      </c>
      <c r="I10988" s="143"/>
    </row>
    <row r="10989" spans="2:9" x14ac:dyDescent="0.25">
      <c r="B10989" s="142">
        <v>88396</v>
      </c>
      <c r="C10989" s="143" t="s">
        <v>351</v>
      </c>
      <c r="D10989" s="142">
        <v>13291626</v>
      </c>
      <c r="E10989" s="143" t="s">
        <v>8359</v>
      </c>
      <c r="F10989" s="143" t="s">
        <v>737</v>
      </c>
      <c r="G10989" s="143" t="s">
        <v>738</v>
      </c>
      <c r="H10989" s="144">
        <v>375</v>
      </c>
      <c r="I10989" s="143"/>
    </row>
    <row r="10990" spans="2:9" x14ac:dyDescent="0.25">
      <c r="B10990" s="142">
        <v>88396</v>
      </c>
      <c r="C10990" s="143" t="s">
        <v>351</v>
      </c>
      <c r="D10990" s="142">
        <v>13332704</v>
      </c>
      <c r="E10990" s="143" t="s">
        <v>8360</v>
      </c>
      <c r="F10990" s="143" t="s">
        <v>700</v>
      </c>
      <c r="G10990" s="143" t="s">
        <v>701</v>
      </c>
      <c r="H10990" s="144">
        <v>540</v>
      </c>
      <c r="I10990" s="143"/>
    </row>
    <row r="10991" spans="2:9" x14ac:dyDescent="0.25">
      <c r="B10991" s="142">
        <v>88396</v>
      </c>
      <c r="C10991" s="143" t="s">
        <v>351</v>
      </c>
      <c r="D10991" s="142">
        <v>13332704</v>
      </c>
      <c r="E10991" s="143" t="s">
        <v>8360</v>
      </c>
      <c r="F10991" s="143" t="s">
        <v>700</v>
      </c>
      <c r="G10991" s="143" t="s">
        <v>701</v>
      </c>
      <c r="H10991" s="144">
        <v>180</v>
      </c>
      <c r="I10991" s="143"/>
    </row>
    <row r="10992" spans="2:9" x14ac:dyDescent="0.25">
      <c r="B10992" s="142">
        <v>88396</v>
      </c>
      <c r="C10992" s="143" t="s">
        <v>351</v>
      </c>
      <c r="D10992" s="142">
        <v>13397353</v>
      </c>
      <c r="E10992" s="143" t="s">
        <v>8361</v>
      </c>
      <c r="F10992" s="143" t="s">
        <v>700</v>
      </c>
      <c r="G10992" s="143" t="s">
        <v>701</v>
      </c>
      <c r="H10992" s="144">
        <v>450</v>
      </c>
      <c r="I10992" s="143"/>
    </row>
    <row r="10993" spans="2:9" x14ac:dyDescent="0.25">
      <c r="B10993" s="142">
        <v>88396</v>
      </c>
      <c r="C10993" s="143" t="s">
        <v>351</v>
      </c>
      <c r="D10993" s="142">
        <v>13397353</v>
      </c>
      <c r="E10993" s="143" t="s">
        <v>8361</v>
      </c>
      <c r="F10993" s="143" t="s">
        <v>700</v>
      </c>
      <c r="G10993" s="143" t="s">
        <v>701</v>
      </c>
      <c r="H10993" s="144">
        <v>150</v>
      </c>
      <c r="I10993" s="143"/>
    </row>
    <row r="10994" spans="2:9" x14ac:dyDescent="0.25">
      <c r="B10994" s="142">
        <v>88396</v>
      </c>
      <c r="C10994" s="143" t="s">
        <v>351</v>
      </c>
      <c r="D10994" s="142">
        <v>13520323</v>
      </c>
      <c r="E10994" s="143" t="s">
        <v>8362</v>
      </c>
      <c r="F10994" s="143" t="s">
        <v>737</v>
      </c>
      <c r="G10994" s="143" t="s">
        <v>738</v>
      </c>
      <c r="H10994" s="144">
        <v>270</v>
      </c>
      <c r="I10994" s="143"/>
    </row>
    <row r="10995" spans="2:9" x14ac:dyDescent="0.25">
      <c r="B10995" s="142">
        <v>88396</v>
      </c>
      <c r="C10995" s="143" t="s">
        <v>351</v>
      </c>
      <c r="D10995" s="142">
        <v>13520323</v>
      </c>
      <c r="E10995" s="143" t="s">
        <v>8362</v>
      </c>
      <c r="F10995" s="143" t="s">
        <v>737</v>
      </c>
      <c r="G10995" s="143" t="s">
        <v>738</v>
      </c>
      <c r="H10995" s="144">
        <v>90</v>
      </c>
      <c r="I10995" s="143"/>
    </row>
    <row r="10996" spans="2:9" x14ac:dyDescent="0.25">
      <c r="B10996" s="142">
        <v>88396</v>
      </c>
      <c r="C10996" s="143" t="s">
        <v>351</v>
      </c>
      <c r="D10996" s="142">
        <v>13520323</v>
      </c>
      <c r="E10996" s="143" t="s">
        <v>8363</v>
      </c>
      <c r="F10996" s="143" t="s">
        <v>700</v>
      </c>
      <c r="G10996" s="143" t="s">
        <v>701</v>
      </c>
      <c r="H10996" s="144">
        <v>16950</v>
      </c>
      <c r="I10996" s="143"/>
    </row>
    <row r="10997" spans="2:9" x14ac:dyDescent="0.25">
      <c r="B10997" s="142">
        <v>88396</v>
      </c>
      <c r="C10997" s="143" t="s">
        <v>351</v>
      </c>
      <c r="D10997" s="142">
        <v>13520323</v>
      </c>
      <c r="E10997" s="143" t="s">
        <v>8363</v>
      </c>
      <c r="F10997" s="143" t="s">
        <v>700</v>
      </c>
      <c r="G10997" s="143" t="s">
        <v>701</v>
      </c>
      <c r="H10997" s="144">
        <v>150</v>
      </c>
      <c r="I10997" s="143"/>
    </row>
    <row r="10998" spans="2:9" x14ac:dyDescent="0.25">
      <c r="B10998" s="142">
        <v>88396</v>
      </c>
      <c r="C10998" s="143" t="s">
        <v>351</v>
      </c>
      <c r="D10998" s="142">
        <v>65166148</v>
      </c>
      <c r="E10998" s="143" t="s">
        <v>8364</v>
      </c>
      <c r="F10998" s="143" t="s">
        <v>697</v>
      </c>
      <c r="G10998" s="143" t="s">
        <v>698</v>
      </c>
      <c r="H10998" s="144">
        <v>-95656.42</v>
      </c>
      <c r="I10998" s="143"/>
    </row>
    <row r="10999" spans="2:9" x14ac:dyDescent="0.25">
      <c r="B10999" s="142">
        <v>88451</v>
      </c>
      <c r="C10999" s="143" t="s">
        <v>352</v>
      </c>
      <c r="D10999" s="142">
        <v>13020466</v>
      </c>
      <c r="E10999" s="143" t="s">
        <v>8365</v>
      </c>
      <c r="F10999" s="143" t="s">
        <v>700</v>
      </c>
      <c r="G10999" s="143" t="s">
        <v>701</v>
      </c>
      <c r="H10999" s="144">
        <v>300</v>
      </c>
      <c r="I10999" s="143"/>
    </row>
    <row r="11000" spans="2:9" x14ac:dyDescent="0.25">
      <c r="B11000" s="142">
        <v>88451</v>
      </c>
      <c r="C11000" s="143" t="s">
        <v>352</v>
      </c>
      <c r="D11000" s="142">
        <v>13020466</v>
      </c>
      <c r="E11000" s="143" t="s">
        <v>8365</v>
      </c>
      <c r="F11000" s="143" t="s">
        <v>700</v>
      </c>
      <c r="G11000" s="143" t="s">
        <v>701</v>
      </c>
      <c r="H11000" s="144">
        <v>700</v>
      </c>
      <c r="I11000" s="143"/>
    </row>
    <row r="11001" spans="2:9" x14ac:dyDescent="0.25">
      <c r="B11001" s="142">
        <v>88451</v>
      </c>
      <c r="C11001" s="143" t="s">
        <v>352</v>
      </c>
      <c r="D11001" s="142">
        <v>13020466</v>
      </c>
      <c r="E11001" s="143" t="s">
        <v>8365</v>
      </c>
      <c r="F11001" s="143" t="s">
        <v>700</v>
      </c>
      <c r="G11001" s="143" t="s">
        <v>701</v>
      </c>
      <c r="H11001" s="144">
        <v>200</v>
      </c>
      <c r="I11001" s="143"/>
    </row>
    <row r="11002" spans="2:9" x14ac:dyDescent="0.25">
      <c r="B11002" s="142">
        <v>88451</v>
      </c>
      <c r="C11002" s="143" t="s">
        <v>352</v>
      </c>
      <c r="D11002" s="142">
        <v>13032498</v>
      </c>
      <c r="E11002" s="143" t="s">
        <v>8366</v>
      </c>
      <c r="F11002" s="143" t="s">
        <v>700</v>
      </c>
      <c r="G11002" s="143" t="s">
        <v>701</v>
      </c>
      <c r="H11002" s="144">
        <v>150</v>
      </c>
      <c r="I11002" s="143"/>
    </row>
    <row r="11003" spans="2:9" x14ac:dyDescent="0.25">
      <c r="B11003" s="142">
        <v>88451</v>
      </c>
      <c r="C11003" s="143" t="s">
        <v>352</v>
      </c>
      <c r="D11003" s="142">
        <v>13032498</v>
      </c>
      <c r="E11003" s="143" t="s">
        <v>8366</v>
      </c>
      <c r="F11003" s="143" t="s">
        <v>700</v>
      </c>
      <c r="G11003" s="143" t="s">
        <v>701</v>
      </c>
      <c r="H11003" s="144">
        <v>350</v>
      </c>
      <c r="I11003" s="143"/>
    </row>
    <row r="11004" spans="2:9" x14ac:dyDescent="0.25">
      <c r="B11004" s="142">
        <v>88451</v>
      </c>
      <c r="C11004" s="143" t="s">
        <v>352</v>
      </c>
      <c r="D11004" s="142">
        <v>13032498</v>
      </c>
      <c r="E11004" s="143" t="s">
        <v>8366</v>
      </c>
      <c r="F11004" s="143" t="s">
        <v>700</v>
      </c>
      <c r="G11004" s="143" t="s">
        <v>701</v>
      </c>
      <c r="H11004" s="144">
        <v>100</v>
      </c>
      <c r="I11004" s="143"/>
    </row>
    <row r="11005" spans="2:9" x14ac:dyDescent="0.25">
      <c r="B11005" s="142">
        <v>88451</v>
      </c>
      <c r="C11005" s="143" t="s">
        <v>352</v>
      </c>
      <c r="D11005" s="142">
        <v>13052651</v>
      </c>
      <c r="E11005" s="143" t="s">
        <v>8367</v>
      </c>
      <c r="F11005" s="143" t="s">
        <v>700</v>
      </c>
      <c r="G11005" s="143" t="s">
        <v>701</v>
      </c>
      <c r="H11005" s="144">
        <v>150</v>
      </c>
      <c r="I11005" s="143"/>
    </row>
    <row r="11006" spans="2:9" x14ac:dyDescent="0.25">
      <c r="B11006" s="142">
        <v>88451</v>
      </c>
      <c r="C11006" s="143" t="s">
        <v>352</v>
      </c>
      <c r="D11006" s="142">
        <v>13052651</v>
      </c>
      <c r="E11006" s="143" t="s">
        <v>8367</v>
      </c>
      <c r="F11006" s="143" t="s">
        <v>700</v>
      </c>
      <c r="G11006" s="143" t="s">
        <v>701</v>
      </c>
      <c r="H11006" s="144">
        <v>350</v>
      </c>
      <c r="I11006" s="143"/>
    </row>
    <row r="11007" spans="2:9" x14ac:dyDescent="0.25">
      <c r="B11007" s="142">
        <v>88451</v>
      </c>
      <c r="C11007" s="143" t="s">
        <v>352</v>
      </c>
      <c r="D11007" s="142">
        <v>13052651</v>
      </c>
      <c r="E11007" s="143" t="s">
        <v>8367</v>
      </c>
      <c r="F11007" s="143" t="s">
        <v>700</v>
      </c>
      <c r="G11007" s="143" t="s">
        <v>701</v>
      </c>
      <c r="H11007" s="144">
        <v>100</v>
      </c>
      <c r="I11007" s="143"/>
    </row>
    <row r="11008" spans="2:9" x14ac:dyDescent="0.25">
      <c r="B11008" s="142">
        <v>88451</v>
      </c>
      <c r="C11008" s="143" t="s">
        <v>352</v>
      </c>
      <c r="D11008" s="142">
        <v>13052654</v>
      </c>
      <c r="E11008" s="143" t="s">
        <v>8368</v>
      </c>
      <c r="F11008" s="143" t="s">
        <v>700</v>
      </c>
      <c r="G11008" s="143" t="s">
        <v>701</v>
      </c>
      <c r="H11008" s="144">
        <v>150</v>
      </c>
      <c r="I11008" s="143"/>
    </row>
    <row r="11009" spans="2:9" x14ac:dyDescent="0.25">
      <c r="B11009" s="142">
        <v>88451</v>
      </c>
      <c r="C11009" s="143" t="s">
        <v>352</v>
      </c>
      <c r="D11009" s="142">
        <v>13052654</v>
      </c>
      <c r="E11009" s="143" t="s">
        <v>8368</v>
      </c>
      <c r="F11009" s="143" t="s">
        <v>700</v>
      </c>
      <c r="G11009" s="143" t="s">
        <v>701</v>
      </c>
      <c r="H11009" s="144">
        <v>350</v>
      </c>
      <c r="I11009" s="143"/>
    </row>
    <row r="11010" spans="2:9" x14ac:dyDescent="0.25">
      <c r="B11010" s="142">
        <v>88451</v>
      </c>
      <c r="C11010" s="143" t="s">
        <v>352</v>
      </c>
      <c r="D11010" s="142">
        <v>13052654</v>
      </c>
      <c r="E11010" s="143" t="s">
        <v>8368</v>
      </c>
      <c r="F11010" s="143" t="s">
        <v>700</v>
      </c>
      <c r="G11010" s="143" t="s">
        <v>701</v>
      </c>
      <c r="H11010" s="144">
        <v>100</v>
      </c>
      <c r="I11010" s="143"/>
    </row>
    <row r="11011" spans="2:9" x14ac:dyDescent="0.25">
      <c r="B11011" s="142">
        <v>88451</v>
      </c>
      <c r="C11011" s="143" t="s">
        <v>352</v>
      </c>
      <c r="D11011" s="142">
        <v>13063605</v>
      </c>
      <c r="E11011" s="143" t="s">
        <v>8931</v>
      </c>
      <c r="F11011" s="143" t="s">
        <v>899</v>
      </c>
      <c r="G11011" s="143" t="s">
        <v>900</v>
      </c>
      <c r="H11011" s="144">
        <v>-258.55</v>
      </c>
      <c r="I11011" s="143"/>
    </row>
    <row r="11012" spans="2:9" x14ac:dyDescent="0.25">
      <c r="B11012" s="142">
        <v>88451</v>
      </c>
      <c r="C11012" s="143" t="s">
        <v>352</v>
      </c>
      <c r="D11012" s="142">
        <v>13077476</v>
      </c>
      <c r="E11012" s="143" t="s">
        <v>8369</v>
      </c>
      <c r="F11012" s="143" t="s">
        <v>700</v>
      </c>
      <c r="G11012" s="143" t="s">
        <v>701</v>
      </c>
      <c r="H11012" s="144">
        <v>17500</v>
      </c>
      <c r="I11012" s="143"/>
    </row>
    <row r="11013" spans="2:9" x14ac:dyDescent="0.25">
      <c r="B11013" s="142">
        <v>88451</v>
      </c>
      <c r="C11013" s="143" t="s">
        <v>352</v>
      </c>
      <c r="D11013" s="142">
        <v>13078656</v>
      </c>
      <c r="E11013" s="143" t="s">
        <v>9487</v>
      </c>
      <c r="F11013" s="143" t="s">
        <v>700</v>
      </c>
      <c r="G11013" s="143" t="s">
        <v>701</v>
      </c>
      <c r="H11013" s="144">
        <v>96838.720000000001</v>
      </c>
      <c r="I11013" s="143"/>
    </row>
    <row r="11014" spans="2:9" x14ac:dyDescent="0.25">
      <c r="B11014" s="142">
        <v>88451</v>
      </c>
      <c r="C11014" s="143" t="s">
        <v>352</v>
      </c>
      <c r="D11014" s="142">
        <v>13078656</v>
      </c>
      <c r="E11014" s="143" t="s">
        <v>9488</v>
      </c>
      <c r="F11014" s="143" t="s">
        <v>697</v>
      </c>
      <c r="G11014" s="143" t="s">
        <v>698</v>
      </c>
      <c r="H11014" s="144">
        <v>30500</v>
      </c>
      <c r="I11014" s="143"/>
    </row>
    <row r="11015" spans="2:9" x14ac:dyDescent="0.25">
      <c r="B11015" s="142">
        <v>88451</v>
      </c>
      <c r="C11015" s="143" t="s">
        <v>352</v>
      </c>
      <c r="D11015" s="142">
        <v>13078656</v>
      </c>
      <c r="E11015" s="143" t="s">
        <v>9489</v>
      </c>
      <c r="F11015" s="143" t="s">
        <v>723</v>
      </c>
      <c r="G11015" s="143" t="s">
        <v>724</v>
      </c>
      <c r="H11015" s="144">
        <v>-96838.720000000001</v>
      </c>
      <c r="I11015" s="143"/>
    </row>
    <row r="11016" spans="2:9" x14ac:dyDescent="0.25">
      <c r="B11016" s="142">
        <v>88451</v>
      </c>
      <c r="C11016" s="143" t="s">
        <v>352</v>
      </c>
      <c r="D11016" s="142">
        <v>13078656</v>
      </c>
      <c r="E11016" s="143" t="s">
        <v>9490</v>
      </c>
      <c r="F11016" s="143" t="s">
        <v>700</v>
      </c>
      <c r="G11016" s="143" t="s">
        <v>701</v>
      </c>
      <c r="H11016" s="144">
        <v>300</v>
      </c>
      <c r="I11016" s="143"/>
    </row>
    <row r="11017" spans="2:9" x14ac:dyDescent="0.25">
      <c r="B11017" s="142">
        <v>88451</v>
      </c>
      <c r="C11017" s="143" t="s">
        <v>352</v>
      </c>
      <c r="D11017" s="142">
        <v>13078656</v>
      </c>
      <c r="E11017" s="143" t="s">
        <v>9490</v>
      </c>
      <c r="F11017" s="143" t="s">
        <v>700</v>
      </c>
      <c r="G11017" s="143" t="s">
        <v>701</v>
      </c>
      <c r="H11017" s="144">
        <v>700</v>
      </c>
      <c r="I11017" s="143"/>
    </row>
    <row r="11018" spans="2:9" x14ac:dyDescent="0.25">
      <c r="B11018" s="142">
        <v>88451</v>
      </c>
      <c r="C11018" s="143" t="s">
        <v>352</v>
      </c>
      <c r="D11018" s="142">
        <v>13078656</v>
      </c>
      <c r="E11018" s="143" t="s">
        <v>9490</v>
      </c>
      <c r="F11018" s="143" t="s">
        <v>700</v>
      </c>
      <c r="G11018" s="143" t="s">
        <v>701</v>
      </c>
      <c r="H11018" s="144">
        <v>200</v>
      </c>
      <c r="I11018" s="143"/>
    </row>
    <row r="11019" spans="2:9" x14ac:dyDescent="0.25">
      <c r="B11019" s="142">
        <v>88451</v>
      </c>
      <c r="C11019" s="143" t="s">
        <v>352</v>
      </c>
      <c r="D11019" s="142">
        <v>13088317</v>
      </c>
      <c r="E11019" s="143" t="s">
        <v>8370</v>
      </c>
      <c r="F11019" s="143" t="s">
        <v>713</v>
      </c>
      <c r="G11019" s="143" t="s">
        <v>714</v>
      </c>
      <c r="H11019" s="144">
        <v>100000</v>
      </c>
      <c r="I11019" s="143"/>
    </row>
    <row r="11020" spans="2:9" x14ac:dyDescent="0.25">
      <c r="B11020" s="142">
        <v>88451</v>
      </c>
      <c r="C11020" s="143" t="s">
        <v>352</v>
      </c>
      <c r="D11020" s="142">
        <v>13113855</v>
      </c>
      <c r="E11020" s="143" t="s">
        <v>8371</v>
      </c>
      <c r="F11020" s="143" t="s">
        <v>700</v>
      </c>
      <c r="G11020" s="143" t="s">
        <v>701</v>
      </c>
      <c r="H11020" s="144">
        <v>250</v>
      </c>
      <c r="I11020" s="143"/>
    </row>
    <row r="11021" spans="2:9" x14ac:dyDescent="0.25">
      <c r="B11021" s="142">
        <v>88451</v>
      </c>
      <c r="C11021" s="143" t="s">
        <v>352</v>
      </c>
      <c r="D11021" s="142">
        <v>13113857</v>
      </c>
      <c r="E11021" s="143" t="s">
        <v>8372</v>
      </c>
      <c r="F11021" s="143" t="s">
        <v>700</v>
      </c>
      <c r="G11021" s="143" t="s">
        <v>701</v>
      </c>
      <c r="H11021" s="144">
        <v>270</v>
      </c>
      <c r="I11021" s="143"/>
    </row>
    <row r="11022" spans="2:9" x14ac:dyDescent="0.25">
      <c r="B11022" s="142">
        <v>88451</v>
      </c>
      <c r="C11022" s="143" t="s">
        <v>352</v>
      </c>
      <c r="D11022" s="142">
        <v>13113857</v>
      </c>
      <c r="E11022" s="143" t="s">
        <v>8372</v>
      </c>
      <c r="F11022" s="143" t="s">
        <v>700</v>
      </c>
      <c r="G11022" s="143" t="s">
        <v>701</v>
      </c>
      <c r="H11022" s="144">
        <v>630</v>
      </c>
      <c r="I11022" s="143"/>
    </row>
    <row r="11023" spans="2:9" x14ac:dyDescent="0.25">
      <c r="B11023" s="142">
        <v>88451</v>
      </c>
      <c r="C11023" s="143" t="s">
        <v>352</v>
      </c>
      <c r="D11023" s="142">
        <v>13113857</v>
      </c>
      <c r="E11023" s="143" t="s">
        <v>8372</v>
      </c>
      <c r="F11023" s="143" t="s">
        <v>700</v>
      </c>
      <c r="G11023" s="143" t="s">
        <v>701</v>
      </c>
      <c r="H11023" s="144">
        <v>180</v>
      </c>
      <c r="I11023" s="143"/>
    </row>
    <row r="11024" spans="2:9" x14ac:dyDescent="0.25">
      <c r="B11024" s="142">
        <v>88451</v>
      </c>
      <c r="C11024" s="143" t="s">
        <v>352</v>
      </c>
      <c r="D11024" s="142">
        <v>13125238</v>
      </c>
      <c r="E11024" s="143" t="s">
        <v>8373</v>
      </c>
      <c r="F11024" s="143" t="s">
        <v>700</v>
      </c>
      <c r="G11024" s="143" t="s">
        <v>701</v>
      </c>
      <c r="H11024" s="144">
        <v>-1506.05</v>
      </c>
      <c r="I11024" s="143"/>
    </row>
    <row r="11025" spans="2:9" x14ac:dyDescent="0.25">
      <c r="B11025" s="142">
        <v>88451</v>
      </c>
      <c r="C11025" s="143" t="s">
        <v>352</v>
      </c>
      <c r="D11025" s="142">
        <v>13125238</v>
      </c>
      <c r="E11025" s="143" t="s">
        <v>8373</v>
      </c>
      <c r="F11025" s="143" t="s">
        <v>700</v>
      </c>
      <c r="G11025" s="143" t="s">
        <v>701</v>
      </c>
      <c r="H11025" s="144">
        <v>-3005.39</v>
      </c>
      <c r="I11025" s="143"/>
    </row>
    <row r="11026" spans="2:9" x14ac:dyDescent="0.25">
      <c r="B11026" s="142">
        <v>88451</v>
      </c>
      <c r="C11026" s="143" t="s">
        <v>352</v>
      </c>
      <c r="D11026" s="142">
        <v>13173567</v>
      </c>
      <c r="E11026" s="143" t="s">
        <v>10039</v>
      </c>
      <c r="F11026" s="143" t="s">
        <v>700</v>
      </c>
      <c r="G11026" s="143" t="s">
        <v>701</v>
      </c>
      <c r="H11026" s="144">
        <v>1500</v>
      </c>
      <c r="I11026" s="143"/>
    </row>
    <row r="11027" spans="2:9" x14ac:dyDescent="0.25">
      <c r="B11027" s="142">
        <v>88451</v>
      </c>
      <c r="C11027" s="143" t="s">
        <v>352</v>
      </c>
      <c r="D11027" s="142">
        <v>13173567</v>
      </c>
      <c r="E11027" s="143" t="s">
        <v>8374</v>
      </c>
      <c r="F11027" s="143" t="s">
        <v>700</v>
      </c>
      <c r="G11027" s="143" t="s">
        <v>701</v>
      </c>
      <c r="H11027" s="144">
        <v>-15000</v>
      </c>
      <c r="I11027" s="143"/>
    </row>
    <row r="11028" spans="2:9" x14ac:dyDescent="0.25">
      <c r="B11028" s="142">
        <v>88451</v>
      </c>
      <c r="C11028" s="143" t="s">
        <v>352</v>
      </c>
      <c r="D11028" s="142">
        <v>13173567</v>
      </c>
      <c r="E11028" s="143" t="s">
        <v>8375</v>
      </c>
      <c r="F11028" s="143" t="s">
        <v>1675</v>
      </c>
      <c r="G11028" s="143" t="s">
        <v>1676</v>
      </c>
      <c r="H11028" s="144">
        <v>1046</v>
      </c>
      <c r="I11028" s="143"/>
    </row>
    <row r="11029" spans="2:9" x14ac:dyDescent="0.25">
      <c r="B11029" s="142">
        <v>88451</v>
      </c>
      <c r="C11029" s="143" t="s">
        <v>352</v>
      </c>
      <c r="D11029" s="142">
        <v>13185896</v>
      </c>
      <c r="E11029" s="143" t="s">
        <v>8376</v>
      </c>
      <c r="F11029" s="143" t="s">
        <v>899</v>
      </c>
      <c r="G11029" s="143" t="s">
        <v>900</v>
      </c>
      <c r="H11029" s="144">
        <v>754.6</v>
      </c>
      <c r="I11029" s="143"/>
    </row>
    <row r="11030" spans="2:9" x14ac:dyDescent="0.25">
      <c r="B11030" s="142">
        <v>88451</v>
      </c>
      <c r="C11030" s="143" t="s">
        <v>352</v>
      </c>
      <c r="D11030" s="142">
        <v>13188770</v>
      </c>
      <c r="E11030" s="143" t="s">
        <v>8377</v>
      </c>
      <c r="F11030" s="143" t="s">
        <v>700</v>
      </c>
      <c r="G11030" s="143" t="s">
        <v>701</v>
      </c>
      <c r="H11030" s="144">
        <v>150</v>
      </c>
      <c r="I11030" s="143"/>
    </row>
    <row r="11031" spans="2:9" x14ac:dyDescent="0.25">
      <c r="B11031" s="142">
        <v>88451</v>
      </c>
      <c r="C11031" s="143" t="s">
        <v>352</v>
      </c>
      <c r="D11031" s="142">
        <v>13188770</v>
      </c>
      <c r="E11031" s="143" t="s">
        <v>8377</v>
      </c>
      <c r="F11031" s="143" t="s">
        <v>700</v>
      </c>
      <c r="G11031" s="143" t="s">
        <v>701</v>
      </c>
      <c r="H11031" s="144">
        <v>350</v>
      </c>
      <c r="I11031" s="143"/>
    </row>
    <row r="11032" spans="2:9" x14ac:dyDescent="0.25">
      <c r="B11032" s="142">
        <v>88451</v>
      </c>
      <c r="C11032" s="143" t="s">
        <v>352</v>
      </c>
      <c r="D11032" s="142">
        <v>13188770</v>
      </c>
      <c r="E11032" s="143" t="s">
        <v>8377</v>
      </c>
      <c r="F11032" s="143" t="s">
        <v>700</v>
      </c>
      <c r="G11032" s="143" t="s">
        <v>701</v>
      </c>
      <c r="H11032" s="144">
        <v>100</v>
      </c>
      <c r="I11032" s="143"/>
    </row>
    <row r="11033" spans="2:9" x14ac:dyDescent="0.25">
      <c r="B11033" s="142">
        <v>88451</v>
      </c>
      <c r="C11033" s="143" t="s">
        <v>352</v>
      </c>
      <c r="D11033" s="142">
        <v>13223696</v>
      </c>
      <c r="E11033" s="143" t="s">
        <v>9491</v>
      </c>
      <c r="F11033" s="143" t="s">
        <v>700</v>
      </c>
      <c r="G11033" s="143" t="s">
        <v>701</v>
      </c>
      <c r="H11033" s="144">
        <v>336</v>
      </c>
      <c r="I11033" s="143"/>
    </row>
    <row r="11034" spans="2:9" x14ac:dyDescent="0.25">
      <c r="B11034" s="142">
        <v>88451</v>
      </c>
      <c r="C11034" s="143" t="s">
        <v>352</v>
      </c>
      <c r="D11034" s="142">
        <v>13223696</v>
      </c>
      <c r="E11034" s="143" t="s">
        <v>9491</v>
      </c>
      <c r="F11034" s="143" t="s">
        <v>700</v>
      </c>
      <c r="G11034" s="143" t="s">
        <v>701</v>
      </c>
      <c r="H11034" s="144">
        <v>150</v>
      </c>
      <c r="I11034" s="143"/>
    </row>
    <row r="11035" spans="2:9" x14ac:dyDescent="0.25">
      <c r="B11035" s="142">
        <v>88451</v>
      </c>
      <c r="C11035" s="143" t="s">
        <v>352</v>
      </c>
      <c r="D11035" s="142">
        <v>13223696</v>
      </c>
      <c r="E11035" s="143" t="s">
        <v>9492</v>
      </c>
      <c r="F11035" s="143" t="s">
        <v>713</v>
      </c>
      <c r="G11035" s="143" t="s">
        <v>714</v>
      </c>
      <c r="H11035" s="144">
        <v>130000</v>
      </c>
      <c r="I11035" s="143"/>
    </row>
    <row r="11036" spans="2:9" x14ac:dyDescent="0.25">
      <c r="B11036" s="142">
        <v>88451</v>
      </c>
      <c r="C11036" s="143" t="s">
        <v>352</v>
      </c>
      <c r="D11036" s="142">
        <v>13271742</v>
      </c>
      <c r="E11036" s="143" t="s">
        <v>8378</v>
      </c>
      <c r="F11036" s="143" t="s">
        <v>700</v>
      </c>
      <c r="G11036" s="143" t="s">
        <v>701</v>
      </c>
      <c r="H11036" s="144">
        <v>150</v>
      </c>
      <c r="I11036" s="143"/>
    </row>
    <row r="11037" spans="2:9" x14ac:dyDescent="0.25">
      <c r="B11037" s="142">
        <v>88451</v>
      </c>
      <c r="C11037" s="143" t="s">
        <v>352</v>
      </c>
      <c r="D11037" s="142">
        <v>13271742</v>
      </c>
      <c r="E11037" s="143" t="s">
        <v>8378</v>
      </c>
      <c r="F11037" s="143" t="s">
        <v>700</v>
      </c>
      <c r="G11037" s="143" t="s">
        <v>701</v>
      </c>
      <c r="H11037" s="144">
        <v>350</v>
      </c>
      <c r="I11037" s="143"/>
    </row>
    <row r="11038" spans="2:9" x14ac:dyDescent="0.25">
      <c r="B11038" s="142">
        <v>88451</v>
      </c>
      <c r="C11038" s="143" t="s">
        <v>352</v>
      </c>
      <c r="D11038" s="142">
        <v>13271742</v>
      </c>
      <c r="E11038" s="143" t="s">
        <v>8378</v>
      </c>
      <c r="F11038" s="143" t="s">
        <v>700</v>
      </c>
      <c r="G11038" s="143" t="s">
        <v>701</v>
      </c>
      <c r="H11038" s="144">
        <v>100</v>
      </c>
      <c r="I11038" s="143"/>
    </row>
    <row r="11039" spans="2:9" x14ac:dyDescent="0.25">
      <c r="B11039" s="142">
        <v>88451</v>
      </c>
      <c r="C11039" s="143" t="s">
        <v>352</v>
      </c>
      <c r="D11039" s="142">
        <v>13271742</v>
      </c>
      <c r="E11039" s="143" t="s">
        <v>8379</v>
      </c>
      <c r="F11039" s="143" t="s">
        <v>899</v>
      </c>
      <c r="G11039" s="143" t="s">
        <v>900</v>
      </c>
      <c r="H11039" s="144">
        <v>251.55</v>
      </c>
      <c r="I11039" s="143"/>
    </row>
    <row r="11040" spans="2:9" x14ac:dyDescent="0.25">
      <c r="B11040" s="142">
        <v>88451</v>
      </c>
      <c r="C11040" s="143" t="s">
        <v>352</v>
      </c>
      <c r="D11040" s="142">
        <v>13271742</v>
      </c>
      <c r="E11040" s="143" t="s">
        <v>8379</v>
      </c>
      <c r="F11040" s="143" t="s">
        <v>899</v>
      </c>
      <c r="G11040" s="143" t="s">
        <v>900</v>
      </c>
      <c r="H11040" s="144">
        <v>503.1</v>
      </c>
      <c r="I11040" s="143"/>
    </row>
    <row r="11041" spans="2:9" x14ac:dyDescent="0.25">
      <c r="B11041" s="142">
        <v>88451</v>
      </c>
      <c r="C11041" s="143" t="s">
        <v>352</v>
      </c>
      <c r="D11041" s="142">
        <v>13271742</v>
      </c>
      <c r="E11041" s="143" t="s">
        <v>8379</v>
      </c>
      <c r="F11041" s="143" t="s">
        <v>899</v>
      </c>
      <c r="G11041" s="143" t="s">
        <v>900</v>
      </c>
      <c r="H11041" s="144">
        <v>167.7</v>
      </c>
      <c r="I11041" s="143"/>
    </row>
    <row r="11042" spans="2:9" x14ac:dyDescent="0.25">
      <c r="B11042" s="142">
        <v>88451</v>
      </c>
      <c r="C11042" s="143" t="s">
        <v>352</v>
      </c>
      <c r="D11042" s="142">
        <v>13271742</v>
      </c>
      <c r="E11042" s="143" t="s">
        <v>8380</v>
      </c>
      <c r="F11042" s="143" t="s">
        <v>700</v>
      </c>
      <c r="G11042" s="143" t="s">
        <v>701</v>
      </c>
      <c r="H11042" s="144">
        <v>150</v>
      </c>
      <c r="I11042" s="143"/>
    </row>
    <row r="11043" spans="2:9" x14ac:dyDescent="0.25">
      <c r="B11043" s="142">
        <v>88451</v>
      </c>
      <c r="C11043" s="143" t="s">
        <v>352</v>
      </c>
      <c r="D11043" s="142">
        <v>13271742</v>
      </c>
      <c r="E11043" s="143" t="s">
        <v>8380</v>
      </c>
      <c r="F11043" s="143" t="s">
        <v>700</v>
      </c>
      <c r="G11043" s="143" t="s">
        <v>701</v>
      </c>
      <c r="H11043" s="144">
        <v>350</v>
      </c>
      <c r="I11043" s="143"/>
    </row>
    <row r="11044" spans="2:9" x14ac:dyDescent="0.25">
      <c r="B11044" s="142">
        <v>88451</v>
      </c>
      <c r="C11044" s="143" t="s">
        <v>352</v>
      </c>
      <c r="D11044" s="142">
        <v>13271742</v>
      </c>
      <c r="E11044" s="143" t="s">
        <v>8380</v>
      </c>
      <c r="F11044" s="143" t="s">
        <v>700</v>
      </c>
      <c r="G11044" s="143" t="s">
        <v>701</v>
      </c>
      <c r="H11044" s="144">
        <v>100</v>
      </c>
      <c r="I11044" s="143"/>
    </row>
    <row r="11045" spans="2:9" x14ac:dyDescent="0.25">
      <c r="B11045" s="142">
        <v>88451</v>
      </c>
      <c r="C11045" s="143" t="s">
        <v>352</v>
      </c>
      <c r="D11045" s="142">
        <v>13286846</v>
      </c>
      <c r="E11045" s="143" t="s">
        <v>8381</v>
      </c>
      <c r="F11045" s="143" t="s">
        <v>700</v>
      </c>
      <c r="G11045" s="143" t="s">
        <v>701</v>
      </c>
      <c r="H11045" s="144">
        <v>150</v>
      </c>
      <c r="I11045" s="143"/>
    </row>
    <row r="11046" spans="2:9" x14ac:dyDescent="0.25">
      <c r="B11046" s="142">
        <v>88451</v>
      </c>
      <c r="C11046" s="143" t="s">
        <v>352</v>
      </c>
      <c r="D11046" s="142">
        <v>13286846</v>
      </c>
      <c r="E11046" s="143" t="s">
        <v>8381</v>
      </c>
      <c r="F11046" s="143" t="s">
        <v>700</v>
      </c>
      <c r="G11046" s="143" t="s">
        <v>701</v>
      </c>
      <c r="H11046" s="144">
        <v>-4850</v>
      </c>
      <c r="I11046" s="143"/>
    </row>
    <row r="11047" spans="2:9" x14ac:dyDescent="0.25">
      <c r="B11047" s="142">
        <v>88451</v>
      </c>
      <c r="C11047" s="143" t="s">
        <v>352</v>
      </c>
      <c r="D11047" s="142">
        <v>13286846</v>
      </c>
      <c r="E11047" s="143" t="s">
        <v>8381</v>
      </c>
      <c r="F11047" s="143" t="s">
        <v>700</v>
      </c>
      <c r="G11047" s="143" t="s">
        <v>701</v>
      </c>
      <c r="H11047" s="144">
        <v>100</v>
      </c>
      <c r="I11047" s="143"/>
    </row>
    <row r="11048" spans="2:9" x14ac:dyDescent="0.25">
      <c r="B11048" s="142">
        <v>88451</v>
      </c>
      <c r="C11048" s="143" t="s">
        <v>352</v>
      </c>
      <c r="D11048" s="142">
        <v>13311243</v>
      </c>
      <c r="E11048" s="143" t="s">
        <v>8383</v>
      </c>
      <c r="F11048" s="143" t="s">
        <v>737</v>
      </c>
      <c r="G11048" s="143" t="s">
        <v>738</v>
      </c>
      <c r="H11048" s="144">
        <v>5153</v>
      </c>
      <c r="I11048" s="143"/>
    </row>
    <row r="11049" spans="2:9" x14ac:dyDescent="0.25">
      <c r="B11049" s="142">
        <v>88451</v>
      </c>
      <c r="C11049" s="143" t="s">
        <v>352</v>
      </c>
      <c r="D11049" s="142">
        <v>13311243</v>
      </c>
      <c r="E11049" s="143" t="s">
        <v>8383</v>
      </c>
      <c r="F11049" s="143" t="s">
        <v>737</v>
      </c>
      <c r="G11049" s="143" t="s">
        <v>738</v>
      </c>
      <c r="H11049" s="144">
        <v>357</v>
      </c>
      <c r="I11049" s="143"/>
    </row>
    <row r="11050" spans="2:9" x14ac:dyDescent="0.25">
      <c r="B11050" s="142">
        <v>88451</v>
      </c>
      <c r="C11050" s="143" t="s">
        <v>352</v>
      </c>
      <c r="D11050" s="142">
        <v>13311243</v>
      </c>
      <c r="E11050" s="143" t="s">
        <v>8383</v>
      </c>
      <c r="F11050" s="143" t="s">
        <v>737</v>
      </c>
      <c r="G11050" s="143" t="s">
        <v>738</v>
      </c>
      <c r="H11050" s="144">
        <v>102</v>
      </c>
      <c r="I11050" s="143"/>
    </row>
    <row r="11051" spans="2:9" x14ac:dyDescent="0.25">
      <c r="B11051" s="142">
        <v>88451</v>
      </c>
      <c r="C11051" s="143" t="s">
        <v>352</v>
      </c>
      <c r="D11051" s="142">
        <v>13311243</v>
      </c>
      <c r="E11051" s="143" t="s">
        <v>8384</v>
      </c>
      <c r="F11051" s="143" t="s">
        <v>700</v>
      </c>
      <c r="G11051" s="143" t="s">
        <v>701</v>
      </c>
      <c r="H11051" s="144">
        <v>153</v>
      </c>
      <c r="I11051" s="143"/>
    </row>
    <row r="11052" spans="2:9" x14ac:dyDescent="0.25">
      <c r="B11052" s="142">
        <v>88451</v>
      </c>
      <c r="C11052" s="143" t="s">
        <v>352</v>
      </c>
      <c r="D11052" s="142">
        <v>13311243</v>
      </c>
      <c r="E11052" s="143" t="s">
        <v>8384</v>
      </c>
      <c r="F11052" s="143" t="s">
        <v>700</v>
      </c>
      <c r="G11052" s="143" t="s">
        <v>701</v>
      </c>
      <c r="H11052" s="144">
        <v>357</v>
      </c>
      <c r="I11052" s="143"/>
    </row>
    <row r="11053" spans="2:9" x14ac:dyDescent="0.25">
      <c r="B11053" s="142">
        <v>88451</v>
      </c>
      <c r="C11053" s="143" t="s">
        <v>352</v>
      </c>
      <c r="D11053" s="142">
        <v>13311243</v>
      </c>
      <c r="E11053" s="143" t="s">
        <v>8384</v>
      </c>
      <c r="F11053" s="143" t="s">
        <v>700</v>
      </c>
      <c r="G11053" s="143" t="s">
        <v>701</v>
      </c>
      <c r="H11053" s="144">
        <v>102</v>
      </c>
      <c r="I11053" s="143"/>
    </row>
    <row r="11054" spans="2:9" x14ac:dyDescent="0.25">
      <c r="B11054" s="142">
        <v>88451</v>
      </c>
      <c r="C11054" s="143" t="s">
        <v>352</v>
      </c>
      <c r="D11054" s="142">
        <v>13317275</v>
      </c>
      <c r="E11054" s="143" t="s">
        <v>8385</v>
      </c>
      <c r="F11054" s="143" t="s">
        <v>700</v>
      </c>
      <c r="G11054" s="143" t="s">
        <v>701</v>
      </c>
      <c r="H11054" s="144">
        <v>900</v>
      </c>
      <c r="I11054" s="143"/>
    </row>
    <row r="11055" spans="2:9" x14ac:dyDescent="0.25">
      <c r="B11055" s="142">
        <v>88451</v>
      </c>
      <c r="C11055" s="143" t="s">
        <v>352</v>
      </c>
      <c r="D11055" s="142">
        <v>13317275</v>
      </c>
      <c r="E11055" s="143" t="s">
        <v>8385</v>
      </c>
      <c r="F11055" s="143" t="s">
        <v>700</v>
      </c>
      <c r="G11055" s="143" t="s">
        <v>701</v>
      </c>
      <c r="H11055" s="144">
        <v>2100</v>
      </c>
      <c r="I11055" s="143"/>
    </row>
    <row r="11056" spans="2:9" x14ac:dyDescent="0.25">
      <c r="B11056" s="142">
        <v>88451</v>
      </c>
      <c r="C11056" s="143" t="s">
        <v>352</v>
      </c>
      <c r="D11056" s="142">
        <v>13317275</v>
      </c>
      <c r="E11056" s="143" t="s">
        <v>8385</v>
      </c>
      <c r="F11056" s="143" t="s">
        <v>700</v>
      </c>
      <c r="G11056" s="143" t="s">
        <v>701</v>
      </c>
      <c r="H11056" s="144">
        <v>600</v>
      </c>
      <c r="I11056" s="143"/>
    </row>
    <row r="11057" spans="2:9" x14ac:dyDescent="0.25">
      <c r="B11057" s="142">
        <v>88451</v>
      </c>
      <c r="C11057" s="143" t="s">
        <v>352</v>
      </c>
      <c r="D11057" s="142">
        <v>13317275</v>
      </c>
      <c r="E11057" s="143" t="s">
        <v>8386</v>
      </c>
      <c r="F11057" s="143" t="s">
        <v>697</v>
      </c>
      <c r="G11057" s="143" t="s">
        <v>698</v>
      </c>
      <c r="H11057" s="144">
        <v>15000</v>
      </c>
      <c r="I11057" s="143"/>
    </row>
    <row r="11058" spans="2:9" x14ac:dyDescent="0.25">
      <c r="B11058" s="142">
        <v>88451</v>
      </c>
      <c r="C11058" s="143" t="s">
        <v>352</v>
      </c>
      <c r="D11058" s="142">
        <v>13317275</v>
      </c>
      <c r="E11058" s="143" t="s">
        <v>8386</v>
      </c>
      <c r="F11058" s="143" t="s">
        <v>697</v>
      </c>
      <c r="G11058" s="143" t="s">
        <v>698</v>
      </c>
      <c r="H11058" s="144">
        <v>36000</v>
      </c>
      <c r="I11058" s="143"/>
    </row>
    <row r="11059" spans="2:9" x14ac:dyDescent="0.25">
      <c r="B11059" s="142">
        <v>88451</v>
      </c>
      <c r="C11059" s="143" t="s">
        <v>352</v>
      </c>
      <c r="D11059" s="142">
        <v>13324643</v>
      </c>
      <c r="E11059" s="143" t="s">
        <v>8387</v>
      </c>
      <c r="F11059" s="143" t="s">
        <v>700</v>
      </c>
      <c r="G11059" s="143" t="s">
        <v>701</v>
      </c>
      <c r="H11059" s="144">
        <v>10100</v>
      </c>
      <c r="I11059" s="143"/>
    </row>
    <row r="11060" spans="2:9" x14ac:dyDescent="0.25">
      <c r="B11060" s="142">
        <v>88451</v>
      </c>
      <c r="C11060" s="143" t="s">
        <v>352</v>
      </c>
      <c r="D11060" s="142">
        <v>13339906</v>
      </c>
      <c r="E11060" s="143" t="s">
        <v>8388</v>
      </c>
      <c r="F11060" s="143" t="s">
        <v>700</v>
      </c>
      <c r="G11060" s="143" t="s">
        <v>701</v>
      </c>
      <c r="H11060" s="144">
        <v>210</v>
      </c>
      <c r="I11060" s="143"/>
    </row>
    <row r="11061" spans="2:9" x14ac:dyDescent="0.25">
      <c r="B11061" s="142">
        <v>88451</v>
      </c>
      <c r="C11061" s="143" t="s">
        <v>352</v>
      </c>
      <c r="D11061" s="142">
        <v>13339906</v>
      </c>
      <c r="E11061" s="143" t="s">
        <v>8388</v>
      </c>
      <c r="F11061" s="143" t="s">
        <v>700</v>
      </c>
      <c r="G11061" s="143" t="s">
        <v>701</v>
      </c>
      <c r="H11061" s="144">
        <v>490</v>
      </c>
      <c r="I11061" s="143"/>
    </row>
    <row r="11062" spans="2:9" x14ac:dyDescent="0.25">
      <c r="B11062" s="142">
        <v>88451</v>
      </c>
      <c r="C11062" s="143" t="s">
        <v>352</v>
      </c>
      <c r="D11062" s="142">
        <v>13339906</v>
      </c>
      <c r="E11062" s="143" t="s">
        <v>8388</v>
      </c>
      <c r="F11062" s="143" t="s">
        <v>700</v>
      </c>
      <c r="G11062" s="143" t="s">
        <v>701</v>
      </c>
      <c r="H11062" s="144">
        <v>140</v>
      </c>
      <c r="I11062" s="143"/>
    </row>
    <row r="11063" spans="2:9" x14ac:dyDescent="0.25">
      <c r="B11063" s="142">
        <v>88451</v>
      </c>
      <c r="C11063" s="143" t="s">
        <v>352</v>
      </c>
      <c r="D11063" s="142">
        <v>13340102</v>
      </c>
      <c r="E11063" s="143" t="s">
        <v>9493</v>
      </c>
      <c r="F11063" s="143" t="s">
        <v>697</v>
      </c>
      <c r="G11063" s="143" t="s">
        <v>698</v>
      </c>
      <c r="H11063" s="144">
        <v>200000</v>
      </c>
      <c r="I11063" s="143"/>
    </row>
    <row r="11064" spans="2:9" x14ac:dyDescent="0.25">
      <c r="B11064" s="142">
        <v>88451</v>
      </c>
      <c r="C11064" s="143" t="s">
        <v>352</v>
      </c>
      <c r="D11064" s="142">
        <v>13340102</v>
      </c>
      <c r="E11064" s="143" t="s">
        <v>9493</v>
      </c>
      <c r="F11064" s="143" t="s">
        <v>697</v>
      </c>
      <c r="G11064" s="143" t="s">
        <v>698</v>
      </c>
      <c r="H11064" s="144">
        <v>70000</v>
      </c>
      <c r="I11064" s="143"/>
    </row>
    <row r="11065" spans="2:9" x14ac:dyDescent="0.25">
      <c r="B11065" s="142">
        <v>88451</v>
      </c>
      <c r="C11065" s="143" t="s">
        <v>352</v>
      </c>
      <c r="D11065" s="142">
        <v>13388252</v>
      </c>
      <c r="E11065" s="143" t="s">
        <v>8932</v>
      </c>
      <c r="F11065" s="143" t="s">
        <v>723</v>
      </c>
      <c r="G11065" s="143" t="s">
        <v>724</v>
      </c>
      <c r="H11065" s="144">
        <v>-166689.63</v>
      </c>
      <c r="I11065" s="143"/>
    </row>
    <row r="11066" spans="2:9" x14ac:dyDescent="0.25">
      <c r="B11066" s="142">
        <v>88451</v>
      </c>
      <c r="C11066" s="143" t="s">
        <v>352</v>
      </c>
      <c r="D11066" s="142">
        <v>13388252</v>
      </c>
      <c r="E11066" s="143" t="s">
        <v>8389</v>
      </c>
      <c r="F11066" s="143" t="s">
        <v>700</v>
      </c>
      <c r="G11066" s="143" t="s">
        <v>701</v>
      </c>
      <c r="H11066" s="144">
        <v>166689.63</v>
      </c>
      <c r="I11066" s="143"/>
    </row>
    <row r="11067" spans="2:9" x14ac:dyDescent="0.25">
      <c r="B11067" s="142">
        <v>88451</v>
      </c>
      <c r="C11067" s="143" t="s">
        <v>352</v>
      </c>
      <c r="D11067" s="142">
        <v>13389242</v>
      </c>
      <c r="E11067" s="143" t="s">
        <v>8390</v>
      </c>
      <c r="F11067" s="143" t="s">
        <v>700</v>
      </c>
      <c r="G11067" s="143" t="s">
        <v>701</v>
      </c>
      <c r="H11067" s="144">
        <v>17500</v>
      </c>
      <c r="I11067" s="143"/>
    </row>
    <row r="11068" spans="2:9" x14ac:dyDescent="0.25">
      <c r="B11068" s="142">
        <v>88451</v>
      </c>
      <c r="C11068" s="143" t="s">
        <v>352</v>
      </c>
      <c r="D11068" s="142">
        <v>13403789</v>
      </c>
      <c r="E11068" s="143" t="s">
        <v>9494</v>
      </c>
      <c r="F11068" s="143" t="s">
        <v>713</v>
      </c>
      <c r="G11068" s="143" t="s">
        <v>714</v>
      </c>
      <c r="H11068" s="144">
        <v>100000</v>
      </c>
      <c r="I11068" s="143"/>
    </row>
    <row r="11069" spans="2:9" x14ac:dyDescent="0.25">
      <c r="B11069" s="142">
        <v>88451</v>
      </c>
      <c r="C11069" s="143" t="s">
        <v>352</v>
      </c>
      <c r="D11069" s="142">
        <v>13403789</v>
      </c>
      <c r="E11069" s="143" t="s">
        <v>9495</v>
      </c>
      <c r="F11069" s="143" t="s">
        <v>700</v>
      </c>
      <c r="G11069" s="143" t="s">
        <v>701</v>
      </c>
      <c r="H11069" s="144">
        <v>1050</v>
      </c>
      <c r="I11069" s="143"/>
    </row>
    <row r="11070" spans="2:9" x14ac:dyDescent="0.25">
      <c r="B11070" s="142">
        <v>88451</v>
      </c>
      <c r="C11070" s="143" t="s">
        <v>352</v>
      </c>
      <c r="D11070" s="142">
        <v>13403789</v>
      </c>
      <c r="E11070" s="143" t="s">
        <v>9495</v>
      </c>
      <c r="F11070" s="143" t="s">
        <v>700</v>
      </c>
      <c r="G11070" s="143" t="s">
        <v>701</v>
      </c>
      <c r="H11070" s="144">
        <v>30150</v>
      </c>
      <c r="I11070" s="143"/>
    </row>
    <row r="11071" spans="2:9" x14ac:dyDescent="0.25">
      <c r="B11071" s="142">
        <v>88451</v>
      </c>
      <c r="C11071" s="143" t="s">
        <v>352</v>
      </c>
      <c r="D11071" s="142">
        <v>13404998</v>
      </c>
      <c r="E11071" s="143" t="s">
        <v>8391</v>
      </c>
      <c r="F11071" s="143" t="s">
        <v>700</v>
      </c>
      <c r="G11071" s="143" t="s">
        <v>701</v>
      </c>
      <c r="H11071" s="144">
        <v>250</v>
      </c>
      <c r="I11071" s="143"/>
    </row>
    <row r="11072" spans="2:9" x14ac:dyDescent="0.25">
      <c r="B11072" s="142">
        <v>88451</v>
      </c>
      <c r="C11072" s="143" t="s">
        <v>352</v>
      </c>
      <c r="D11072" s="142">
        <v>13428995</v>
      </c>
      <c r="E11072" s="143" t="s">
        <v>9496</v>
      </c>
      <c r="F11072" s="143" t="s">
        <v>713</v>
      </c>
      <c r="G11072" s="143" t="s">
        <v>714</v>
      </c>
      <c r="H11072" s="144">
        <v>100000</v>
      </c>
      <c r="I11072" s="143"/>
    </row>
    <row r="11073" spans="2:9" x14ac:dyDescent="0.25">
      <c r="B11073" s="142">
        <v>88451</v>
      </c>
      <c r="C11073" s="143" t="s">
        <v>352</v>
      </c>
      <c r="D11073" s="142">
        <v>13441672</v>
      </c>
      <c r="E11073" s="143" t="s">
        <v>9497</v>
      </c>
      <c r="F11073" s="143" t="s">
        <v>713</v>
      </c>
      <c r="G11073" s="143" t="s">
        <v>714</v>
      </c>
      <c r="H11073" s="144">
        <v>118000</v>
      </c>
      <c r="I11073" s="143"/>
    </row>
    <row r="11074" spans="2:9" x14ac:dyDescent="0.25">
      <c r="B11074" s="142">
        <v>88451</v>
      </c>
      <c r="C11074" s="143" t="s">
        <v>352</v>
      </c>
      <c r="D11074" s="142">
        <v>13441672</v>
      </c>
      <c r="E11074" s="143" t="s">
        <v>9498</v>
      </c>
      <c r="F11074" s="143" t="s">
        <v>700</v>
      </c>
      <c r="G11074" s="143" t="s">
        <v>701</v>
      </c>
      <c r="H11074" s="144">
        <v>3000</v>
      </c>
      <c r="I11074" s="143"/>
    </row>
    <row r="11075" spans="2:9" x14ac:dyDescent="0.25">
      <c r="B11075" s="142">
        <v>88451</v>
      </c>
      <c r="C11075" s="143" t="s">
        <v>352</v>
      </c>
      <c r="D11075" s="142">
        <v>13451367</v>
      </c>
      <c r="E11075" s="143" t="s">
        <v>8392</v>
      </c>
      <c r="F11075" s="143" t="s">
        <v>723</v>
      </c>
      <c r="G11075" s="143" t="s">
        <v>724</v>
      </c>
      <c r="H11075" s="144">
        <v>-67796.679999999993</v>
      </c>
      <c r="I11075" s="143"/>
    </row>
    <row r="11076" spans="2:9" x14ac:dyDescent="0.25">
      <c r="B11076" s="142">
        <v>88451</v>
      </c>
      <c r="C11076" s="143" t="s">
        <v>352</v>
      </c>
      <c r="D11076" s="142">
        <v>13451367</v>
      </c>
      <c r="E11076" s="143" t="s">
        <v>8393</v>
      </c>
      <c r="F11076" s="143" t="s">
        <v>700</v>
      </c>
      <c r="G11076" s="143" t="s">
        <v>701</v>
      </c>
      <c r="H11076" s="144">
        <v>67796.679999999993</v>
      </c>
      <c r="I11076" s="143"/>
    </row>
    <row r="11077" spans="2:9" x14ac:dyDescent="0.25">
      <c r="B11077" s="142">
        <v>88451</v>
      </c>
      <c r="C11077" s="143" t="s">
        <v>352</v>
      </c>
      <c r="D11077" s="142">
        <v>13454032</v>
      </c>
      <c r="E11077" s="143" t="s">
        <v>8394</v>
      </c>
      <c r="F11077" s="143" t="s">
        <v>737</v>
      </c>
      <c r="G11077" s="143" t="s">
        <v>738</v>
      </c>
      <c r="H11077" s="144">
        <v>4000</v>
      </c>
      <c r="I11077" s="143"/>
    </row>
    <row r="11078" spans="2:9" x14ac:dyDescent="0.25">
      <c r="B11078" s="142">
        <v>88451</v>
      </c>
      <c r="C11078" s="143" t="s">
        <v>352</v>
      </c>
      <c r="D11078" s="142">
        <v>13454032</v>
      </c>
      <c r="E11078" s="143" t="s">
        <v>8394</v>
      </c>
      <c r="F11078" s="143" t="s">
        <v>737</v>
      </c>
      <c r="G11078" s="143" t="s">
        <v>738</v>
      </c>
      <c r="H11078" s="144">
        <v>4000</v>
      </c>
      <c r="I11078" s="143"/>
    </row>
    <row r="11079" spans="2:9" x14ac:dyDescent="0.25">
      <c r="B11079" s="142">
        <v>88451</v>
      </c>
      <c r="C11079" s="143" t="s">
        <v>352</v>
      </c>
      <c r="D11079" s="142">
        <v>13462251</v>
      </c>
      <c r="E11079" s="143" t="s">
        <v>8395</v>
      </c>
      <c r="F11079" s="143" t="s">
        <v>700</v>
      </c>
      <c r="G11079" s="143" t="s">
        <v>701</v>
      </c>
      <c r="H11079" s="144">
        <v>600</v>
      </c>
      <c r="I11079" s="143"/>
    </row>
    <row r="11080" spans="2:9" x14ac:dyDescent="0.25">
      <c r="B11080" s="142">
        <v>88451</v>
      </c>
      <c r="C11080" s="143" t="s">
        <v>352</v>
      </c>
      <c r="D11080" s="142">
        <v>13462251</v>
      </c>
      <c r="E11080" s="143" t="s">
        <v>8395</v>
      </c>
      <c r="F11080" s="143" t="s">
        <v>700</v>
      </c>
      <c r="G11080" s="143" t="s">
        <v>701</v>
      </c>
      <c r="H11080" s="144">
        <v>500</v>
      </c>
      <c r="I11080" s="143"/>
    </row>
    <row r="11081" spans="2:9" x14ac:dyDescent="0.25">
      <c r="B11081" s="142">
        <v>88451</v>
      </c>
      <c r="C11081" s="143" t="s">
        <v>352</v>
      </c>
      <c r="D11081" s="142">
        <v>13469910</v>
      </c>
      <c r="E11081" s="143" t="s">
        <v>8396</v>
      </c>
      <c r="F11081" s="143" t="s">
        <v>700</v>
      </c>
      <c r="G11081" s="143" t="s">
        <v>701</v>
      </c>
      <c r="H11081" s="144">
        <v>350</v>
      </c>
      <c r="I11081" s="143"/>
    </row>
    <row r="11082" spans="2:9" x14ac:dyDescent="0.25">
      <c r="B11082" s="142">
        <v>88451</v>
      </c>
      <c r="C11082" s="143" t="s">
        <v>352</v>
      </c>
      <c r="D11082" s="142">
        <v>13469910</v>
      </c>
      <c r="E11082" s="143" t="s">
        <v>8396</v>
      </c>
      <c r="F11082" s="143" t="s">
        <v>700</v>
      </c>
      <c r="G11082" s="143" t="s">
        <v>701</v>
      </c>
      <c r="H11082" s="144">
        <v>250</v>
      </c>
      <c r="I11082" s="143"/>
    </row>
    <row r="11083" spans="2:9" x14ac:dyDescent="0.25">
      <c r="B11083" s="142">
        <v>88451</v>
      </c>
      <c r="C11083" s="143" t="s">
        <v>352</v>
      </c>
      <c r="D11083" s="142">
        <v>13473911</v>
      </c>
      <c r="E11083" s="143" t="s">
        <v>8397</v>
      </c>
      <c r="F11083" s="143" t="s">
        <v>700</v>
      </c>
      <c r="G11083" s="143" t="s">
        <v>701</v>
      </c>
      <c r="H11083" s="144">
        <v>150</v>
      </c>
      <c r="I11083" s="143"/>
    </row>
    <row r="11084" spans="2:9" x14ac:dyDescent="0.25">
      <c r="B11084" s="142">
        <v>88451</v>
      </c>
      <c r="C11084" s="143" t="s">
        <v>352</v>
      </c>
      <c r="D11084" s="142">
        <v>13473911</v>
      </c>
      <c r="E11084" s="143" t="s">
        <v>8397</v>
      </c>
      <c r="F11084" s="143" t="s">
        <v>700</v>
      </c>
      <c r="G11084" s="143" t="s">
        <v>701</v>
      </c>
      <c r="H11084" s="144">
        <v>350</v>
      </c>
      <c r="I11084" s="143"/>
    </row>
    <row r="11085" spans="2:9" x14ac:dyDescent="0.25">
      <c r="B11085" s="142">
        <v>88451</v>
      </c>
      <c r="C11085" s="143" t="s">
        <v>352</v>
      </c>
      <c r="D11085" s="142">
        <v>13473911</v>
      </c>
      <c r="E11085" s="143" t="s">
        <v>8397</v>
      </c>
      <c r="F11085" s="143" t="s">
        <v>700</v>
      </c>
      <c r="G11085" s="143" t="s">
        <v>701</v>
      </c>
      <c r="H11085" s="144">
        <v>100</v>
      </c>
      <c r="I11085" s="143"/>
    </row>
    <row r="11086" spans="2:9" x14ac:dyDescent="0.25">
      <c r="B11086" s="142">
        <v>88451</v>
      </c>
      <c r="C11086" s="143" t="s">
        <v>352</v>
      </c>
      <c r="D11086" s="142">
        <v>13480674</v>
      </c>
      <c r="E11086" s="143" t="s">
        <v>10040</v>
      </c>
      <c r="F11086" s="143" t="s">
        <v>700</v>
      </c>
      <c r="G11086" s="143" t="s">
        <v>701</v>
      </c>
      <c r="H11086" s="144">
        <v>-5584.5</v>
      </c>
      <c r="I11086" s="143"/>
    </row>
    <row r="11087" spans="2:9" x14ac:dyDescent="0.25">
      <c r="B11087" s="142">
        <v>88451</v>
      </c>
      <c r="C11087" s="143" t="s">
        <v>352</v>
      </c>
      <c r="D11087" s="142">
        <v>13491391</v>
      </c>
      <c r="E11087" s="143" t="s">
        <v>8398</v>
      </c>
      <c r="F11087" s="143" t="s">
        <v>700</v>
      </c>
      <c r="G11087" s="143" t="s">
        <v>701</v>
      </c>
      <c r="H11087" s="144">
        <v>153</v>
      </c>
      <c r="I11087" s="143"/>
    </row>
    <row r="11088" spans="2:9" x14ac:dyDescent="0.25">
      <c r="B11088" s="142">
        <v>88451</v>
      </c>
      <c r="C11088" s="143" t="s">
        <v>352</v>
      </c>
      <c r="D11088" s="142">
        <v>13491391</v>
      </c>
      <c r="E11088" s="143" t="s">
        <v>8398</v>
      </c>
      <c r="F11088" s="143" t="s">
        <v>700</v>
      </c>
      <c r="G11088" s="143" t="s">
        <v>701</v>
      </c>
      <c r="H11088" s="144">
        <v>357</v>
      </c>
      <c r="I11088" s="143"/>
    </row>
    <row r="11089" spans="2:9" x14ac:dyDescent="0.25">
      <c r="B11089" s="142">
        <v>88451</v>
      </c>
      <c r="C11089" s="143" t="s">
        <v>352</v>
      </c>
      <c r="D11089" s="142">
        <v>13491391</v>
      </c>
      <c r="E11089" s="143" t="s">
        <v>8398</v>
      </c>
      <c r="F11089" s="143" t="s">
        <v>700</v>
      </c>
      <c r="G11089" s="143" t="s">
        <v>701</v>
      </c>
      <c r="H11089" s="144">
        <v>102</v>
      </c>
      <c r="I11089" s="143"/>
    </row>
    <row r="11090" spans="2:9" x14ac:dyDescent="0.25">
      <c r="B11090" s="142">
        <v>88451</v>
      </c>
      <c r="C11090" s="143" t="s">
        <v>352</v>
      </c>
      <c r="D11090" s="142">
        <v>13491391</v>
      </c>
      <c r="E11090" s="143" t="s">
        <v>8399</v>
      </c>
      <c r="F11090" s="143" t="s">
        <v>737</v>
      </c>
      <c r="G11090" s="143" t="s">
        <v>738</v>
      </c>
      <c r="H11090" s="144">
        <v>3153</v>
      </c>
      <c r="I11090" s="143"/>
    </row>
    <row r="11091" spans="2:9" x14ac:dyDescent="0.25">
      <c r="B11091" s="142">
        <v>88451</v>
      </c>
      <c r="C11091" s="143" t="s">
        <v>352</v>
      </c>
      <c r="D11091" s="142">
        <v>13491391</v>
      </c>
      <c r="E11091" s="143" t="s">
        <v>8399</v>
      </c>
      <c r="F11091" s="143" t="s">
        <v>737</v>
      </c>
      <c r="G11091" s="143" t="s">
        <v>738</v>
      </c>
      <c r="H11091" s="144">
        <v>357</v>
      </c>
      <c r="I11091" s="143"/>
    </row>
    <row r="11092" spans="2:9" x14ac:dyDescent="0.25">
      <c r="B11092" s="142">
        <v>88451</v>
      </c>
      <c r="C11092" s="143" t="s">
        <v>352</v>
      </c>
      <c r="D11092" s="142">
        <v>13491391</v>
      </c>
      <c r="E11092" s="143" t="s">
        <v>8399</v>
      </c>
      <c r="F11092" s="143" t="s">
        <v>737</v>
      </c>
      <c r="G11092" s="143" t="s">
        <v>738</v>
      </c>
      <c r="H11092" s="144">
        <v>102</v>
      </c>
      <c r="I11092" s="143"/>
    </row>
    <row r="11093" spans="2:9" x14ac:dyDescent="0.25">
      <c r="B11093" s="142">
        <v>88451</v>
      </c>
      <c r="C11093" s="143" t="s">
        <v>352</v>
      </c>
      <c r="D11093" s="142">
        <v>13494598</v>
      </c>
      <c r="E11093" s="143" t="s">
        <v>8400</v>
      </c>
      <c r="F11093" s="143" t="s">
        <v>700</v>
      </c>
      <c r="G11093" s="143" t="s">
        <v>701</v>
      </c>
      <c r="H11093" s="144">
        <v>150</v>
      </c>
      <c r="I11093" s="143"/>
    </row>
    <row r="11094" spans="2:9" x14ac:dyDescent="0.25">
      <c r="B11094" s="142">
        <v>88451</v>
      </c>
      <c r="C11094" s="143" t="s">
        <v>352</v>
      </c>
      <c r="D11094" s="142">
        <v>13494598</v>
      </c>
      <c r="E11094" s="143" t="s">
        <v>8400</v>
      </c>
      <c r="F11094" s="143" t="s">
        <v>700</v>
      </c>
      <c r="G11094" s="143" t="s">
        <v>701</v>
      </c>
      <c r="H11094" s="144">
        <v>350</v>
      </c>
      <c r="I11094" s="143"/>
    </row>
    <row r="11095" spans="2:9" x14ac:dyDescent="0.25">
      <c r="B11095" s="142">
        <v>88451</v>
      </c>
      <c r="C11095" s="143" t="s">
        <v>352</v>
      </c>
      <c r="D11095" s="142">
        <v>13494598</v>
      </c>
      <c r="E11095" s="143" t="s">
        <v>8400</v>
      </c>
      <c r="F11095" s="143" t="s">
        <v>700</v>
      </c>
      <c r="G11095" s="143" t="s">
        <v>701</v>
      </c>
      <c r="H11095" s="144">
        <v>100</v>
      </c>
      <c r="I11095" s="143"/>
    </row>
    <row r="11096" spans="2:9" x14ac:dyDescent="0.25">
      <c r="B11096" s="142">
        <v>88451</v>
      </c>
      <c r="C11096" s="143" t="s">
        <v>352</v>
      </c>
      <c r="D11096" s="142">
        <v>13497080</v>
      </c>
      <c r="E11096" s="143" t="s">
        <v>8401</v>
      </c>
      <c r="F11096" s="143" t="s">
        <v>700</v>
      </c>
      <c r="G11096" s="143" t="s">
        <v>701</v>
      </c>
      <c r="H11096" s="144">
        <v>10100</v>
      </c>
      <c r="I11096" s="143"/>
    </row>
    <row r="11097" spans="2:9" x14ac:dyDescent="0.25">
      <c r="B11097" s="142">
        <v>88451</v>
      </c>
      <c r="C11097" s="143" t="s">
        <v>352</v>
      </c>
      <c r="D11097" s="142">
        <v>13503901</v>
      </c>
      <c r="E11097" s="143" t="s">
        <v>8402</v>
      </c>
      <c r="F11097" s="143" t="s">
        <v>700</v>
      </c>
      <c r="G11097" s="143" t="s">
        <v>701</v>
      </c>
      <c r="H11097" s="144">
        <v>30000</v>
      </c>
      <c r="I11097" s="143"/>
    </row>
    <row r="11098" spans="2:9" x14ac:dyDescent="0.25">
      <c r="B11098" s="142">
        <v>88451</v>
      </c>
      <c r="C11098" s="143" t="s">
        <v>352</v>
      </c>
      <c r="D11098" s="142">
        <v>13503901</v>
      </c>
      <c r="E11098" s="143" t="s">
        <v>8403</v>
      </c>
      <c r="F11098" s="143" t="s">
        <v>700</v>
      </c>
      <c r="G11098" s="143" t="s">
        <v>701</v>
      </c>
      <c r="H11098" s="144">
        <v>90</v>
      </c>
      <c r="I11098" s="143"/>
    </row>
    <row r="11099" spans="2:9" x14ac:dyDescent="0.25">
      <c r="B11099" s="142">
        <v>88451</v>
      </c>
      <c r="C11099" s="143" t="s">
        <v>352</v>
      </c>
      <c r="D11099" s="142">
        <v>13503901</v>
      </c>
      <c r="E11099" s="143" t="s">
        <v>8403</v>
      </c>
      <c r="F11099" s="143" t="s">
        <v>700</v>
      </c>
      <c r="G11099" s="143" t="s">
        <v>701</v>
      </c>
      <c r="H11099" s="144">
        <v>210</v>
      </c>
      <c r="I11099" s="143"/>
    </row>
    <row r="11100" spans="2:9" x14ac:dyDescent="0.25">
      <c r="B11100" s="142">
        <v>88451</v>
      </c>
      <c r="C11100" s="143" t="s">
        <v>352</v>
      </c>
      <c r="D11100" s="142">
        <v>13503901</v>
      </c>
      <c r="E11100" s="143" t="s">
        <v>8403</v>
      </c>
      <c r="F11100" s="143" t="s">
        <v>700</v>
      </c>
      <c r="G11100" s="143" t="s">
        <v>701</v>
      </c>
      <c r="H11100" s="144">
        <v>60</v>
      </c>
      <c r="I11100" s="143"/>
    </row>
    <row r="11101" spans="2:9" x14ac:dyDescent="0.25">
      <c r="B11101" s="142">
        <v>88451</v>
      </c>
      <c r="C11101" s="143" t="s">
        <v>352</v>
      </c>
      <c r="D11101" s="142">
        <v>13534622</v>
      </c>
      <c r="E11101" s="143" t="s">
        <v>9499</v>
      </c>
      <c r="F11101" s="143" t="s">
        <v>713</v>
      </c>
      <c r="G11101" s="143" t="s">
        <v>714</v>
      </c>
      <c r="H11101" s="144">
        <v>100000</v>
      </c>
      <c r="I11101" s="143"/>
    </row>
    <row r="11102" spans="2:9" x14ac:dyDescent="0.25">
      <c r="B11102" s="142">
        <v>88451</v>
      </c>
      <c r="C11102" s="143" t="s">
        <v>352</v>
      </c>
      <c r="D11102" s="142">
        <v>13614836</v>
      </c>
      <c r="E11102" s="143" t="s">
        <v>8404</v>
      </c>
      <c r="F11102" s="143" t="s">
        <v>700</v>
      </c>
      <c r="G11102" s="143" t="s">
        <v>701</v>
      </c>
      <c r="H11102" s="144">
        <v>58500</v>
      </c>
      <c r="I11102" s="143"/>
    </row>
    <row r="11103" spans="2:9" x14ac:dyDescent="0.25">
      <c r="B11103" s="142">
        <v>88451</v>
      </c>
      <c r="C11103" s="143" t="s">
        <v>352</v>
      </c>
      <c r="D11103" s="142">
        <v>13647626</v>
      </c>
      <c r="E11103" s="143" t="s">
        <v>8933</v>
      </c>
      <c r="F11103" s="143" t="s">
        <v>700</v>
      </c>
      <c r="G11103" s="143" t="s">
        <v>701</v>
      </c>
      <c r="H11103" s="144">
        <v>-140553.96</v>
      </c>
      <c r="I11103" s="143"/>
    </row>
    <row r="11104" spans="2:9" x14ac:dyDescent="0.25">
      <c r="B11104" s="142">
        <v>88451</v>
      </c>
      <c r="C11104" s="143" t="s">
        <v>352</v>
      </c>
      <c r="D11104" s="142">
        <v>13660407</v>
      </c>
      <c r="E11104" s="143" t="s">
        <v>8382</v>
      </c>
      <c r="F11104" s="143" t="s">
        <v>700</v>
      </c>
      <c r="G11104" s="143" t="s">
        <v>701</v>
      </c>
      <c r="H11104" s="144">
        <v>-31029.98</v>
      </c>
      <c r="I11104" s="143"/>
    </row>
    <row r="11105" spans="2:9" x14ac:dyDescent="0.25">
      <c r="B11105" s="142">
        <v>88451</v>
      </c>
      <c r="C11105" s="143" t="s">
        <v>352</v>
      </c>
      <c r="D11105" s="142">
        <v>13660407</v>
      </c>
      <c r="E11105" s="143" t="s">
        <v>8382</v>
      </c>
      <c r="F11105" s="143" t="s">
        <v>700</v>
      </c>
      <c r="G11105" s="143" t="s">
        <v>701</v>
      </c>
      <c r="H11105" s="144">
        <v>-23318.58</v>
      </c>
      <c r="I11105" s="143"/>
    </row>
    <row r="11106" spans="2:9" x14ac:dyDescent="0.25">
      <c r="B11106" s="142">
        <v>88451</v>
      </c>
      <c r="C11106" s="143" t="s">
        <v>352</v>
      </c>
      <c r="D11106" s="142">
        <v>13712142</v>
      </c>
      <c r="E11106" s="143" t="s">
        <v>8405</v>
      </c>
      <c r="F11106" s="143" t="s">
        <v>700</v>
      </c>
      <c r="G11106" s="143" t="s">
        <v>701</v>
      </c>
      <c r="H11106" s="144">
        <v>137.19</v>
      </c>
      <c r="I11106" s="143"/>
    </row>
    <row r="11107" spans="2:9" x14ac:dyDescent="0.25">
      <c r="B11107" s="142">
        <v>88451</v>
      </c>
      <c r="C11107" s="143" t="s">
        <v>352</v>
      </c>
      <c r="D11107" s="142">
        <v>13712145</v>
      </c>
      <c r="E11107" s="143" t="s">
        <v>8406</v>
      </c>
      <c r="F11107" s="143" t="s">
        <v>700</v>
      </c>
      <c r="G11107" s="143" t="s">
        <v>701</v>
      </c>
      <c r="H11107" s="144">
        <v>137.19</v>
      </c>
      <c r="I11107" s="143"/>
    </row>
    <row r="11108" spans="2:9" x14ac:dyDescent="0.25">
      <c r="B11108" s="142">
        <v>88461</v>
      </c>
      <c r="C11108" s="143" t="s">
        <v>366</v>
      </c>
      <c r="D11108" s="142">
        <v>13134079</v>
      </c>
      <c r="E11108" s="143" t="s">
        <v>10041</v>
      </c>
      <c r="F11108" s="143" t="s">
        <v>1675</v>
      </c>
      <c r="G11108" s="143" t="s">
        <v>1676</v>
      </c>
      <c r="H11108" s="144">
        <v>899</v>
      </c>
      <c r="I11108" s="143"/>
    </row>
    <row r="11109" spans="2:9" x14ac:dyDescent="0.25">
      <c r="B11109" s="142">
        <v>88461</v>
      </c>
      <c r="C11109" s="143" t="s">
        <v>366</v>
      </c>
      <c r="D11109" s="142">
        <v>13134079</v>
      </c>
      <c r="E11109" s="143" t="s">
        <v>8407</v>
      </c>
      <c r="F11109" s="143" t="s">
        <v>700</v>
      </c>
      <c r="G11109" s="143" t="s">
        <v>701</v>
      </c>
      <c r="H11109" s="144">
        <v>1200</v>
      </c>
      <c r="I11109" s="143"/>
    </row>
    <row r="11110" spans="2:9" x14ac:dyDescent="0.25">
      <c r="B11110" s="142">
        <v>88461</v>
      </c>
      <c r="C11110" s="143" t="s">
        <v>366</v>
      </c>
      <c r="D11110" s="142">
        <v>13134079</v>
      </c>
      <c r="E11110" s="143" t="s">
        <v>8408</v>
      </c>
      <c r="F11110" s="143" t="s">
        <v>737</v>
      </c>
      <c r="G11110" s="143" t="s">
        <v>738</v>
      </c>
      <c r="H11110" s="144">
        <v>360</v>
      </c>
      <c r="I11110" s="143"/>
    </row>
    <row r="11111" spans="2:9" x14ac:dyDescent="0.25">
      <c r="B11111" s="142">
        <v>88461</v>
      </c>
      <c r="C11111" s="143" t="s">
        <v>366</v>
      </c>
      <c r="D11111" s="142">
        <v>13268018</v>
      </c>
      <c r="E11111" s="143" t="s">
        <v>10042</v>
      </c>
      <c r="F11111" s="143" t="s">
        <v>1675</v>
      </c>
      <c r="G11111" s="143" t="s">
        <v>1676</v>
      </c>
      <c r="H11111" s="144">
        <v>325</v>
      </c>
      <c r="I11111" s="143"/>
    </row>
    <row r="11112" spans="2:9" x14ac:dyDescent="0.25">
      <c r="B11112" s="142">
        <v>88461</v>
      </c>
      <c r="C11112" s="143" t="s">
        <v>366</v>
      </c>
      <c r="D11112" s="142">
        <v>13268018</v>
      </c>
      <c r="E11112" s="143" t="s">
        <v>8409</v>
      </c>
      <c r="F11112" s="143" t="s">
        <v>697</v>
      </c>
      <c r="G11112" s="143" t="s">
        <v>698</v>
      </c>
      <c r="H11112" s="144">
        <v>15000</v>
      </c>
      <c r="I11112" s="143"/>
    </row>
    <row r="11113" spans="2:9" x14ac:dyDescent="0.25">
      <c r="B11113" s="142">
        <v>88461</v>
      </c>
      <c r="C11113" s="143" t="s">
        <v>366</v>
      </c>
      <c r="D11113" s="142">
        <v>13268018</v>
      </c>
      <c r="E11113" s="143" t="s">
        <v>8410</v>
      </c>
      <c r="F11113" s="143" t="s">
        <v>700</v>
      </c>
      <c r="G11113" s="143" t="s">
        <v>701</v>
      </c>
      <c r="H11113" s="144">
        <v>240</v>
      </c>
      <c r="I11113" s="143"/>
    </row>
    <row r="11114" spans="2:9" x14ac:dyDescent="0.25">
      <c r="B11114" s="142">
        <v>88461</v>
      </c>
      <c r="C11114" s="143" t="s">
        <v>366</v>
      </c>
      <c r="D11114" s="142">
        <v>13268018</v>
      </c>
      <c r="E11114" s="143" t="s">
        <v>8410</v>
      </c>
      <c r="F11114" s="143" t="s">
        <v>700</v>
      </c>
      <c r="G11114" s="143" t="s">
        <v>701</v>
      </c>
      <c r="H11114" s="144">
        <v>120</v>
      </c>
      <c r="I11114" s="143"/>
    </row>
    <row r="11115" spans="2:9" x14ac:dyDescent="0.25">
      <c r="B11115" s="142">
        <v>88461</v>
      </c>
      <c r="C11115" s="143" t="s">
        <v>366</v>
      </c>
      <c r="D11115" s="142">
        <v>13292837</v>
      </c>
      <c r="E11115" s="143" t="s">
        <v>8411</v>
      </c>
      <c r="F11115" s="143" t="s">
        <v>700</v>
      </c>
      <c r="G11115" s="143" t="s">
        <v>701</v>
      </c>
      <c r="H11115" s="144">
        <v>-5268.89</v>
      </c>
      <c r="I11115" s="143"/>
    </row>
    <row r="11116" spans="2:9" x14ac:dyDescent="0.25">
      <c r="B11116" s="142">
        <v>88461</v>
      </c>
      <c r="C11116" s="143" t="s">
        <v>366</v>
      </c>
      <c r="D11116" s="142">
        <v>13320213</v>
      </c>
      <c r="E11116" s="143" t="s">
        <v>8412</v>
      </c>
      <c r="F11116" s="143" t="s">
        <v>700</v>
      </c>
      <c r="G11116" s="143" t="s">
        <v>701</v>
      </c>
      <c r="H11116" s="144">
        <v>1200</v>
      </c>
      <c r="I11116" s="143"/>
    </row>
    <row r="11117" spans="2:9" x14ac:dyDescent="0.25">
      <c r="B11117" s="142">
        <v>88461</v>
      </c>
      <c r="C11117" s="143" t="s">
        <v>366</v>
      </c>
      <c r="D11117" s="142">
        <v>13320213</v>
      </c>
      <c r="E11117" s="143" t="s">
        <v>8413</v>
      </c>
      <c r="F11117" s="143" t="s">
        <v>697</v>
      </c>
      <c r="G11117" s="143" t="s">
        <v>698</v>
      </c>
      <c r="H11117" s="144">
        <v>4800</v>
      </c>
      <c r="I11117" s="143"/>
    </row>
    <row r="11118" spans="2:9" x14ac:dyDescent="0.25">
      <c r="B11118" s="142">
        <v>88461</v>
      </c>
      <c r="C11118" s="143" t="s">
        <v>366</v>
      </c>
      <c r="D11118" s="142">
        <v>13472424</v>
      </c>
      <c r="E11118" s="143" t="s">
        <v>8414</v>
      </c>
      <c r="F11118" s="143" t="s">
        <v>697</v>
      </c>
      <c r="G11118" s="143" t="s">
        <v>698</v>
      </c>
      <c r="H11118" s="144">
        <v>15000</v>
      </c>
      <c r="I11118" s="143"/>
    </row>
    <row r="11119" spans="2:9" x14ac:dyDescent="0.25">
      <c r="B11119" s="142">
        <v>88461</v>
      </c>
      <c r="C11119" s="143" t="s">
        <v>366</v>
      </c>
      <c r="D11119" s="142">
        <v>13495246</v>
      </c>
      <c r="E11119" s="143" t="s">
        <v>8415</v>
      </c>
      <c r="F11119" s="143" t="s">
        <v>700</v>
      </c>
      <c r="G11119" s="143" t="s">
        <v>701</v>
      </c>
      <c r="H11119" s="144">
        <v>6000</v>
      </c>
      <c r="I11119" s="143"/>
    </row>
    <row r="11120" spans="2:9" x14ac:dyDescent="0.25">
      <c r="B11120" s="142">
        <v>88461</v>
      </c>
      <c r="C11120" s="143" t="s">
        <v>366</v>
      </c>
      <c r="D11120" s="142">
        <v>13518392</v>
      </c>
      <c r="E11120" s="143" t="s">
        <v>9500</v>
      </c>
      <c r="F11120" s="143" t="s">
        <v>700</v>
      </c>
      <c r="G11120" s="143" t="s">
        <v>701</v>
      </c>
      <c r="H11120" s="144">
        <v>400</v>
      </c>
      <c r="I11120" s="143"/>
    </row>
    <row r="11121" spans="2:9" x14ac:dyDescent="0.25">
      <c r="B11121" s="142">
        <v>88461</v>
      </c>
      <c r="C11121" s="143" t="s">
        <v>366</v>
      </c>
      <c r="D11121" s="142">
        <v>13518392</v>
      </c>
      <c r="E11121" s="143" t="s">
        <v>9500</v>
      </c>
      <c r="F11121" s="143" t="s">
        <v>700</v>
      </c>
      <c r="G11121" s="143" t="s">
        <v>701</v>
      </c>
      <c r="H11121" s="144">
        <v>200</v>
      </c>
      <c r="I11121" s="143"/>
    </row>
    <row r="11122" spans="2:9" x14ac:dyDescent="0.25">
      <c r="B11122" s="142">
        <v>88461</v>
      </c>
      <c r="C11122" s="143" t="s">
        <v>366</v>
      </c>
      <c r="D11122" s="142">
        <v>13518392</v>
      </c>
      <c r="E11122" s="143" t="s">
        <v>9501</v>
      </c>
      <c r="F11122" s="143" t="s">
        <v>713</v>
      </c>
      <c r="G11122" s="143" t="s">
        <v>714</v>
      </c>
      <c r="H11122" s="144">
        <v>366000</v>
      </c>
      <c r="I11122" s="143"/>
    </row>
    <row r="11123" spans="2:9" x14ac:dyDescent="0.25">
      <c r="B11123" s="142">
        <v>88461</v>
      </c>
      <c r="C11123" s="143" t="s">
        <v>366</v>
      </c>
      <c r="D11123" s="142">
        <v>13518392</v>
      </c>
      <c r="E11123" s="143" t="s">
        <v>9502</v>
      </c>
      <c r="F11123" s="143" t="s">
        <v>700</v>
      </c>
      <c r="G11123" s="143" t="s">
        <v>701</v>
      </c>
      <c r="H11123" s="144">
        <v>1000</v>
      </c>
      <c r="I11123" s="143"/>
    </row>
    <row r="11124" spans="2:9" x14ac:dyDescent="0.25">
      <c r="B11124" s="142">
        <v>88461</v>
      </c>
      <c r="C11124" s="143" t="s">
        <v>366</v>
      </c>
      <c r="D11124" s="142">
        <v>13541599</v>
      </c>
      <c r="E11124" s="143" t="s">
        <v>8416</v>
      </c>
      <c r="F11124" s="143" t="s">
        <v>737</v>
      </c>
      <c r="G11124" s="143" t="s">
        <v>738</v>
      </c>
      <c r="H11124" s="144">
        <v>100</v>
      </c>
      <c r="I11124" s="143"/>
    </row>
    <row r="11125" spans="2:9" x14ac:dyDescent="0.25">
      <c r="B11125" s="142">
        <v>88461</v>
      </c>
      <c r="C11125" s="143" t="s">
        <v>366</v>
      </c>
      <c r="D11125" s="142">
        <v>13541599</v>
      </c>
      <c r="E11125" s="143" t="s">
        <v>8416</v>
      </c>
      <c r="F11125" s="143" t="s">
        <v>737</v>
      </c>
      <c r="G11125" s="143" t="s">
        <v>738</v>
      </c>
      <c r="H11125" s="144">
        <v>300</v>
      </c>
      <c r="I11125" s="143"/>
    </row>
    <row r="11126" spans="2:9" x14ac:dyDescent="0.25">
      <c r="B11126" s="142">
        <v>88461</v>
      </c>
      <c r="C11126" s="143" t="s">
        <v>366</v>
      </c>
      <c r="D11126" s="142">
        <v>13541599</v>
      </c>
      <c r="E11126" s="143" t="s">
        <v>8417</v>
      </c>
      <c r="F11126" s="143" t="s">
        <v>700</v>
      </c>
      <c r="G11126" s="143" t="s">
        <v>701</v>
      </c>
      <c r="H11126" s="144">
        <v>4000</v>
      </c>
      <c r="I11126" s="143"/>
    </row>
    <row r="11127" spans="2:9" x14ac:dyDescent="0.25">
      <c r="B11127" s="142">
        <v>88461</v>
      </c>
      <c r="C11127" s="143" t="s">
        <v>366</v>
      </c>
      <c r="D11127" s="142">
        <v>13638268</v>
      </c>
      <c r="E11127" s="143" t="s">
        <v>8934</v>
      </c>
      <c r="F11127" s="143" t="s">
        <v>1121</v>
      </c>
      <c r="G11127" s="143" t="s">
        <v>1122</v>
      </c>
      <c r="H11127" s="144">
        <v>-15000</v>
      </c>
      <c r="I11127" s="143"/>
    </row>
    <row r="11128" spans="2:9" x14ac:dyDescent="0.25">
      <c r="B11128" s="142">
        <v>88461</v>
      </c>
      <c r="C11128" s="143" t="s">
        <v>366</v>
      </c>
      <c r="D11128" s="142">
        <v>13638268</v>
      </c>
      <c r="E11128" s="143" t="s">
        <v>8418</v>
      </c>
      <c r="F11128" s="143" t="s">
        <v>700</v>
      </c>
      <c r="G11128" s="143" t="s">
        <v>701</v>
      </c>
      <c r="H11128" s="144">
        <v>360</v>
      </c>
      <c r="I11128" s="143"/>
    </row>
    <row r="11129" spans="2:9" x14ac:dyDescent="0.25">
      <c r="B11129" s="142">
        <v>88461</v>
      </c>
      <c r="C11129" s="143" t="s">
        <v>366</v>
      </c>
      <c r="D11129" s="142">
        <v>13638268</v>
      </c>
      <c r="E11129" s="143" t="s">
        <v>8419</v>
      </c>
      <c r="F11129" s="143" t="s">
        <v>700</v>
      </c>
      <c r="G11129" s="143" t="s">
        <v>701</v>
      </c>
      <c r="H11129" s="144">
        <v>6000</v>
      </c>
      <c r="I11129" s="143"/>
    </row>
    <row r="11130" spans="2:9" x14ac:dyDescent="0.25">
      <c r="B11130" s="142">
        <v>88461</v>
      </c>
      <c r="C11130" s="143" t="s">
        <v>366</v>
      </c>
      <c r="D11130" s="142">
        <v>65264089</v>
      </c>
      <c r="E11130" s="143" t="s">
        <v>9503</v>
      </c>
      <c r="F11130" s="143" t="s">
        <v>697</v>
      </c>
      <c r="G11130" s="143" t="s">
        <v>698</v>
      </c>
      <c r="H11130" s="144">
        <v>10000</v>
      </c>
      <c r="I11130" s="143"/>
    </row>
    <row r="11131" spans="2:9" x14ac:dyDescent="0.25">
      <c r="B11131" s="142">
        <v>88501</v>
      </c>
      <c r="C11131" s="143" t="s">
        <v>353</v>
      </c>
      <c r="D11131" s="142">
        <v>13032376</v>
      </c>
      <c r="E11131" s="143" t="s">
        <v>8420</v>
      </c>
      <c r="F11131" s="143" t="s">
        <v>697</v>
      </c>
      <c r="G11131" s="143" t="s">
        <v>698</v>
      </c>
      <c r="H11131" s="144">
        <v>40000</v>
      </c>
      <c r="I11131" s="143"/>
    </row>
    <row r="11132" spans="2:9" x14ac:dyDescent="0.25">
      <c r="B11132" s="142">
        <v>88501</v>
      </c>
      <c r="C11132" s="143" t="s">
        <v>353</v>
      </c>
      <c r="D11132" s="142">
        <v>13060225</v>
      </c>
      <c r="E11132" s="143" t="s">
        <v>8421</v>
      </c>
      <c r="F11132" s="143" t="s">
        <v>700</v>
      </c>
      <c r="G11132" s="143" t="s">
        <v>701</v>
      </c>
      <c r="H11132" s="144">
        <v>-35000</v>
      </c>
      <c r="I11132" s="143"/>
    </row>
    <row r="11133" spans="2:9" x14ac:dyDescent="0.25">
      <c r="B11133" s="142">
        <v>88501</v>
      </c>
      <c r="C11133" s="143" t="s">
        <v>353</v>
      </c>
      <c r="D11133" s="142">
        <v>13211907</v>
      </c>
      <c r="E11133" s="143" t="s">
        <v>9504</v>
      </c>
      <c r="F11133" s="143" t="s">
        <v>713</v>
      </c>
      <c r="G11133" s="143" t="s">
        <v>714</v>
      </c>
      <c r="H11133" s="144">
        <v>120000</v>
      </c>
      <c r="I11133" s="143"/>
    </row>
    <row r="11134" spans="2:9" x14ac:dyDescent="0.25">
      <c r="B11134" s="142">
        <v>88501</v>
      </c>
      <c r="C11134" s="143" t="s">
        <v>353</v>
      </c>
      <c r="D11134" s="142">
        <v>13347921</v>
      </c>
      <c r="E11134" s="143" t="s">
        <v>8422</v>
      </c>
      <c r="F11134" s="143" t="s">
        <v>697</v>
      </c>
      <c r="G11134" s="143" t="s">
        <v>698</v>
      </c>
      <c r="H11134" s="144">
        <v>17056.400000000001</v>
      </c>
      <c r="I11134" s="143"/>
    </row>
    <row r="11135" spans="2:9" x14ac:dyDescent="0.25">
      <c r="B11135" s="142">
        <v>88501</v>
      </c>
      <c r="C11135" s="143" t="s">
        <v>353</v>
      </c>
      <c r="D11135" s="142">
        <v>13347921</v>
      </c>
      <c r="E11135" s="143" t="s">
        <v>9505</v>
      </c>
      <c r="F11135" s="143" t="s">
        <v>700</v>
      </c>
      <c r="G11135" s="143" t="s">
        <v>701</v>
      </c>
      <c r="H11135" s="144">
        <v>60</v>
      </c>
      <c r="I11135" s="143"/>
    </row>
    <row r="11136" spans="2:9" x14ac:dyDescent="0.25">
      <c r="B11136" s="142">
        <v>88501</v>
      </c>
      <c r="C11136" s="143" t="s">
        <v>353</v>
      </c>
      <c r="D11136" s="142">
        <v>13347921</v>
      </c>
      <c r="E11136" s="143" t="s">
        <v>9506</v>
      </c>
      <c r="F11136" s="143" t="s">
        <v>700</v>
      </c>
      <c r="G11136" s="143" t="s">
        <v>701</v>
      </c>
      <c r="H11136" s="144">
        <v>60</v>
      </c>
      <c r="I11136" s="143"/>
    </row>
    <row r="11137" spans="2:9" x14ac:dyDescent="0.25">
      <c r="B11137" s="142">
        <v>88501</v>
      </c>
      <c r="C11137" s="143" t="s">
        <v>353</v>
      </c>
      <c r="D11137" s="142">
        <v>13347921</v>
      </c>
      <c r="E11137" s="143" t="s">
        <v>8423</v>
      </c>
      <c r="F11137" s="143" t="s">
        <v>700</v>
      </c>
      <c r="G11137" s="143" t="s">
        <v>701</v>
      </c>
      <c r="H11137" s="144">
        <v>240</v>
      </c>
      <c r="I11137" s="143"/>
    </row>
    <row r="11138" spans="2:9" x14ac:dyDescent="0.25">
      <c r="B11138" s="142">
        <v>88501</v>
      </c>
      <c r="C11138" s="143" t="s">
        <v>353</v>
      </c>
      <c r="D11138" s="142">
        <v>13347921</v>
      </c>
      <c r="E11138" s="143" t="s">
        <v>9507</v>
      </c>
      <c r="F11138" s="143" t="s">
        <v>700</v>
      </c>
      <c r="G11138" s="143" t="s">
        <v>701</v>
      </c>
      <c r="H11138" s="144">
        <v>60</v>
      </c>
      <c r="I11138" s="143"/>
    </row>
    <row r="11139" spans="2:9" x14ac:dyDescent="0.25">
      <c r="B11139" s="142">
        <v>88501</v>
      </c>
      <c r="C11139" s="143" t="s">
        <v>353</v>
      </c>
      <c r="D11139" s="142">
        <v>13608504</v>
      </c>
      <c r="E11139" s="143" t="s">
        <v>9508</v>
      </c>
      <c r="F11139" s="143" t="s">
        <v>713</v>
      </c>
      <c r="G11139" s="143" t="s">
        <v>714</v>
      </c>
      <c r="H11139" s="144">
        <v>110000</v>
      </c>
      <c r="I11139" s="143"/>
    </row>
    <row r="11140" spans="2:9" x14ac:dyDescent="0.25">
      <c r="B11140" s="142">
        <v>88511</v>
      </c>
      <c r="C11140" s="143" t="s">
        <v>354</v>
      </c>
      <c r="D11140" s="142">
        <v>13344298</v>
      </c>
      <c r="E11140" s="143" t="s">
        <v>8424</v>
      </c>
      <c r="F11140" s="143" t="s">
        <v>700</v>
      </c>
      <c r="G11140" s="143" t="s">
        <v>701</v>
      </c>
      <c r="H11140" s="144">
        <v>400</v>
      </c>
      <c r="I11140" s="143"/>
    </row>
    <row r="11141" spans="2:9" x14ac:dyDescent="0.25">
      <c r="B11141" s="142">
        <v>88511</v>
      </c>
      <c r="C11141" s="143" t="s">
        <v>354</v>
      </c>
      <c r="D11141" s="142">
        <v>13344298</v>
      </c>
      <c r="E11141" s="143" t="s">
        <v>8424</v>
      </c>
      <c r="F11141" s="143" t="s">
        <v>700</v>
      </c>
      <c r="G11141" s="143" t="s">
        <v>701</v>
      </c>
      <c r="H11141" s="144">
        <v>200</v>
      </c>
      <c r="I11141" s="143"/>
    </row>
    <row r="11142" spans="2:9" x14ac:dyDescent="0.25">
      <c r="B11142" s="142">
        <v>88511</v>
      </c>
      <c r="C11142" s="143" t="s">
        <v>354</v>
      </c>
      <c r="D11142" s="142">
        <v>13349265</v>
      </c>
      <c r="E11142" s="143" t="s">
        <v>9509</v>
      </c>
      <c r="F11142" s="143" t="s">
        <v>713</v>
      </c>
      <c r="G11142" s="143" t="s">
        <v>714</v>
      </c>
      <c r="H11142" s="144">
        <v>142000</v>
      </c>
      <c r="I11142" s="143"/>
    </row>
    <row r="11143" spans="2:9" x14ac:dyDescent="0.25">
      <c r="B11143" s="142">
        <v>88511</v>
      </c>
      <c r="C11143" s="143" t="s">
        <v>354</v>
      </c>
      <c r="D11143" s="142">
        <v>13537226</v>
      </c>
      <c r="E11143" s="143" t="s">
        <v>10043</v>
      </c>
      <c r="F11143" s="143" t="s">
        <v>737</v>
      </c>
      <c r="G11143" s="143" t="s">
        <v>738</v>
      </c>
      <c r="H11143" s="144">
        <v>786</v>
      </c>
      <c r="I11143" s="143"/>
    </row>
    <row r="11144" spans="2:9" x14ac:dyDescent="0.25">
      <c r="B11144" s="142">
        <v>88511</v>
      </c>
      <c r="C11144" s="143" t="s">
        <v>354</v>
      </c>
      <c r="D11144" s="142">
        <v>13537226</v>
      </c>
      <c r="E11144" s="143" t="s">
        <v>8343</v>
      </c>
      <c r="F11144" s="143" t="s">
        <v>697</v>
      </c>
      <c r="G11144" s="143" t="s">
        <v>698</v>
      </c>
      <c r="H11144" s="144">
        <v>3500</v>
      </c>
      <c r="I11144" s="143"/>
    </row>
    <row r="11145" spans="2:9" x14ac:dyDescent="0.25">
      <c r="B11145" s="142">
        <v>88511</v>
      </c>
      <c r="C11145" s="143" t="s">
        <v>354</v>
      </c>
      <c r="D11145" s="142">
        <v>13537226</v>
      </c>
      <c r="E11145" s="143" t="s">
        <v>9510</v>
      </c>
      <c r="F11145" s="143" t="s">
        <v>700</v>
      </c>
      <c r="G11145" s="143" t="s">
        <v>701</v>
      </c>
      <c r="H11145" s="144">
        <v>-76671.520000000004</v>
      </c>
      <c r="I11145" s="143"/>
    </row>
    <row r="11146" spans="2:9" x14ac:dyDescent="0.25">
      <c r="B11146" s="142">
        <v>88511</v>
      </c>
      <c r="C11146" s="143" t="s">
        <v>354</v>
      </c>
      <c r="D11146" s="142">
        <v>13561409</v>
      </c>
      <c r="E11146" s="143" t="s">
        <v>8425</v>
      </c>
      <c r="F11146" s="143" t="s">
        <v>700</v>
      </c>
      <c r="G11146" s="143" t="s">
        <v>701</v>
      </c>
      <c r="H11146" s="144">
        <v>9400</v>
      </c>
      <c r="I11146" s="143"/>
    </row>
    <row r="11147" spans="2:9" x14ac:dyDescent="0.25">
      <c r="B11147" s="142">
        <v>88551</v>
      </c>
      <c r="C11147" s="143" t="s">
        <v>367</v>
      </c>
      <c r="D11147" s="142">
        <v>13044868</v>
      </c>
      <c r="E11147" s="143" t="s">
        <v>8426</v>
      </c>
      <c r="F11147" s="143" t="s">
        <v>729</v>
      </c>
      <c r="G11147" s="143" t="s">
        <v>730</v>
      </c>
      <c r="H11147" s="144">
        <v>26200</v>
      </c>
      <c r="I11147" s="143"/>
    </row>
    <row r="11148" spans="2:9" x14ac:dyDescent="0.25">
      <c r="B11148" s="142">
        <v>88551</v>
      </c>
      <c r="C11148" s="143" t="s">
        <v>367</v>
      </c>
      <c r="D11148" s="142">
        <v>13063661</v>
      </c>
      <c r="E11148" s="143" t="s">
        <v>8427</v>
      </c>
      <c r="F11148" s="143" t="s">
        <v>787</v>
      </c>
      <c r="G11148" s="143" t="s">
        <v>788</v>
      </c>
      <c r="H11148" s="144">
        <v>330</v>
      </c>
      <c r="I11148" s="143"/>
    </row>
    <row r="11149" spans="2:9" x14ac:dyDescent="0.25">
      <c r="B11149" s="142">
        <v>88551</v>
      </c>
      <c r="C11149" s="143" t="s">
        <v>367</v>
      </c>
      <c r="D11149" s="142">
        <v>13070556</v>
      </c>
      <c r="E11149" s="143" t="s">
        <v>8428</v>
      </c>
      <c r="F11149" s="143" t="s">
        <v>700</v>
      </c>
      <c r="G11149" s="143" t="s">
        <v>701</v>
      </c>
      <c r="H11149" s="144">
        <v>5000</v>
      </c>
      <c r="I11149" s="143"/>
    </row>
    <row r="11150" spans="2:9" x14ac:dyDescent="0.25">
      <c r="B11150" s="142">
        <v>88551</v>
      </c>
      <c r="C11150" s="143" t="s">
        <v>367</v>
      </c>
      <c r="D11150" s="142">
        <v>13093578</v>
      </c>
      <c r="E11150" s="143" t="s">
        <v>9511</v>
      </c>
      <c r="F11150" s="143" t="s">
        <v>713</v>
      </c>
      <c r="G11150" s="143" t="s">
        <v>714</v>
      </c>
      <c r="H11150" s="144">
        <v>18000</v>
      </c>
      <c r="I11150" s="143"/>
    </row>
    <row r="11151" spans="2:9" x14ac:dyDescent="0.25">
      <c r="B11151" s="142">
        <v>88551</v>
      </c>
      <c r="C11151" s="143" t="s">
        <v>367</v>
      </c>
      <c r="D11151" s="142">
        <v>13093578</v>
      </c>
      <c r="E11151" s="143" t="s">
        <v>9512</v>
      </c>
      <c r="F11151" s="143" t="s">
        <v>697</v>
      </c>
      <c r="G11151" s="143" t="s">
        <v>698</v>
      </c>
      <c r="H11151" s="144">
        <v>73000</v>
      </c>
      <c r="I11151" s="143"/>
    </row>
    <row r="11152" spans="2:9" x14ac:dyDescent="0.25">
      <c r="B11152" s="142">
        <v>88551</v>
      </c>
      <c r="C11152" s="143" t="s">
        <v>367</v>
      </c>
      <c r="D11152" s="142">
        <v>13093578</v>
      </c>
      <c r="E11152" s="143" t="s">
        <v>9513</v>
      </c>
      <c r="F11152" s="143" t="s">
        <v>700</v>
      </c>
      <c r="G11152" s="143" t="s">
        <v>701</v>
      </c>
      <c r="H11152" s="144">
        <v>1800</v>
      </c>
      <c r="I11152" s="143"/>
    </row>
    <row r="11153" spans="2:9" x14ac:dyDescent="0.25">
      <c r="B11153" s="142">
        <v>88551</v>
      </c>
      <c r="C11153" s="143" t="s">
        <v>367</v>
      </c>
      <c r="D11153" s="142">
        <v>13130511</v>
      </c>
      <c r="E11153" s="143" t="s">
        <v>8429</v>
      </c>
      <c r="F11153" s="143" t="s">
        <v>899</v>
      </c>
      <c r="G11153" s="143" t="s">
        <v>900</v>
      </c>
      <c r="H11153" s="144">
        <v>586.96</v>
      </c>
      <c r="I11153" s="143"/>
    </row>
    <row r="11154" spans="2:9" x14ac:dyDescent="0.25">
      <c r="B11154" s="142">
        <v>88551</v>
      </c>
      <c r="C11154" s="143" t="s">
        <v>367</v>
      </c>
      <c r="D11154" s="142">
        <v>13155791</v>
      </c>
      <c r="E11154" s="143" t="s">
        <v>8935</v>
      </c>
      <c r="F11154" s="143" t="s">
        <v>713</v>
      </c>
      <c r="G11154" s="143" t="s">
        <v>714</v>
      </c>
      <c r="H11154" s="144">
        <v>20000</v>
      </c>
      <c r="I11154" s="143"/>
    </row>
    <row r="11155" spans="2:9" x14ac:dyDescent="0.25">
      <c r="B11155" s="142">
        <v>88551</v>
      </c>
      <c r="C11155" s="143" t="s">
        <v>367</v>
      </c>
      <c r="D11155" s="142">
        <v>13167529</v>
      </c>
      <c r="E11155" s="143" t="s">
        <v>8430</v>
      </c>
      <c r="F11155" s="143" t="s">
        <v>700</v>
      </c>
      <c r="G11155" s="143" t="s">
        <v>701</v>
      </c>
      <c r="H11155" s="144">
        <v>2700</v>
      </c>
      <c r="I11155" s="143"/>
    </row>
    <row r="11156" spans="2:9" x14ac:dyDescent="0.25">
      <c r="B11156" s="142">
        <v>88551</v>
      </c>
      <c r="C11156" s="143" t="s">
        <v>367</v>
      </c>
      <c r="D11156" s="142">
        <v>13249204</v>
      </c>
      <c r="E11156" s="143" t="s">
        <v>8431</v>
      </c>
      <c r="F11156" s="143" t="s">
        <v>1646</v>
      </c>
      <c r="G11156" s="143" t="s">
        <v>1647</v>
      </c>
      <c r="H11156" s="144">
        <v>1440</v>
      </c>
      <c r="I11156" s="143"/>
    </row>
    <row r="11157" spans="2:9" x14ac:dyDescent="0.25">
      <c r="B11157" s="142">
        <v>88551</v>
      </c>
      <c r="C11157" s="143" t="s">
        <v>367</v>
      </c>
      <c r="D11157" s="142">
        <v>13256537</v>
      </c>
      <c r="E11157" s="143" t="s">
        <v>8432</v>
      </c>
      <c r="F11157" s="143" t="s">
        <v>700</v>
      </c>
      <c r="G11157" s="143" t="s">
        <v>701</v>
      </c>
      <c r="H11157" s="144">
        <v>1800</v>
      </c>
      <c r="I11157" s="143"/>
    </row>
    <row r="11158" spans="2:9" x14ac:dyDescent="0.25">
      <c r="B11158" s="142">
        <v>88551</v>
      </c>
      <c r="C11158" s="143" t="s">
        <v>367</v>
      </c>
      <c r="D11158" s="142">
        <v>13344166</v>
      </c>
      <c r="E11158" s="143" t="s">
        <v>9514</v>
      </c>
      <c r="F11158" s="143" t="s">
        <v>697</v>
      </c>
      <c r="G11158" s="143" t="s">
        <v>698</v>
      </c>
      <c r="H11158" s="144">
        <v>25000</v>
      </c>
      <c r="I11158" s="143"/>
    </row>
    <row r="11159" spans="2:9" x14ac:dyDescent="0.25">
      <c r="B11159" s="142">
        <v>88551</v>
      </c>
      <c r="C11159" s="143" t="s">
        <v>367</v>
      </c>
      <c r="D11159" s="142">
        <v>13344166</v>
      </c>
      <c r="E11159" s="143" t="s">
        <v>8433</v>
      </c>
      <c r="F11159" s="143" t="s">
        <v>700</v>
      </c>
      <c r="G11159" s="143" t="s">
        <v>701</v>
      </c>
      <c r="H11159" s="144">
        <v>600</v>
      </c>
      <c r="I11159" s="143"/>
    </row>
    <row r="11160" spans="2:9" x14ac:dyDescent="0.25">
      <c r="B11160" s="142">
        <v>88551</v>
      </c>
      <c r="C11160" s="143" t="s">
        <v>367</v>
      </c>
      <c r="D11160" s="142">
        <v>13388223</v>
      </c>
      <c r="E11160" s="143" t="s">
        <v>8435</v>
      </c>
      <c r="F11160" s="143" t="s">
        <v>700</v>
      </c>
      <c r="G11160" s="143" t="s">
        <v>701</v>
      </c>
      <c r="H11160" s="144">
        <v>-54761.21</v>
      </c>
      <c r="I11160" s="143"/>
    </row>
    <row r="11161" spans="2:9" x14ac:dyDescent="0.25">
      <c r="B11161" s="142">
        <v>88551</v>
      </c>
      <c r="C11161" s="143" t="s">
        <v>367</v>
      </c>
      <c r="D11161" s="142">
        <v>13428613</v>
      </c>
      <c r="E11161" s="143" t="s">
        <v>8436</v>
      </c>
      <c r="F11161" s="143" t="s">
        <v>700</v>
      </c>
      <c r="G11161" s="143" t="s">
        <v>701</v>
      </c>
      <c r="H11161" s="144">
        <v>430</v>
      </c>
      <c r="I11161" s="143"/>
    </row>
    <row r="11162" spans="2:9" x14ac:dyDescent="0.25">
      <c r="B11162" s="142">
        <v>88551</v>
      </c>
      <c r="C11162" s="143" t="s">
        <v>367</v>
      </c>
      <c r="D11162" s="142">
        <v>13467463</v>
      </c>
      <c r="E11162" s="143" t="s">
        <v>8437</v>
      </c>
      <c r="F11162" s="143" t="s">
        <v>700</v>
      </c>
      <c r="G11162" s="143" t="s">
        <v>701</v>
      </c>
      <c r="H11162" s="144">
        <v>1800</v>
      </c>
      <c r="I11162" s="143"/>
    </row>
    <row r="11163" spans="2:9" x14ac:dyDescent="0.25">
      <c r="B11163" s="142">
        <v>88551</v>
      </c>
      <c r="C11163" s="143" t="s">
        <v>367</v>
      </c>
      <c r="D11163" s="142">
        <v>13537950</v>
      </c>
      <c r="E11163" s="143" t="s">
        <v>8438</v>
      </c>
      <c r="F11163" s="143" t="s">
        <v>716</v>
      </c>
      <c r="G11163" s="143" t="s">
        <v>717</v>
      </c>
      <c r="H11163" s="144">
        <v>100000</v>
      </c>
      <c r="I11163" s="143"/>
    </row>
    <row r="11164" spans="2:9" x14ac:dyDescent="0.25">
      <c r="B11164" s="142">
        <v>88551</v>
      </c>
      <c r="C11164" s="143" t="s">
        <v>367</v>
      </c>
      <c r="D11164" s="142">
        <v>13537950</v>
      </c>
      <c r="E11164" s="143" t="s">
        <v>8439</v>
      </c>
      <c r="F11164" s="143" t="s">
        <v>700</v>
      </c>
      <c r="G11164" s="143" t="s">
        <v>701</v>
      </c>
      <c r="H11164" s="144">
        <v>1200</v>
      </c>
      <c r="I11164" s="143"/>
    </row>
    <row r="11165" spans="2:9" x14ac:dyDescent="0.25">
      <c r="B11165" s="142">
        <v>88551</v>
      </c>
      <c r="C11165" s="143" t="s">
        <v>367</v>
      </c>
      <c r="D11165" s="142">
        <v>13537950</v>
      </c>
      <c r="E11165" s="143" t="s">
        <v>8440</v>
      </c>
      <c r="F11165" s="143" t="s">
        <v>737</v>
      </c>
      <c r="G11165" s="143" t="s">
        <v>738</v>
      </c>
      <c r="H11165" s="144">
        <v>1200</v>
      </c>
      <c r="I11165" s="143"/>
    </row>
    <row r="11166" spans="2:9" x14ac:dyDescent="0.25">
      <c r="B11166" s="142">
        <v>88551</v>
      </c>
      <c r="C11166" s="143" t="s">
        <v>367</v>
      </c>
      <c r="D11166" s="142">
        <v>13537950</v>
      </c>
      <c r="E11166" s="143" t="s">
        <v>8441</v>
      </c>
      <c r="F11166" s="143" t="s">
        <v>697</v>
      </c>
      <c r="G11166" s="143" t="s">
        <v>698</v>
      </c>
      <c r="H11166" s="144">
        <v>1851.3</v>
      </c>
      <c r="I11166" s="143"/>
    </row>
    <row r="11167" spans="2:9" x14ac:dyDescent="0.25">
      <c r="B11167" s="142">
        <v>88551</v>
      </c>
      <c r="C11167" s="143" t="s">
        <v>367</v>
      </c>
      <c r="D11167" s="142">
        <v>13564766</v>
      </c>
      <c r="E11167" s="143" t="s">
        <v>8442</v>
      </c>
      <c r="F11167" s="143" t="s">
        <v>899</v>
      </c>
      <c r="G11167" s="143" t="s">
        <v>900</v>
      </c>
      <c r="H11167" s="144">
        <v>762.24</v>
      </c>
      <c r="I11167" s="143"/>
    </row>
    <row r="11168" spans="2:9" x14ac:dyDescent="0.25">
      <c r="B11168" s="142">
        <v>88551</v>
      </c>
      <c r="C11168" s="143" t="s">
        <v>367</v>
      </c>
      <c r="D11168" s="142">
        <v>13663136</v>
      </c>
      <c r="E11168" s="143" t="s">
        <v>8434</v>
      </c>
      <c r="F11168" s="143" t="s">
        <v>700</v>
      </c>
      <c r="G11168" s="143" t="s">
        <v>701</v>
      </c>
      <c r="H11168" s="144">
        <v>10000</v>
      </c>
      <c r="I11168" s="143"/>
    </row>
    <row r="11169" spans="2:9" x14ac:dyDescent="0.25">
      <c r="B11169" s="142">
        <v>88556</v>
      </c>
      <c r="C11169" s="143" t="s">
        <v>368</v>
      </c>
      <c r="D11169" s="142">
        <v>13037262</v>
      </c>
      <c r="E11169" s="143" t="s">
        <v>9515</v>
      </c>
      <c r="F11169" s="143" t="s">
        <v>713</v>
      </c>
      <c r="G11169" s="143" t="s">
        <v>714</v>
      </c>
      <c r="H11169" s="144">
        <v>100000</v>
      </c>
      <c r="I11169" s="143"/>
    </row>
    <row r="11170" spans="2:9" x14ac:dyDescent="0.25">
      <c r="B11170" s="142">
        <v>88556</v>
      </c>
      <c r="C11170" s="143" t="s">
        <v>368</v>
      </c>
      <c r="D11170" s="142">
        <v>13067589</v>
      </c>
      <c r="E11170" s="143" t="s">
        <v>8443</v>
      </c>
      <c r="F11170" s="143" t="s">
        <v>697</v>
      </c>
      <c r="G11170" s="143" t="s">
        <v>698</v>
      </c>
      <c r="H11170" s="144">
        <v>400</v>
      </c>
      <c r="I11170" s="143"/>
    </row>
    <row r="11171" spans="2:9" x14ac:dyDescent="0.25">
      <c r="B11171" s="142">
        <v>88556</v>
      </c>
      <c r="C11171" s="143" t="s">
        <v>368</v>
      </c>
      <c r="D11171" s="142">
        <v>13085180</v>
      </c>
      <c r="E11171" s="143" t="s">
        <v>8444</v>
      </c>
      <c r="F11171" s="143" t="s">
        <v>700</v>
      </c>
      <c r="G11171" s="143" t="s">
        <v>701</v>
      </c>
      <c r="H11171" s="144">
        <v>3600</v>
      </c>
      <c r="I11171" s="143"/>
    </row>
    <row r="11172" spans="2:9" x14ac:dyDescent="0.25">
      <c r="B11172" s="142">
        <v>88556</v>
      </c>
      <c r="C11172" s="143" t="s">
        <v>368</v>
      </c>
      <c r="D11172" s="142">
        <v>13085180</v>
      </c>
      <c r="E11172" s="143" t="s">
        <v>8445</v>
      </c>
      <c r="F11172" s="143" t="s">
        <v>998</v>
      </c>
      <c r="G11172" s="143" t="s">
        <v>999</v>
      </c>
      <c r="H11172" s="144">
        <v>10000</v>
      </c>
      <c r="I11172" s="143"/>
    </row>
    <row r="11173" spans="2:9" x14ac:dyDescent="0.25">
      <c r="B11173" s="142">
        <v>88556</v>
      </c>
      <c r="C11173" s="143" t="s">
        <v>368</v>
      </c>
      <c r="D11173" s="142">
        <v>13120061</v>
      </c>
      <c r="E11173" s="143" t="s">
        <v>9516</v>
      </c>
      <c r="F11173" s="143" t="s">
        <v>713</v>
      </c>
      <c r="G11173" s="143" t="s">
        <v>714</v>
      </c>
      <c r="H11173" s="144">
        <v>200000</v>
      </c>
      <c r="I11173" s="143"/>
    </row>
    <row r="11174" spans="2:9" x14ac:dyDescent="0.25">
      <c r="B11174" s="142">
        <v>88556</v>
      </c>
      <c r="C11174" s="143" t="s">
        <v>368</v>
      </c>
      <c r="D11174" s="142">
        <v>13184457</v>
      </c>
      <c r="E11174" s="143" t="s">
        <v>8446</v>
      </c>
      <c r="F11174" s="143" t="s">
        <v>700</v>
      </c>
      <c r="G11174" s="143" t="s">
        <v>701</v>
      </c>
      <c r="H11174" s="144">
        <v>12000</v>
      </c>
      <c r="I11174" s="143"/>
    </row>
    <row r="11175" spans="2:9" x14ac:dyDescent="0.25">
      <c r="B11175" s="142">
        <v>88556</v>
      </c>
      <c r="C11175" s="143" t="s">
        <v>368</v>
      </c>
      <c r="D11175" s="142">
        <v>13184457</v>
      </c>
      <c r="E11175" s="143" t="s">
        <v>8447</v>
      </c>
      <c r="F11175" s="143" t="s">
        <v>697</v>
      </c>
      <c r="G11175" s="143" t="s">
        <v>698</v>
      </c>
      <c r="H11175" s="144">
        <v>1800</v>
      </c>
      <c r="I11175" s="143"/>
    </row>
    <row r="11176" spans="2:9" x14ac:dyDescent="0.25">
      <c r="B11176" s="142">
        <v>88556</v>
      </c>
      <c r="C11176" s="143" t="s">
        <v>368</v>
      </c>
      <c r="D11176" s="142">
        <v>13364622</v>
      </c>
      <c r="E11176" s="143" t="s">
        <v>8448</v>
      </c>
      <c r="F11176" s="143" t="s">
        <v>729</v>
      </c>
      <c r="G11176" s="143" t="s">
        <v>730</v>
      </c>
      <c r="H11176" s="144">
        <v>1232.1600000000001</v>
      </c>
      <c r="I11176" s="143"/>
    </row>
    <row r="11177" spans="2:9" x14ac:dyDescent="0.25">
      <c r="B11177" s="142">
        <v>88556</v>
      </c>
      <c r="C11177" s="143" t="s">
        <v>368</v>
      </c>
      <c r="D11177" s="142">
        <v>13364622</v>
      </c>
      <c r="E11177" s="143" t="s">
        <v>8449</v>
      </c>
      <c r="F11177" s="143" t="s">
        <v>700</v>
      </c>
      <c r="G11177" s="143" t="s">
        <v>701</v>
      </c>
      <c r="H11177" s="144">
        <v>21800</v>
      </c>
      <c r="I11177" s="143"/>
    </row>
    <row r="11178" spans="2:9" x14ac:dyDescent="0.25">
      <c r="B11178" s="142">
        <v>88556</v>
      </c>
      <c r="C11178" s="143" t="s">
        <v>368</v>
      </c>
      <c r="D11178" s="142">
        <v>13364622</v>
      </c>
      <c r="E11178" s="143" t="s">
        <v>8450</v>
      </c>
      <c r="F11178" s="143" t="s">
        <v>700</v>
      </c>
      <c r="G11178" s="143" t="s">
        <v>701</v>
      </c>
      <c r="H11178" s="144">
        <v>600</v>
      </c>
      <c r="I11178" s="143"/>
    </row>
    <row r="11179" spans="2:9" x14ac:dyDescent="0.25">
      <c r="B11179" s="142">
        <v>88556</v>
      </c>
      <c r="C11179" s="143" t="s">
        <v>368</v>
      </c>
      <c r="D11179" s="142">
        <v>13436038</v>
      </c>
      <c r="E11179" s="143" t="s">
        <v>8451</v>
      </c>
      <c r="F11179" s="143" t="s">
        <v>697</v>
      </c>
      <c r="G11179" s="143" t="s">
        <v>698</v>
      </c>
      <c r="H11179" s="144">
        <v>1800</v>
      </c>
      <c r="I11179" s="143"/>
    </row>
    <row r="11180" spans="2:9" x14ac:dyDescent="0.25">
      <c r="B11180" s="142">
        <v>88556</v>
      </c>
      <c r="C11180" s="143" t="s">
        <v>368</v>
      </c>
      <c r="D11180" s="142">
        <v>13541058</v>
      </c>
      <c r="E11180" s="143" t="s">
        <v>8452</v>
      </c>
      <c r="F11180" s="143" t="s">
        <v>700</v>
      </c>
      <c r="G11180" s="143" t="s">
        <v>701</v>
      </c>
      <c r="H11180" s="144">
        <v>500</v>
      </c>
      <c r="I11180" s="143"/>
    </row>
    <row r="11181" spans="2:9" x14ac:dyDescent="0.25">
      <c r="B11181" s="142">
        <v>88556</v>
      </c>
      <c r="C11181" s="143" t="s">
        <v>368</v>
      </c>
      <c r="D11181" s="142">
        <v>13541058</v>
      </c>
      <c r="E11181" s="143" t="s">
        <v>8452</v>
      </c>
      <c r="F11181" s="143" t="s">
        <v>700</v>
      </c>
      <c r="G11181" s="143" t="s">
        <v>701</v>
      </c>
      <c r="H11181" s="144">
        <v>500</v>
      </c>
      <c r="I11181" s="143"/>
    </row>
    <row r="11182" spans="2:9" x14ac:dyDescent="0.25">
      <c r="B11182" s="142">
        <v>88556</v>
      </c>
      <c r="C11182" s="143" t="s">
        <v>368</v>
      </c>
      <c r="D11182" s="142">
        <v>98936065</v>
      </c>
      <c r="E11182" s="143" t="s">
        <v>9517</v>
      </c>
      <c r="F11182" s="143" t="s">
        <v>713</v>
      </c>
      <c r="G11182" s="143" t="s">
        <v>714</v>
      </c>
      <c r="H11182" s="144">
        <v>247000</v>
      </c>
      <c r="I11182" s="143"/>
    </row>
    <row r="11183" spans="2:9" x14ac:dyDescent="0.25">
      <c r="B11183" s="142">
        <v>88561</v>
      </c>
      <c r="C11183" s="143" t="s">
        <v>355</v>
      </c>
      <c r="D11183" s="142">
        <v>13080517</v>
      </c>
      <c r="E11183" s="143" t="s">
        <v>8453</v>
      </c>
      <c r="F11183" s="143" t="s">
        <v>700</v>
      </c>
      <c r="G11183" s="143" t="s">
        <v>701</v>
      </c>
      <c r="H11183" s="144">
        <v>1050</v>
      </c>
      <c r="I11183" s="143"/>
    </row>
    <row r="11184" spans="2:9" x14ac:dyDescent="0.25">
      <c r="B11184" s="142">
        <v>88561</v>
      </c>
      <c r="C11184" s="143" t="s">
        <v>355</v>
      </c>
      <c r="D11184" s="142">
        <v>13080517</v>
      </c>
      <c r="E11184" s="143" t="s">
        <v>8453</v>
      </c>
      <c r="F11184" s="143" t="s">
        <v>700</v>
      </c>
      <c r="G11184" s="143" t="s">
        <v>701</v>
      </c>
      <c r="H11184" s="144">
        <v>-4430.78</v>
      </c>
      <c r="I11184" s="143"/>
    </row>
    <row r="11185" spans="2:9" x14ac:dyDescent="0.25">
      <c r="B11185" s="142">
        <v>88561</v>
      </c>
      <c r="C11185" s="143" t="s">
        <v>355</v>
      </c>
      <c r="D11185" s="142">
        <v>13087403</v>
      </c>
      <c r="E11185" s="143" t="s">
        <v>8454</v>
      </c>
      <c r="F11185" s="143" t="s">
        <v>697</v>
      </c>
      <c r="G11185" s="143" t="s">
        <v>698</v>
      </c>
      <c r="H11185" s="144">
        <v>15000</v>
      </c>
      <c r="I11185" s="143"/>
    </row>
    <row r="11186" spans="2:9" x14ac:dyDescent="0.25">
      <c r="B11186" s="142">
        <v>88561</v>
      </c>
      <c r="C11186" s="143" t="s">
        <v>355</v>
      </c>
      <c r="D11186" s="142">
        <v>13093000</v>
      </c>
      <c r="E11186" s="143" t="s">
        <v>8455</v>
      </c>
      <c r="F11186" s="143" t="s">
        <v>700</v>
      </c>
      <c r="G11186" s="143" t="s">
        <v>701</v>
      </c>
      <c r="H11186" s="144">
        <v>-5200</v>
      </c>
      <c r="I11186" s="143"/>
    </row>
    <row r="11187" spans="2:9" x14ac:dyDescent="0.25">
      <c r="B11187" s="142">
        <v>88561</v>
      </c>
      <c r="C11187" s="143" t="s">
        <v>355</v>
      </c>
      <c r="D11187" s="142">
        <v>13093000</v>
      </c>
      <c r="E11187" s="143" t="s">
        <v>8455</v>
      </c>
      <c r="F11187" s="143" t="s">
        <v>700</v>
      </c>
      <c r="G11187" s="143" t="s">
        <v>701</v>
      </c>
      <c r="H11187" s="144">
        <v>-1950</v>
      </c>
      <c r="I11187" s="143"/>
    </row>
    <row r="11188" spans="2:9" x14ac:dyDescent="0.25">
      <c r="B11188" s="142">
        <v>88561</v>
      </c>
      <c r="C11188" s="143" t="s">
        <v>355</v>
      </c>
      <c r="D11188" s="142">
        <v>13098933</v>
      </c>
      <c r="E11188" s="143" t="s">
        <v>8456</v>
      </c>
      <c r="F11188" s="143" t="s">
        <v>700</v>
      </c>
      <c r="G11188" s="143" t="s">
        <v>701</v>
      </c>
      <c r="H11188" s="144">
        <v>-15103.4</v>
      </c>
      <c r="I11188" s="143"/>
    </row>
    <row r="11189" spans="2:9" x14ac:dyDescent="0.25">
      <c r="B11189" s="142">
        <v>88561</v>
      </c>
      <c r="C11189" s="143" t="s">
        <v>355</v>
      </c>
      <c r="D11189" s="142">
        <v>13099939</v>
      </c>
      <c r="E11189" s="143" t="s">
        <v>8457</v>
      </c>
      <c r="F11189" s="143" t="s">
        <v>700</v>
      </c>
      <c r="G11189" s="143" t="s">
        <v>701</v>
      </c>
      <c r="H11189" s="144">
        <v>750</v>
      </c>
      <c r="I11189" s="143"/>
    </row>
    <row r="11190" spans="2:9" x14ac:dyDescent="0.25">
      <c r="B11190" s="142">
        <v>88561</v>
      </c>
      <c r="C11190" s="143" t="s">
        <v>355</v>
      </c>
      <c r="D11190" s="142">
        <v>13099939</v>
      </c>
      <c r="E11190" s="143" t="s">
        <v>8457</v>
      </c>
      <c r="F11190" s="143" t="s">
        <v>700</v>
      </c>
      <c r="G11190" s="143" t="s">
        <v>701</v>
      </c>
      <c r="H11190" s="144">
        <v>1050</v>
      </c>
      <c r="I11190" s="143"/>
    </row>
    <row r="11191" spans="2:9" x14ac:dyDescent="0.25">
      <c r="B11191" s="142">
        <v>88561</v>
      </c>
      <c r="C11191" s="143" t="s">
        <v>355</v>
      </c>
      <c r="D11191" s="142">
        <v>13125148</v>
      </c>
      <c r="E11191" s="143" t="s">
        <v>8458</v>
      </c>
      <c r="F11191" s="143" t="s">
        <v>700</v>
      </c>
      <c r="G11191" s="143" t="s">
        <v>701</v>
      </c>
      <c r="H11191" s="144">
        <v>350</v>
      </c>
      <c r="I11191" s="143"/>
    </row>
    <row r="11192" spans="2:9" x14ac:dyDescent="0.25">
      <c r="B11192" s="142">
        <v>88561</v>
      </c>
      <c r="C11192" s="143" t="s">
        <v>355</v>
      </c>
      <c r="D11192" s="142">
        <v>13125148</v>
      </c>
      <c r="E11192" s="143" t="s">
        <v>8458</v>
      </c>
      <c r="F11192" s="143" t="s">
        <v>700</v>
      </c>
      <c r="G11192" s="143" t="s">
        <v>701</v>
      </c>
      <c r="H11192" s="144">
        <v>250</v>
      </c>
      <c r="I11192" s="143"/>
    </row>
    <row r="11193" spans="2:9" x14ac:dyDescent="0.25">
      <c r="B11193" s="142">
        <v>88561</v>
      </c>
      <c r="C11193" s="143" t="s">
        <v>355</v>
      </c>
      <c r="D11193" s="142">
        <v>13138378</v>
      </c>
      <c r="E11193" s="143" t="s">
        <v>8936</v>
      </c>
      <c r="F11193" s="143" t="s">
        <v>899</v>
      </c>
      <c r="G11193" s="143" t="s">
        <v>900</v>
      </c>
      <c r="H11193" s="144">
        <v>640.29</v>
      </c>
      <c r="I11193" s="143"/>
    </row>
    <row r="11194" spans="2:9" x14ac:dyDescent="0.25">
      <c r="B11194" s="142">
        <v>88561</v>
      </c>
      <c r="C11194" s="143" t="s">
        <v>355</v>
      </c>
      <c r="D11194" s="142">
        <v>13138693</v>
      </c>
      <c r="E11194" s="143" t="s">
        <v>8459</v>
      </c>
      <c r="F11194" s="143" t="s">
        <v>697</v>
      </c>
      <c r="G11194" s="143" t="s">
        <v>698</v>
      </c>
      <c r="H11194" s="144">
        <v>31400</v>
      </c>
      <c r="I11194" s="143"/>
    </row>
    <row r="11195" spans="2:9" x14ac:dyDescent="0.25">
      <c r="B11195" s="142">
        <v>88561</v>
      </c>
      <c r="C11195" s="143" t="s">
        <v>355</v>
      </c>
      <c r="D11195" s="142">
        <v>13138693</v>
      </c>
      <c r="E11195" s="143" t="s">
        <v>8459</v>
      </c>
      <c r="F11195" s="143" t="s">
        <v>697</v>
      </c>
      <c r="G11195" s="143" t="s">
        <v>698</v>
      </c>
      <c r="H11195" s="144">
        <v>1000</v>
      </c>
      <c r="I11195" s="143"/>
    </row>
    <row r="11196" spans="2:9" x14ac:dyDescent="0.25">
      <c r="B11196" s="142">
        <v>88561</v>
      </c>
      <c r="C11196" s="143" t="s">
        <v>355</v>
      </c>
      <c r="D11196" s="142">
        <v>13151552</v>
      </c>
      <c r="E11196" s="143" t="s">
        <v>8460</v>
      </c>
      <c r="F11196" s="143" t="s">
        <v>700</v>
      </c>
      <c r="G11196" s="143" t="s">
        <v>701</v>
      </c>
      <c r="H11196" s="144">
        <v>-62683.95</v>
      </c>
      <c r="I11196" s="143"/>
    </row>
    <row r="11197" spans="2:9" x14ac:dyDescent="0.25">
      <c r="B11197" s="142">
        <v>88561</v>
      </c>
      <c r="C11197" s="143" t="s">
        <v>355</v>
      </c>
      <c r="D11197" s="142">
        <v>13165310</v>
      </c>
      <c r="E11197" s="143" t="s">
        <v>8461</v>
      </c>
      <c r="F11197" s="143" t="s">
        <v>700</v>
      </c>
      <c r="G11197" s="143" t="s">
        <v>701</v>
      </c>
      <c r="H11197" s="144">
        <v>1750</v>
      </c>
      <c r="I11197" s="143"/>
    </row>
    <row r="11198" spans="2:9" x14ac:dyDescent="0.25">
      <c r="B11198" s="142">
        <v>88561</v>
      </c>
      <c r="C11198" s="143" t="s">
        <v>355</v>
      </c>
      <c r="D11198" s="142">
        <v>13165310</v>
      </c>
      <c r="E11198" s="143" t="s">
        <v>8461</v>
      </c>
      <c r="F11198" s="143" t="s">
        <v>700</v>
      </c>
      <c r="G11198" s="143" t="s">
        <v>701</v>
      </c>
      <c r="H11198" s="144">
        <v>1250</v>
      </c>
      <c r="I11198" s="143"/>
    </row>
    <row r="11199" spans="2:9" x14ac:dyDescent="0.25">
      <c r="B11199" s="142">
        <v>88561</v>
      </c>
      <c r="C11199" s="143" t="s">
        <v>355</v>
      </c>
      <c r="D11199" s="142">
        <v>13167826</v>
      </c>
      <c r="E11199" s="143" t="s">
        <v>8462</v>
      </c>
      <c r="F11199" s="143" t="s">
        <v>700</v>
      </c>
      <c r="G11199" s="143" t="s">
        <v>701</v>
      </c>
      <c r="H11199" s="144">
        <v>700</v>
      </c>
      <c r="I11199" s="143"/>
    </row>
    <row r="11200" spans="2:9" x14ac:dyDescent="0.25">
      <c r="B11200" s="142">
        <v>88561</v>
      </c>
      <c r="C11200" s="143" t="s">
        <v>355</v>
      </c>
      <c r="D11200" s="142">
        <v>13167826</v>
      </c>
      <c r="E11200" s="143" t="s">
        <v>8462</v>
      </c>
      <c r="F11200" s="143" t="s">
        <v>700</v>
      </c>
      <c r="G11200" s="143" t="s">
        <v>701</v>
      </c>
      <c r="H11200" s="144">
        <v>500</v>
      </c>
      <c r="I11200" s="143"/>
    </row>
    <row r="11201" spans="2:9" x14ac:dyDescent="0.25">
      <c r="B11201" s="142">
        <v>88561</v>
      </c>
      <c r="C11201" s="143" t="s">
        <v>355</v>
      </c>
      <c r="D11201" s="142">
        <v>13172141</v>
      </c>
      <c r="E11201" s="143" t="s">
        <v>8937</v>
      </c>
      <c r="F11201" s="143" t="s">
        <v>713</v>
      </c>
      <c r="G11201" s="143" t="s">
        <v>714</v>
      </c>
      <c r="H11201" s="144">
        <v>218000</v>
      </c>
      <c r="I11201" s="143"/>
    </row>
    <row r="11202" spans="2:9" x14ac:dyDescent="0.25">
      <c r="B11202" s="142">
        <v>88561</v>
      </c>
      <c r="C11202" s="143" t="s">
        <v>355</v>
      </c>
      <c r="D11202" s="142">
        <v>13173515</v>
      </c>
      <c r="E11202" s="143" t="s">
        <v>8463</v>
      </c>
      <c r="F11202" s="143" t="s">
        <v>700</v>
      </c>
      <c r="G11202" s="143" t="s">
        <v>701</v>
      </c>
      <c r="H11202" s="144">
        <v>300</v>
      </c>
      <c r="I11202" s="143"/>
    </row>
    <row r="11203" spans="2:9" x14ac:dyDescent="0.25">
      <c r="B11203" s="142">
        <v>88561</v>
      </c>
      <c r="C11203" s="143" t="s">
        <v>355</v>
      </c>
      <c r="D11203" s="142">
        <v>13173515</v>
      </c>
      <c r="E11203" s="143" t="s">
        <v>8463</v>
      </c>
      <c r="F11203" s="143" t="s">
        <v>700</v>
      </c>
      <c r="G11203" s="143" t="s">
        <v>701</v>
      </c>
      <c r="H11203" s="144">
        <v>300</v>
      </c>
      <c r="I11203" s="143"/>
    </row>
    <row r="11204" spans="2:9" x14ac:dyDescent="0.25">
      <c r="B11204" s="142">
        <v>88561</v>
      </c>
      <c r="C11204" s="143" t="s">
        <v>355</v>
      </c>
      <c r="D11204" s="142">
        <v>13187685</v>
      </c>
      <c r="E11204" s="143" t="s">
        <v>9518</v>
      </c>
      <c r="F11204" s="143" t="s">
        <v>713</v>
      </c>
      <c r="G11204" s="143" t="s">
        <v>714</v>
      </c>
      <c r="H11204" s="144">
        <v>140150</v>
      </c>
      <c r="I11204" s="143"/>
    </row>
    <row r="11205" spans="2:9" x14ac:dyDescent="0.25">
      <c r="B11205" s="142">
        <v>88561</v>
      </c>
      <c r="C11205" s="143" t="s">
        <v>355</v>
      </c>
      <c r="D11205" s="142">
        <v>13192867</v>
      </c>
      <c r="E11205" s="143" t="s">
        <v>8464</v>
      </c>
      <c r="F11205" s="143" t="s">
        <v>700</v>
      </c>
      <c r="G11205" s="143" t="s">
        <v>701</v>
      </c>
      <c r="H11205" s="144">
        <v>-107134.82</v>
      </c>
      <c r="I11205" s="143"/>
    </row>
    <row r="11206" spans="2:9" x14ac:dyDescent="0.25">
      <c r="B11206" s="142">
        <v>88561</v>
      </c>
      <c r="C11206" s="143" t="s">
        <v>355</v>
      </c>
      <c r="D11206" s="142">
        <v>13192867</v>
      </c>
      <c r="E11206" s="143" t="s">
        <v>8465</v>
      </c>
      <c r="F11206" s="143" t="s">
        <v>723</v>
      </c>
      <c r="G11206" s="143" t="s">
        <v>724</v>
      </c>
      <c r="H11206" s="144">
        <v>-157580.54999999999</v>
      </c>
      <c r="I11206" s="143"/>
    </row>
    <row r="11207" spans="2:9" x14ac:dyDescent="0.25">
      <c r="B11207" s="142">
        <v>88561</v>
      </c>
      <c r="C11207" s="143" t="s">
        <v>355</v>
      </c>
      <c r="D11207" s="142">
        <v>13211787</v>
      </c>
      <c r="E11207" s="143" t="s">
        <v>8466</v>
      </c>
      <c r="F11207" s="143" t="s">
        <v>737</v>
      </c>
      <c r="G11207" s="143" t="s">
        <v>738</v>
      </c>
      <c r="H11207" s="144">
        <v>350</v>
      </c>
      <c r="I11207" s="143"/>
    </row>
    <row r="11208" spans="2:9" x14ac:dyDescent="0.25">
      <c r="B11208" s="142">
        <v>88561</v>
      </c>
      <c r="C11208" s="143" t="s">
        <v>355</v>
      </c>
      <c r="D11208" s="142">
        <v>13211787</v>
      </c>
      <c r="E11208" s="143" t="s">
        <v>8466</v>
      </c>
      <c r="F11208" s="143" t="s">
        <v>737</v>
      </c>
      <c r="G11208" s="143" t="s">
        <v>738</v>
      </c>
      <c r="H11208" s="144">
        <v>250</v>
      </c>
      <c r="I11208" s="143"/>
    </row>
    <row r="11209" spans="2:9" x14ac:dyDescent="0.25">
      <c r="B11209" s="142">
        <v>88561</v>
      </c>
      <c r="C11209" s="143" t="s">
        <v>355</v>
      </c>
      <c r="D11209" s="142">
        <v>13253893</v>
      </c>
      <c r="E11209" s="143" t="s">
        <v>8467</v>
      </c>
      <c r="F11209" s="143" t="s">
        <v>700</v>
      </c>
      <c r="G11209" s="143" t="s">
        <v>701</v>
      </c>
      <c r="H11209" s="144">
        <v>-25000</v>
      </c>
      <c r="I11209" s="143"/>
    </row>
    <row r="11210" spans="2:9" x14ac:dyDescent="0.25">
      <c r="B11210" s="142">
        <v>88561</v>
      </c>
      <c r="C11210" s="143" t="s">
        <v>355</v>
      </c>
      <c r="D11210" s="142">
        <v>13253893</v>
      </c>
      <c r="E11210" s="143" t="s">
        <v>8468</v>
      </c>
      <c r="F11210" s="143" t="s">
        <v>700</v>
      </c>
      <c r="G11210" s="143" t="s">
        <v>701</v>
      </c>
      <c r="H11210" s="144">
        <v>750</v>
      </c>
      <c r="I11210" s="143"/>
    </row>
    <row r="11211" spans="2:9" x14ac:dyDescent="0.25">
      <c r="B11211" s="142">
        <v>88561</v>
      </c>
      <c r="C11211" s="143" t="s">
        <v>355</v>
      </c>
      <c r="D11211" s="142">
        <v>13253893</v>
      </c>
      <c r="E11211" s="143" t="s">
        <v>8468</v>
      </c>
      <c r="F11211" s="143" t="s">
        <v>700</v>
      </c>
      <c r="G11211" s="143" t="s">
        <v>701</v>
      </c>
      <c r="H11211" s="144">
        <v>300</v>
      </c>
      <c r="I11211" s="143"/>
    </row>
    <row r="11212" spans="2:9" x14ac:dyDescent="0.25">
      <c r="B11212" s="142">
        <v>88561</v>
      </c>
      <c r="C11212" s="143" t="s">
        <v>355</v>
      </c>
      <c r="D11212" s="142">
        <v>13253893</v>
      </c>
      <c r="E11212" s="143" t="s">
        <v>8468</v>
      </c>
      <c r="F11212" s="143" t="s">
        <v>700</v>
      </c>
      <c r="G11212" s="143" t="s">
        <v>701</v>
      </c>
      <c r="H11212" s="144">
        <v>750</v>
      </c>
      <c r="I11212" s="143"/>
    </row>
    <row r="11213" spans="2:9" x14ac:dyDescent="0.25">
      <c r="B11213" s="142">
        <v>88561</v>
      </c>
      <c r="C11213" s="143" t="s">
        <v>355</v>
      </c>
      <c r="D11213" s="142">
        <v>13264094</v>
      </c>
      <c r="E11213" s="143" t="s">
        <v>8469</v>
      </c>
      <c r="F11213" s="143" t="s">
        <v>706</v>
      </c>
      <c r="G11213" s="143" t="s">
        <v>707</v>
      </c>
      <c r="H11213" s="144">
        <v>640.08000000000004</v>
      </c>
      <c r="I11213" s="143"/>
    </row>
    <row r="11214" spans="2:9" x14ac:dyDescent="0.25">
      <c r="B11214" s="142">
        <v>88561</v>
      </c>
      <c r="C11214" s="143" t="s">
        <v>355</v>
      </c>
      <c r="D11214" s="142">
        <v>13264094</v>
      </c>
      <c r="E11214" s="143" t="s">
        <v>8469</v>
      </c>
      <c r="F11214" s="143" t="s">
        <v>706</v>
      </c>
      <c r="G11214" s="143" t="s">
        <v>707</v>
      </c>
      <c r="H11214" s="144">
        <v>533.4</v>
      </c>
      <c r="I11214" s="143"/>
    </row>
    <row r="11215" spans="2:9" x14ac:dyDescent="0.25">
      <c r="B11215" s="142">
        <v>88561</v>
      </c>
      <c r="C11215" s="143" t="s">
        <v>355</v>
      </c>
      <c r="D11215" s="142">
        <v>13264094</v>
      </c>
      <c r="E11215" s="143" t="s">
        <v>8470</v>
      </c>
      <c r="F11215" s="143" t="s">
        <v>700</v>
      </c>
      <c r="G11215" s="143" t="s">
        <v>701</v>
      </c>
      <c r="H11215" s="144">
        <v>700</v>
      </c>
      <c r="I11215" s="143"/>
    </row>
    <row r="11216" spans="2:9" x14ac:dyDescent="0.25">
      <c r="B11216" s="142">
        <v>88561</v>
      </c>
      <c r="C11216" s="143" t="s">
        <v>355</v>
      </c>
      <c r="D11216" s="142">
        <v>13264094</v>
      </c>
      <c r="E11216" s="143" t="s">
        <v>8470</v>
      </c>
      <c r="F11216" s="143" t="s">
        <v>700</v>
      </c>
      <c r="G11216" s="143" t="s">
        <v>701</v>
      </c>
      <c r="H11216" s="144">
        <v>500</v>
      </c>
      <c r="I11216" s="143"/>
    </row>
    <row r="11217" spans="2:9" x14ac:dyDescent="0.25">
      <c r="B11217" s="142">
        <v>88561</v>
      </c>
      <c r="C11217" s="143" t="s">
        <v>355</v>
      </c>
      <c r="D11217" s="142">
        <v>13296090</v>
      </c>
      <c r="E11217" s="143" t="s">
        <v>8471</v>
      </c>
      <c r="F11217" s="143" t="s">
        <v>700</v>
      </c>
      <c r="G11217" s="143" t="s">
        <v>701</v>
      </c>
      <c r="H11217" s="144">
        <v>400</v>
      </c>
      <c r="I11217" s="143"/>
    </row>
    <row r="11218" spans="2:9" x14ac:dyDescent="0.25">
      <c r="B11218" s="142">
        <v>88561</v>
      </c>
      <c r="C11218" s="143" t="s">
        <v>355</v>
      </c>
      <c r="D11218" s="142">
        <v>13296090</v>
      </c>
      <c r="E11218" s="143" t="s">
        <v>8472</v>
      </c>
      <c r="F11218" s="143" t="s">
        <v>697</v>
      </c>
      <c r="G11218" s="143" t="s">
        <v>698</v>
      </c>
      <c r="H11218" s="144">
        <v>52000</v>
      </c>
      <c r="I11218" s="143"/>
    </row>
    <row r="11219" spans="2:9" x14ac:dyDescent="0.25">
      <c r="B11219" s="142">
        <v>88561</v>
      </c>
      <c r="C11219" s="143" t="s">
        <v>355</v>
      </c>
      <c r="D11219" s="142">
        <v>13347458</v>
      </c>
      <c r="E11219" s="143" t="s">
        <v>8474</v>
      </c>
      <c r="F11219" s="143" t="s">
        <v>1675</v>
      </c>
      <c r="G11219" s="143" t="s">
        <v>1676</v>
      </c>
      <c r="H11219" s="144">
        <v>469</v>
      </c>
      <c r="I11219" s="143"/>
    </row>
    <row r="11220" spans="2:9" x14ac:dyDescent="0.25">
      <c r="B11220" s="142">
        <v>88561</v>
      </c>
      <c r="C11220" s="143" t="s">
        <v>355</v>
      </c>
      <c r="D11220" s="142">
        <v>13347458</v>
      </c>
      <c r="E11220" s="143" t="s">
        <v>8474</v>
      </c>
      <c r="F11220" s="143" t="s">
        <v>1675</v>
      </c>
      <c r="G11220" s="143" t="s">
        <v>1676</v>
      </c>
      <c r="H11220" s="144">
        <v>466</v>
      </c>
      <c r="I11220" s="143"/>
    </row>
    <row r="11221" spans="2:9" x14ac:dyDescent="0.25">
      <c r="B11221" s="142">
        <v>88561</v>
      </c>
      <c r="C11221" s="143" t="s">
        <v>355</v>
      </c>
      <c r="D11221" s="142">
        <v>13347458</v>
      </c>
      <c r="E11221" s="143" t="s">
        <v>10044</v>
      </c>
      <c r="F11221" s="143" t="s">
        <v>700</v>
      </c>
      <c r="G11221" s="143" t="s">
        <v>701</v>
      </c>
      <c r="H11221" s="144">
        <v>8000</v>
      </c>
      <c r="I11221" s="143"/>
    </row>
    <row r="11222" spans="2:9" x14ac:dyDescent="0.25">
      <c r="B11222" s="142">
        <v>88561</v>
      </c>
      <c r="C11222" s="143" t="s">
        <v>355</v>
      </c>
      <c r="D11222" s="142">
        <v>13367744</v>
      </c>
      <c r="E11222" s="143" t="s">
        <v>8475</v>
      </c>
      <c r="F11222" s="143" t="s">
        <v>697</v>
      </c>
      <c r="G11222" s="143" t="s">
        <v>698</v>
      </c>
      <c r="H11222" s="144">
        <v>3200</v>
      </c>
      <c r="I11222" s="143"/>
    </row>
    <row r="11223" spans="2:9" x14ac:dyDescent="0.25">
      <c r="B11223" s="142">
        <v>88561</v>
      </c>
      <c r="C11223" s="143" t="s">
        <v>355</v>
      </c>
      <c r="D11223" s="142">
        <v>13367744</v>
      </c>
      <c r="E11223" s="143" t="s">
        <v>8476</v>
      </c>
      <c r="F11223" s="143" t="s">
        <v>700</v>
      </c>
      <c r="G11223" s="143" t="s">
        <v>701</v>
      </c>
      <c r="H11223" s="144">
        <v>300</v>
      </c>
      <c r="I11223" s="143"/>
    </row>
    <row r="11224" spans="2:9" x14ac:dyDescent="0.25">
      <c r="B11224" s="142">
        <v>88561</v>
      </c>
      <c r="C11224" s="143" t="s">
        <v>355</v>
      </c>
      <c r="D11224" s="142">
        <v>13367744</v>
      </c>
      <c r="E11224" s="143" t="s">
        <v>8476</v>
      </c>
      <c r="F11224" s="143" t="s">
        <v>700</v>
      </c>
      <c r="G11224" s="143" t="s">
        <v>701</v>
      </c>
      <c r="H11224" s="144">
        <v>100</v>
      </c>
      <c r="I11224" s="143"/>
    </row>
    <row r="11225" spans="2:9" x14ac:dyDescent="0.25">
      <c r="B11225" s="142">
        <v>88561</v>
      </c>
      <c r="C11225" s="143" t="s">
        <v>355</v>
      </c>
      <c r="D11225" s="142">
        <v>13390650</v>
      </c>
      <c r="E11225" s="143" t="s">
        <v>8477</v>
      </c>
      <c r="F11225" s="143" t="s">
        <v>700</v>
      </c>
      <c r="G11225" s="143" t="s">
        <v>701</v>
      </c>
      <c r="H11225" s="144">
        <v>-5000</v>
      </c>
      <c r="I11225" s="143"/>
    </row>
    <row r="11226" spans="2:9" x14ac:dyDescent="0.25">
      <c r="B11226" s="142">
        <v>88561</v>
      </c>
      <c r="C11226" s="143" t="s">
        <v>355</v>
      </c>
      <c r="D11226" s="142">
        <v>13393649</v>
      </c>
      <c r="E11226" s="143" t="s">
        <v>8478</v>
      </c>
      <c r="F11226" s="143" t="s">
        <v>697</v>
      </c>
      <c r="G11226" s="143" t="s">
        <v>698</v>
      </c>
      <c r="H11226" s="144">
        <v>15000</v>
      </c>
      <c r="I11226" s="143"/>
    </row>
    <row r="11227" spans="2:9" x14ac:dyDescent="0.25">
      <c r="B11227" s="142">
        <v>88561</v>
      </c>
      <c r="C11227" s="143" t="s">
        <v>355</v>
      </c>
      <c r="D11227" s="142">
        <v>13410298</v>
      </c>
      <c r="E11227" s="143" t="s">
        <v>8479</v>
      </c>
      <c r="F11227" s="143" t="s">
        <v>700</v>
      </c>
      <c r="G11227" s="143" t="s">
        <v>701</v>
      </c>
      <c r="H11227" s="144">
        <v>350</v>
      </c>
      <c r="I11227" s="143"/>
    </row>
    <row r="11228" spans="2:9" x14ac:dyDescent="0.25">
      <c r="B11228" s="142">
        <v>88561</v>
      </c>
      <c r="C11228" s="143" t="s">
        <v>355</v>
      </c>
      <c r="D11228" s="142">
        <v>13410298</v>
      </c>
      <c r="E11228" s="143" t="s">
        <v>8479</v>
      </c>
      <c r="F11228" s="143" t="s">
        <v>700</v>
      </c>
      <c r="G11228" s="143" t="s">
        <v>701</v>
      </c>
      <c r="H11228" s="144">
        <v>250</v>
      </c>
      <c r="I11228" s="143"/>
    </row>
    <row r="11229" spans="2:9" x14ac:dyDescent="0.25">
      <c r="B11229" s="142">
        <v>88561</v>
      </c>
      <c r="C11229" s="143" t="s">
        <v>355</v>
      </c>
      <c r="D11229" s="142">
        <v>13416325</v>
      </c>
      <c r="E11229" s="143" t="s">
        <v>8480</v>
      </c>
      <c r="F11229" s="143" t="s">
        <v>697</v>
      </c>
      <c r="G11229" s="143" t="s">
        <v>698</v>
      </c>
      <c r="H11229" s="144">
        <v>38050</v>
      </c>
      <c r="I11229" s="143"/>
    </row>
    <row r="11230" spans="2:9" x14ac:dyDescent="0.25">
      <c r="B11230" s="142">
        <v>88561</v>
      </c>
      <c r="C11230" s="143" t="s">
        <v>355</v>
      </c>
      <c r="D11230" s="142">
        <v>13416325</v>
      </c>
      <c r="E11230" s="143" t="s">
        <v>8480</v>
      </c>
      <c r="F11230" s="143" t="s">
        <v>697</v>
      </c>
      <c r="G11230" s="143" t="s">
        <v>698</v>
      </c>
      <c r="H11230" s="144">
        <v>750</v>
      </c>
      <c r="I11230" s="143"/>
    </row>
    <row r="11231" spans="2:9" x14ac:dyDescent="0.25">
      <c r="B11231" s="142">
        <v>88561</v>
      </c>
      <c r="C11231" s="143" t="s">
        <v>355</v>
      </c>
      <c r="D11231" s="142">
        <v>13428760</v>
      </c>
      <c r="E11231" s="143" t="s">
        <v>8481</v>
      </c>
      <c r="F11231" s="143" t="s">
        <v>700</v>
      </c>
      <c r="G11231" s="143" t="s">
        <v>701</v>
      </c>
      <c r="H11231" s="144">
        <v>700</v>
      </c>
      <c r="I11231" s="143"/>
    </row>
    <row r="11232" spans="2:9" x14ac:dyDescent="0.25">
      <c r="B11232" s="142">
        <v>88561</v>
      </c>
      <c r="C11232" s="143" t="s">
        <v>355</v>
      </c>
      <c r="D11232" s="142">
        <v>13428760</v>
      </c>
      <c r="E11232" s="143" t="s">
        <v>8481</v>
      </c>
      <c r="F11232" s="143" t="s">
        <v>700</v>
      </c>
      <c r="G11232" s="143" t="s">
        <v>701</v>
      </c>
      <c r="H11232" s="144">
        <v>500</v>
      </c>
      <c r="I11232" s="143"/>
    </row>
    <row r="11233" spans="2:9" x14ac:dyDescent="0.25">
      <c r="B11233" s="142">
        <v>88561</v>
      </c>
      <c r="C11233" s="143" t="s">
        <v>355</v>
      </c>
      <c r="D11233" s="142">
        <v>13429682</v>
      </c>
      <c r="E11233" s="143" t="s">
        <v>8482</v>
      </c>
      <c r="F11233" s="143" t="s">
        <v>700</v>
      </c>
      <c r="G11233" s="143" t="s">
        <v>701</v>
      </c>
      <c r="H11233" s="144">
        <v>10000</v>
      </c>
      <c r="I11233" s="143"/>
    </row>
    <row r="11234" spans="2:9" x14ac:dyDescent="0.25">
      <c r="B11234" s="142">
        <v>88561</v>
      </c>
      <c r="C11234" s="143" t="s">
        <v>355</v>
      </c>
      <c r="D11234" s="142">
        <v>13466332</v>
      </c>
      <c r="E11234" s="143" t="s">
        <v>8483</v>
      </c>
      <c r="F11234" s="143" t="s">
        <v>697</v>
      </c>
      <c r="G11234" s="143" t="s">
        <v>698</v>
      </c>
      <c r="H11234" s="144">
        <v>600</v>
      </c>
      <c r="I11234" s="143"/>
    </row>
    <row r="11235" spans="2:9" x14ac:dyDescent="0.25">
      <c r="B11235" s="142">
        <v>88561</v>
      </c>
      <c r="C11235" s="143" t="s">
        <v>355</v>
      </c>
      <c r="D11235" s="142">
        <v>13466332</v>
      </c>
      <c r="E11235" s="143" t="s">
        <v>8483</v>
      </c>
      <c r="F11235" s="143" t="s">
        <v>697</v>
      </c>
      <c r="G11235" s="143" t="s">
        <v>698</v>
      </c>
      <c r="H11235" s="144">
        <v>300</v>
      </c>
      <c r="I11235" s="143"/>
    </row>
    <row r="11236" spans="2:9" x14ac:dyDescent="0.25">
      <c r="B11236" s="142">
        <v>88561</v>
      </c>
      <c r="C11236" s="143" t="s">
        <v>355</v>
      </c>
      <c r="D11236" s="142">
        <v>13466332</v>
      </c>
      <c r="E11236" s="143" t="s">
        <v>8483</v>
      </c>
      <c r="F11236" s="143" t="s">
        <v>697</v>
      </c>
      <c r="G11236" s="143" t="s">
        <v>698</v>
      </c>
      <c r="H11236" s="144">
        <v>600</v>
      </c>
      <c r="I11236" s="143"/>
    </row>
    <row r="11237" spans="2:9" x14ac:dyDescent="0.25">
      <c r="B11237" s="142">
        <v>88561</v>
      </c>
      <c r="C11237" s="143" t="s">
        <v>355</v>
      </c>
      <c r="D11237" s="142">
        <v>13466332</v>
      </c>
      <c r="E11237" s="143" t="s">
        <v>8483</v>
      </c>
      <c r="F11237" s="143" t="s">
        <v>697</v>
      </c>
      <c r="G11237" s="143" t="s">
        <v>698</v>
      </c>
      <c r="H11237" s="144">
        <v>150</v>
      </c>
      <c r="I11237" s="143"/>
    </row>
    <row r="11238" spans="2:9" x14ac:dyDescent="0.25">
      <c r="B11238" s="142">
        <v>88561</v>
      </c>
      <c r="C11238" s="143" t="s">
        <v>355</v>
      </c>
      <c r="D11238" s="142">
        <v>13466332</v>
      </c>
      <c r="E11238" s="143" t="s">
        <v>8484</v>
      </c>
      <c r="F11238" s="143" t="s">
        <v>700</v>
      </c>
      <c r="G11238" s="143" t="s">
        <v>701</v>
      </c>
      <c r="H11238" s="144">
        <v>-25000</v>
      </c>
      <c r="I11238" s="143"/>
    </row>
    <row r="11239" spans="2:9" x14ac:dyDescent="0.25">
      <c r="B11239" s="142">
        <v>88561</v>
      </c>
      <c r="C11239" s="143" t="s">
        <v>355</v>
      </c>
      <c r="D11239" s="142">
        <v>13482727</v>
      </c>
      <c r="E11239" s="143" t="s">
        <v>8485</v>
      </c>
      <c r="F11239" s="143" t="s">
        <v>723</v>
      </c>
      <c r="G11239" s="143" t="s">
        <v>724</v>
      </c>
      <c r="H11239" s="144">
        <v>75000</v>
      </c>
      <c r="I11239" s="143"/>
    </row>
    <row r="11240" spans="2:9" x14ac:dyDescent="0.25">
      <c r="B11240" s="142">
        <v>88561</v>
      </c>
      <c r="C11240" s="143" t="s">
        <v>355</v>
      </c>
      <c r="D11240" s="142">
        <v>13484772</v>
      </c>
      <c r="E11240" s="143" t="s">
        <v>8486</v>
      </c>
      <c r="F11240" s="143" t="s">
        <v>700</v>
      </c>
      <c r="G11240" s="143" t="s">
        <v>701</v>
      </c>
      <c r="H11240" s="144">
        <v>-17172.71</v>
      </c>
      <c r="I11240" s="143"/>
    </row>
    <row r="11241" spans="2:9" x14ac:dyDescent="0.25">
      <c r="B11241" s="142">
        <v>88561</v>
      </c>
      <c r="C11241" s="143" t="s">
        <v>355</v>
      </c>
      <c r="D11241" s="142">
        <v>13489635</v>
      </c>
      <c r="E11241" s="143" t="s">
        <v>8487</v>
      </c>
      <c r="F11241" s="143" t="s">
        <v>700</v>
      </c>
      <c r="G11241" s="143" t="s">
        <v>701</v>
      </c>
      <c r="H11241" s="144">
        <v>-23990.61</v>
      </c>
      <c r="I11241" s="143"/>
    </row>
    <row r="11242" spans="2:9" x14ac:dyDescent="0.25">
      <c r="B11242" s="142">
        <v>88561</v>
      </c>
      <c r="C11242" s="143" t="s">
        <v>355</v>
      </c>
      <c r="D11242" s="142">
        <v>13489637</v>
      </c>
      <c r="E11242" s="143" t="s">
        <v>8488</v>
      </c>
      <c r="F11242" s="143" t="s">
        <v>729</v>
      </c>
      <c r="G11242" s="143" t="s">
        <v>730</v>
      </c>
      <c r="H11242" s="144">
        <v>10000</v>
      </c>
      <c r="I11242" s="143"/>
    </row>
    <row r="11243" spans="2:9" x14ac:dyDescent="0.25">
      <c r="B11243" s="142">
        <v>88561</v>
      </c>
      <c r="C11243" s="143" t="s">
        <v>355</v>
      </c>
      <c r="D11243" s="142">
        <v>13489637</v>
      </c>
      <c r="E11243" s="143" t="s">
        <v>10045</v>
      </c>
      <c r="F11243" s="143" t="s">
        <v>737</v>
      </c>
      <c r="G11243" s="143" t="s">
        <v>738</v>
      </c>
      <c r="H11243" s="144">
        <v>4400</v>
      </c>
      <c r="I11243" s="143"/>
    </row>
    <row r="11244" spans="2:9" x14ac:dyDescent="0.25">
      <c r="B11244" s="142">
        <v>88561</v>
      </c>
      <c r="C11244" s="143" t="s">
        <v>355</v>
      </c>
      <c r="D11244" s="142">
        <v>13499757</v>
      </c>
      <c r="E11244" s="143" t="s">
        <v>8489</v>
      </c>
      <c r="F11244" s="143" t="s">
        <v>700</v>
      </c>
      <c r="G11244" s="143" t="s">
        <v>701</v>
      </c>
      <c r="H11244" s="144">
        <v>15000</v>
      </c>
      <c r="I11244" s="143"/>
    </row>
    <row r="11245" spans="2:9" x14ac:dyDescent="0.25">
      <c r="B11245" s="142">
        <v>88561</v>
      </c>
      <c r="C11245" s="143" t="s">
        <v>355</v>
      </c>
      <c r="D11245" s="142">
        <v>13503725</v>
      </c>
      <c r="E11245" s="143" t="s">
        <v>8938</v>
      </c>
      <c r="F11245" s="143" t="s">
        <v>706</v>
      </c>
      <c r="G11245" s="143" t="s">
        <v>707</v>
      </c>
      <c r="H11245" s="144">
        <v>640.29</v>
      </c>
      <c r="I11245" s="143"/>
    </row>
    <row r="11246" spans="2:9" x14ac:dyDescent="0.25">
      <c r="B11246" s="142">
        <v>88561</v>
      </c>
      <c r="C11246" s="143" t="s">
        <v>355</v>
      </c>
      <c r="D11246" s="142">
        <v>13504988</v>
      </c>
      <c r="E11246" s="143" t="s">
        <v>8326</v>
      </c>
      <c r="F11246" s="143" t="s">
        <v>713</v>
      </c>
      <c r="G11246" s="143" t="s">
        <v>714</v>
      </c>
      <c r="H11246" s="144">
        <v>900</v>
      </c>
      <c r="I11246" s="143"/>
    </row>
    <row r="11247" spans="2:9" x14ac:dyDescent="0.25">
      <c r="B11247" s="142">
        <v>88561</v>
      </c>
      <c r="C11247" s="143" t="s">
        <v>355</v>
      </c>
      <c r="D11247" s="142">
        <v>13559590</v>
      </c>
      <c r="E11247" s="143" t="s">
        <v>8490</v>
      </c>
      <c r="F11247" s="143" t="s">
        <v>700</v>
      </c>
      <c r="G11247" s="143" t="s">
        <v>701</v>
      </c>
      <c r="H11247" s="144">
        <v>1400</v>
      </c>
      <c r="I11247" s="143"/>
    </row>
    <row r="11248" spans="2:9" x14ac:dyDescent="0.25">
      <c r="B11248" s="142">
        <v>88561</v>
      </c>
      <c r="C11248" s="143" t="s">
        <v>355</v>
      </c>
      <c r="D11248" s="142">
        <v>13559590</v>
      </c>
      <c r="E11248" s="143" t="s">
        <v>8490</v>
      </c>
      <c r="F11248" s="143" t="s">
        <v>700</v>
      </c>
      <c r="G11248" s="143" t="s">
        <v>701</v>
      </c>
      <c r="H11248" s="144">
        <v>1000</v>
      </c>
      <c r="I11248" s="143"/>
    </row>
    <row r="11249" spans="2:9" x14ac:dyDescent="0.25">
      <c r="B11249" s="142">
        <v>88561</v>
      </c>
      <c r="C11249" s="143" t="s">
        <v>355</v>
      </c>
      <c r="D11249" s="142">
        <v>13600075</v>
      </c>
      <c r="E11249" s="143" t="s">
        <v>8491</v>
      </c>
      <c r="F11249" s="143" t="s">
        <v>899</v>
      </c>
      <c r="G11249" s="143" t="s">
        <v>900</v>
      </c>
      <c r="H11249" s="144">
        <v>762.25</v>
      </c>
      <c r="I11249" s="143"/>
    </row>
    <row r="11250" spans="2:9" x14ac:dyDescent="0.25">
      <c r="B11250" s="142">
        <v>88561</v>
      </c>
      <c r="C11250" s="143" t="s">
        <v>355</v>
      </c>
      <c r="D11250" s="142">
        <v>13600075</v>
      </c>
      <c r="E11250" s="143" t="s">
        <v>8492</v>
      </c>
      <c r="F11250" s="143" t="s">
        <v>697</v>
      </c>
      <c r="G11250" s="143" t="s">
        <v>698</v>
      </c>
      <c r="H11250" s="144">
        <v>153</v>
      </c>
      <c r="I11250" s="143"/>
    </row>
    <row r="11251" spans="2:9" x14ac:dyDescent="0.25">
      <c r="B11251" s="142">
        <v>88561</v>
      </c>
      <c r="C11251" s="143" t="s">
        <v>355</v>
      </c>
      <c r="D11251" s="142">
        <v>13600075</v>
      </c>
      <c r="E11251" s="143" t="s">
        <v>8493</v>
      </c>
      <c r="F11251" s="143" t="s">
        <v>737</v>
      </c>
      <c r="G11251" s="143" t="s">
        <v>738</v>
      </c>
      <c r="H11251" s="144">
        <v>170</v>
      </c>
      <c r="I11251" s="143"/>
    </row>
    <row r="11252" spans="2:9" x14ac:dyDescent="0.25">
      <c r="B11252" s="142">
        <v>88561</v>
      </c>
      <c r="C11252" s="143" t="s">
        <v>355</v>
      </c>
      <c r="D11252" s="142">
        <v>13630137</v>
      </c>
      <c r="E11252" s="143" t="s">
        <v>8494</v>
      </c>
      <c r="F11252" s="143" t="s">
        <v>700</v>
      </c>
      <c r="G11252" s="143" t="s">
        <v>701</v>
      </c>
      <c r="H11252" s="144">
        <v>60</v>
      </c>
      <c r="I11252" s="143"/>
    </row>
    <row r="11253" spans="2:9" x14ac:dyDescent="0.25">
      <c r="B11253" s="142">
        <v>88561</v>
      </c>
      <c r="C11253" s="143" t="s">
        <v>355</v>
      </c>
      <c r="D11253" s="142">
        <v>13630137</v>
      </c>
      <c r="E11253" s="143" t="s">
        <v>8494</v>
      </c>
      <c r="F11253" s="143" t="s">
        <v>700</v>
      </c>
      <c r="G11253" s="143" t="s">
        <v>701</v>
      </c>
      <c r="H11253" s="144">
        <v>30</v>
      </c>
      <c r="I11253" s="143"/>
    </row>
    <row r="11254" spans="2:9" x14ac:dyDescent="0.25">
      <c r="B11254" s="142">
        <v>88561</v>
      </c>
      <c r="C11254" s="143" t="s">
        <v>355</v>
      </c>
      <c r="D11254" s="142">
        <v>13630137</v>
      </c>
      <c r="E11254" s="143" t="s">
        <v>8494</v>
      </c>
      <c r="F11254" s="143" t="s">
        <v>700</v>
      </c>
      <c r="G11254" s="143" t="s">
        <v>701</v>
      </c>
      <c r="H11254" s="144">
        <v>30</v>
      </c>
      <c r="I11254" s="143"/>
    </row>
    <row r="11255" spans="2:9" x14ac:dyDescent="0.25">
      <c r="B11255" s="142">
        <v>88561</v>
      </c>
      <c r="C11255" s="143" t="s">
        <v>355</v>
      </c>
      <c r="D11255" s="142">
        <v>13668110</v>
      </c>
      <c r="E11255" s="143" t="s">
        <v>8495</v>
      </c>
      <c r="F11255" s="143" t="s">
        <v>700</v>
      </c>
      <c r="G11255" s="143" t="s">
        <v>701</v>
      </c>
      <c r="H11255" s="144">
        <v>70</v>
      </c>
      <c r="I11255" s="143"/>
    </row>
    <row r="11256" spans="2:9" x14ac:dyDescent="0.25">
      <c r="B11256" s="142">
        <v>88561</v>
      </c>
      <c r="C11256" s="143" t="s">
        <v>355</v>
      </c>
      <c r="D11256" s="142">
        <v>13668110</v>
      </c>
      <c r="E11256" s="143" t="s">
        <v>8495</v>
      </c>
      <c r="F11256" s="143" t="s">
        <v>700</v>
      </c>
      <c r="G11256" s="143" t="s">
        <v>701</v>
      </c>
      <c r="H11256" s="144">
        <v>50</v>
      </c>
      <c r="I11256" s="143"/>
    </row>
    <row r="11257" spans="2:9" x14ac:dyDescent="0.25">
      <c r="B11257" s="142">
        <v>88561</v>
      </c>
      <c r="C11257" s="143" t="s">
        <v>355</v>
      </c>
      <c r="D11257" s="142">
        <v>13679450</v>
      </c>
      <c r="E11257" s="143" t="s">
        <v>9519</v>
      </c>
      <c r="F11257" s="143" t="s">
        <v>737</v>
      </c>
      <c r="G11257" s="143" t="s">
        <v>738</v>
      </c>
      <c r="H11257" s="144">
        <v>27500</v>
      </c>
      <c r="I11257" s="143"/>
    </row>
    <row r="11258" spans="2:9" x14ac:dyDescent="0.25">
      <c r="B11258" s="142">
        <v>88561</v>
      </c>
      <c r="C11258" s="143" t="s">
        <v>355</v>
      </c>
      <c r="D11258" s="142">
        <v>13692941</v>
      </c>
      <c r="E11258" s="143" t="s">
        <v>8473</v>
      </c>
      <c r="F11258" s="143" t="s">
        <v>700</v>
      </c>
      <c r="G11258" s="143" t="s">
        <v>701</v>
      </c>
      <c r="H11258" s="144">
        <v>-11999.26</v>
      </c>
      <c r="I11258" s="143"/>
    </row>
    <row r="11259" spans="2:9" x14ac:dyDescent="0.25">
      <c r="B11259" s="142">
        <v>88561</v>
      </c>
      <c r="C11259" s="143" t="s">
        <v>355</v>
      </c>
      <c r="D11259" s="142">
        <v>13721350</v>
      </c>
      <c r="E11259" s="143" t="s">
        <v>8496</v>
      </c>
      <c r="F11259" s="143" t="s">
        <v>700</v>
      </c>
      <c r="G11259" s="143" t="s">
        <v>701</v>
      </c>
      <c r="H11259" s="144">
        <v>70</v>
      </c>
      <c r="I11259" s="143"/>
    </row>
    <row r="11260" spans="2:9" x14ac:dyDescent="0.25">
      <c r="B11260" s="142">
        <v>88561</v>
      </c>
      <c r="C11260" s="143" t="s">
        <v>355</v>
      </c>
      <c r="D11260" s="142">
        <v>13721350</v>
      </c>
      <c r="E11260" s="143" t="s">
        <v>8496</v>
      </c>
      <c r="F11260" s="143" t="s">
        <v>700</v>
      </c>
      <c r="G11260" s="143" t="s">
        <v>701</v>
      </c>
      <c r="H11260" s="144">
        <v>50</v>
      </c>
      <c r="I11260" s="143"/>
    </row>
    <row r="11261" spans="2:9" x14ac:dyDescent="0.25">
      <c r="B11261" s="142">
        <v>88561</v>
      </c>
      <c r="C11261" s="143" t="s">
        <v>355</v>
      </c>
      <c r="D11261" s="142">
        <v>14149082</v>
      </c>
      <c r="E11261" s="143" t="s">
        <v>8497</v>
      </c>
      <c r="F11261" s="143" t="s">
        <v>737</v>
      </c>
      <c r="G11261" s="143" t="s">
        <v>738</v>
      </c>
      <c r="H11261" s="144">
        <v>1050</v>
      </c>
      <c r="I11261" s="143"/>
    </row>
    <row r="11262" spans="2:9" x14ac:dyDescent="0.25">
      <c r="B11262" s="142">
        <v>88561</v>
      </c>
      <c r="C11262" s="143" t="s">
        <v>355</v>
      </c>
      <c r="D11262" s="142">
        <v>14149082</v>
      </c>
      <c r="E11262" s="143" t="s">
        <v>8497</v>
      </c>
      <c r="F11262" s="143" t="s">
        <v>737</v>
      </c>
      <c r="G11262" s="143" t="s">
        <v>738</v>
      </c>
      <c r="H11262" s="144">
        <v>750</v>
      </c>
      <c r="I11262" s="143"/>
    </row>
    <row r="11263" spans="2:9" x14ac:dyDescent="0.25">
      <c r="B11263" s="142">
        <v>88561</v>
      </c>
      <c r="C11263" s="143" t="s">
        <v>355</v>
      </c>
      <c r="D11263" s="142">
        <v>14149082</v>
      </c>
      <c r="E11263" s="143" t="s">
        <v>8498</v>
      </c>
      <c r="F11263" s="143" t="s">
        <v>700</v>
      </c>
      <c r="G11263" s="143" t="s">
        <v>701</v>
      </c>
      <c r="H11263" s="144">
        <v>10000</v>
      </c>
      <c r="I11263" s="143"/>
    </row>
    <row r="11264" spans="2:9" x14ac:dyDescent="0.25">
      <c r="B11264" s="142">
        <v>88561</v>
      </c>
      <c r="C11264" s="143" t="s">
        <v>355</v>
      </c>
      <c r="D11264" s="142">
        <v>65121769</v>
      </c>
      <c r="E11264" s="143" t="s">
        <v>10046</v>
      </c>
      <c r="F11264" s="143" t="s">
        <v>700</v>
      </c>
      <c r="G11264" s="143" t="s">
        <v>701</v>
      </c>
      <c r="H11264" s="144">
        <v>-15101.32</v>
      </c>
      <c r="I11264" s="143"/>
    </row>
    <row r="11265" spans="2:9" x14ac:dyDescent="0.25">
      <c r="B11265" s="142">
        <v>88561</v>
      </c>
      <c r="C11265" s="143" t="s">
        <v>355</v>
      </c>
      <c r="D11265" s="142">
        <v>65239559</v>
      </c>
      <c r="E11265" s="143" t="s">
        <v>8499</v>
      </c>
      <c r="F11265" s="143" t="s">
        <v>700</v>
      </c>
      <c r="G11265" s="143" t="s">
        <v>701</v>
      </c>
      <c r="H11265" s="144">
        <v>120</v>
      </c>
      <c r="I11265" s="143"/>
    </row>
    <row r="11266" spans="2:9" x14ac:dyDescent="0.25">
      <c r="B11266" s="142">
        <v>88586</v>
      </c>
      <c r="C11266" s="143" t="s">
        <v>359</v>
      </c>
      <c r="D11266" s="142">
        <v>13003059</v>
      </c>
      <c r="E11266" s="143" t="s">
        <v>8500</v>
      </c>
      <c r="F11266" s="143" t="s">
        <v>700</v>
      </c>
      <c r="G11266" s="143" t="s">
        <v>701</v>
      </c>
      <c r="H11266" s="144">
        <v>60000</v>
      </c>
      <c r="I11266" s="143"/>
    </row>
    <row r="11267" spans="2:9" x14ac:dyDescent="0.25">
      <c r="B11267" s="142">
        <v>88586</v>
      </c>
      <c r="C11267" s="143" t="s">
        <v>359</v>
      </c>
      <c r="D11267" s="142">
        <v>13009201</v>
      </c>
      <c r="E11267" s="143" t="s">
        <v>9520</v>
      </c>
      <c r="F11267" s="143" t="s">
        <v>713</v>
      </c>
      <c r="G11267" s="143" t="s">
        <v>714</v>
      </c>
      <c r="H11267" s="144">
        <v>100000</v>
      </c>
      <c r="I11267" s="143"/>
    </row>
    <row r="11268" spans="2:9" x14ac:dyDescent="0.25">
      <c r="B11268" s="142">
        <v>88586</v>
      </c>
      <c r="C11268" s="143" t="s">
        <v>359</v>
      </c>
      <c r="D11268" s="142">
        <v>13009331</v>
      </c>
      <c r="E11268" s="143" t="s">
        <v>8501</v>
      </c>
      <c r="F11268" s="143" t="s">
        <v>697</v>
      </c>
      <c r="G11268" s="143" t="s">
        <v>698</v>
      </c>
      <c r="H11268" s="144">
        <v>30500</v>
      </c>
      <c r="I11268" s="143"/>
    </row>
    <row r="11269" spans="2:9" x14ac:dyDescent="0.25">
      <c r="B11269" s="142">
        <v>88586</v>
      </c>
      <c r="C11269" s="143" t="s">
        <v>359</v>
      </c>
      <c r="D11269" s="142">
        <v>13022351</v>
      </c>
      <c r="E11269" s="143" t="s">
        <v>8502</v>
      </c>
      <c r="F11269" s="143" t="s">
        <v>787</v>
      </c>
      <c r="G11269" s="143" t="s">
        <v>788</v>
      </c>
      <c r="H11269" s="144">
        <v>550</v>
      </c>
      <c r="I11269" s="143"/>
    </row>
    <row r="11270" spans="2:9" x14ac:dyDescent="0.25">
      <c r="B11270" s="142">
        <v>88586</v>
      </c>
      <c r="C11270" s="143" t="s">
        <v>359</v>
      </c>
      <c r="D11270" s="142">
        <v>13033526</v>
      </c>
      <c r="E11270" s="143" t="s">
        <v>9521</v>
      </c>
      <c r="F11270" s="143" t="s">
        <v>713</v>
      </c>
      <c r="G11270" s="143" t="s">
        <v>714</v>
      </c>
      <c r="H11270" s="144">
        <v>100000</v>
      </c>
      <c r="I11270" s="143"/>
    </row>
    <row r="11271" spans="2:9" x14ac:dyDescent="0.25">
      <c r="B11271" s="142">
        <v>88586</v>
      </c>
      <c r="C11271" s="143" t="s">
        <v>359</v>
      </c>
      <c r="D11271" s="142">
        <v>13033610</v>
      </c>
      <c r="E11271" s="143" t="s">
        <v>8503</v>
      </c>
      <c r="F11271" s="143" t="s">
        <v>700</v>
      </c>
      <c r="G11271" s="143" t="s">
        <v>701</v>
      </c>
      <c r="H11271" s="144">
        <v>-2442.4499999999998</v>
      </c>
      <c r="I11271" s="143"/>
    </row>
    <row r="11272" spans="2:9" x14ac:dyDescent="0.25">
      <c r="B11272" s="142">
        <v>88586</v>
      </c>
      <c r="C11272" s="143" t="s">
        <v>359</v>
      </c>
      <c r="D11272" s="142">
        <v>13037801</v>
      </c>
      <c r="E11272" s="143" t="s">
        <v>8504</v>
      </c>
      <c r="F11272" s="143" t="s">
        <v>700</v>
      </c>
      <c r="G11272" s="143" t="s">
        <v>701</v>
      </c>
      <c r="H11272" s="144">
        <v>-20060.32</v>
      </c>
      <c r="I11272" s="143"/>
    </row>
    <row r="11273" spans="2:9" x14ac:dyDescent="0.25">
      <c r="B11273" s="142">
        <v>88586</v>
      </c>
      <c r="C11273" s="143" t="s">
        <v>359</v>
      </c>
      <c r="D11273" s="142">
        <v>13040340</v>
      </c>
      <c r="E11273" s="143" t="s">
        <v>8505</v>
      </c>
      <c r="F11273" s="143" t="s">
        <v>700</v>
      </c>
      <c r="G11273" s="143" t="s">
        <v>701</v>
      </c>
      <c r="H11273" s="144">
        <v>360</v>
      </c>
      <c r="I11273" s="143"/>
    </row>
    <row r="11274" spans="2:9" x14ac:dyDescent="0.25">
      <c r="B11274" s="142">
        <v>88586</v>
      </c>
      <c r="C11274" s="143" t="s">
        <v>359</v>
      </c>
      <c r="D11274" s="142">
        <v>13044622</v>
      </c>
      <c r="E11274" s="143" t="s">
        <v>8506</v>
      </c>
      <c r="F11274" s="143" t="s">
        <v>899</v>
      </c>
      <c r="G11274" s="143" t="s">
        <v>900</v>
      </c>
      <c r="H11274" s="144">
        <v>762.25</v>
      </c>
      <c r="I11274" s="143"/>
    </row>
    <row r="11275" spans="2:9" x14ac:dyDescent="0.25">
      <c r="B11275" s="142">
        <v>88586</v>
      </c>
      <c r="C11275" s="143" t="s">
        <v>359</v>
      </c>
      <c r="D11275" s="142">
        <v>13056148</v>
      </c>
      <c r="E11275" s="143" t="s">
        <v>8507</v>
      </c>
      <c r="F11275" s="143" t="s">
        <v>697</v>
      </c>
      <c r="G11275" s="143" t="s">
        <v>698</v>
      </c>
      <c r="H11275" s="144">
        <v>3360</v>
      </c>
      <c r="I11275" s="143"/>
    </row>
    <row r="11276" spans="2:9" x14ac:dyDescent="0.25">
      <c r="B11276" s="142">
        <v>88586</v>
      </c>
      <c r="C11276" s="143" t="s">
        <v>359</v>
      </c>
      <c r="D11276" s="142">
        <v>13070335</v>
      </c>
      <c r="E11276" s="143" t="s">
        <v>9522</v>
      </c>
      <c r="F11276" s="143" t="s">
        <v>713</v>
      </c>
      <c r="G11276" s="143" t="s">
        <v>714</v>
      </c>
      <c r="H11276" s="144">
        <v>350236</v>
      </c>
      <c r="I11276" s="143"/>
    </row>
    <row r="11277" spans="2:9" x14ac:dyDescent="0.25">
      <c r="B11277" s="142">
        <v>88586</v>
      </c>
      <c r="C11277" s="143" t="s">
        <v>359</v>
      </c>
      <c r="D11277" s="142">
        <v>13087379</v>
      </c>
      <c r="E11277" s="143" t="s">
        <v>9523</v>
      </c>
      <c r="F11277" s="143" t="s">
        <v>713</v>
      </c>
      <c r="G11277" s="143" t="s">
        <v>714</v>
      </c>
      <c r="H11277" s="144">
        <v>100000</v>
      </c>
      <c r="I11277" s="143"/>
    </row>
    <row r="11278" spans="2:9" x14ac:dyDescent="0.25">
      <c r="B11278" s="142">
        <v>88586</v>
      </c>
      <c r="C11278" s="143" t="s">
        <v>359</v>
      </c>
      <c r="D11278" s="142">
        <v>13087379</v>
      </c>
      <c r="E11278" s="143" t="s">
        <v>9524</v>
      </c>
      <c r="F11278" s="143" t="s">
        <v>700</v>
      </c>
      <c r="G11278" s="143" t="s">
        <v>701</v>
      </c>
      <c r="H11278" s="144">
        <v>-2867.44</v>
      </c>
      <c r="I11278" s="143"/>
    </row>
    <row r="11279" spans="2:9" x14ac:dyDescent="0.25">
      <c r="B11279" s="142">
        <v>88586</v>
      </c>
      <c r="C11279" s="143" t="s">
        <v>359</v>
      </c>
      <c r="D11279" s="142">
        <v>13087380</v>
      </c>
      <c r="E11279" s="143" t="s">
        <v>9525</v>
      </c>
      <c r="F11279" s="143" t="s">
        <v>713</v>
      </c>
      <c r="G11279" s="143" t="s">
        <v>714</v>
      </c>
      <c r="H11279" s="144">
        <v>0</v>
      </c>
      <c r="I11279" s="143"/>
    </row>
    <row r="11280" spans="2:9" x14ac:dyDescent="0.25">
      <c r="B11280" s="142">
        <v>88586</v>
      </c>
      <c r="C11280" s="143" t="s">
        <v>359</v>
      </c>
      <c r="D11280" s="142">
        <v>13088590</v>
      </c>
      <c r="E11280" s="143" t="s">
        <v>8508</v>
      </c>
      <c r="F11280" s="143" t="s">
        <v>700</v>
      </c>
      <c r="G11280" s="143" t="s">
        <v>701</v>
      </c>
      <c r="H11280" s="144">
        <v>600</v>
      </c>
      <c r="I11280" s="143"/>
    </row>
    <row r="11281" spans="2:9" x14ac:dyDescent="0.25">
      <c r="B11281" s="142">
        <v>88586</v>
      </c>
      <c r="C11281" s="143" t="s">
        <v>359</v>
      </c>
      <c r="D11281" s="142">
        <v>13091989</v>
      </c>
      <c r="E11281" s="143" t="s">
        <v>9526</v>
      </c>
      <c r="F11281" s="143" t="s">
        <v>716</v>
      </c>
      <c r="G11281" s="143" t="s">
        <v>717</v>
      </c>
      <c r="H11281" s="144">
        <v>99726.99</v>
      </c>
      <c r="I11281" s="143"/>
    </row>
    <row r="11282" spans="2:9" x14ac:dyDescent="0.25">
      <c r="B11282" s="142">
        <v>88586</v>
      </c>
      <c r="C11282" s="143" t="s">
        <v>359</v>
      </c>
      <c r="D11282" s="142">
        <v>13091989</v>
      </c>
      <c r="E11282" s="143" t="s">
        <v>10047</v>
      </c>
      <c r="F11282" s="143" t="s">
        <v>713</v>
      </c>
      <c r="G11282" s="143" t="s">
        <v>714</v>
      </c>
      <c r="H11282" s="144">
        <v>100000</v>
      </c>
      <c r="I11282" s="143"/>
    </row>
    <row r="11283" spans="2:9" x14ac:dyDescent="0.25">
      <c r="B11283" s="142">
        <v>88586</v>
      </c>
      <c r="C11283" s="143" t="s">
        <v>359</v>
      </c>
      <c r="D11283" s="142">
        <v>13092166</v>
      </c>
      <c r="E11283" s="143" t="s">
        <v>9527</v>
      </c>
      <c r="F11283" s="143" t="s">
        <v>700</v>
      </c>
      <c r="G11283" s="143" t="s">
        <v>701</v>
      </c>
      <c r="H11283" s="144">
        <v>-15000</v>
      </c>
      <c r="I11283" s="143"/>
    </row>
    <row r="11284" spans="2:9" x14ac:dyDescent="0.25">
      <c r="B11284" s="142">
        <v>88586</v>
      </c>
      <c r="C11284" s="143" t="s">
        <v>359</v>
      </c>
      <c r="D11284" s="142">
        <v>13100831</v>
      </c>
      <c r="E11284" s="143" t="s">
        <v>8509</v>
      </c>
      <c r="F11284" s="143" t="s">
        <v>1121</v>
      </c>
      <c r="G11284" s="143" t="s">
        <v>1122</v>
      </c>
      <c r="H11284" s="144">
        <v>-8800</v>
      </c>
      <c r="I11284" s="143"/>
    </row>
    <row r="11285" spans="2:9" x14ac:dyDescent="0.25">
      <c r="B11285" s="142">
        <v>88586</v>
      </c>
      <c r="C11285" s="143" t="s">
        <v>359</v>
      </c>
      <c r="D11285" s="142">
        <v>13104424</v>
      </c>
      <c r="E11285" s="143" t="s">
        <v>9528</v>
      </c>
      <c r="F11285" s="143" t="s">
        <v>713</v>
      </c>
      <c r="G11285" s="143" t="s">
        <v>714</v>
      </c>
      <c r="H11285" s="144">
        <v>200000</v>
      </c>
      <c r="I11285" s="143"/>
    </row>
    <row r="11286" spans="2:9" x14ac:dyDescent="0.25">
      <c r="B11286" s="142">
        <v>88586</v>
      </c>
      <c r="C11286" s="143" t="s">
        <v>359</v>
      </c>
      <c r="D11286" s="142">
        <v>13138061</v>
      </c>
      <c r="E11286" s="143" t="s">
        <v>9529</v>
      </c>
      <c r="F11286" s="143" t="s">
        <v>700</v>
      </c>
      <c r="G11286" s="143" t="s">
        <v>701</v>
      </c>
      <c r="H11286" s="144">
        <v>90</v>
      </c>
      <c r="I11286" s="143"/>
    </row>
    <row r="11287" spans="2:9" x14ac:dyDescent="0.25">
      <c r="B11287" s="142">
        <v>88586</v>
      </c>
      <c r="C11287" s="143" t="s">
        <v>359</v>
      </c>
      <c r="D11287" s="142">
        <v>13138061</v>
      </c>
      <c r="E11287" s="143" t="s">
        <v>9530</v>
      </c>
      <c r="F11287" s="143" t="s">
        <v>697</v>
      </c>
      <c r="G11287" s="143" t="s">
        <v>698</v>
      </c>
      <c r="H11287" s="144">
        <v>15000</v>
      </c>
      <c r="I11287" s="143"/>
    </row>
    <row r="11288" spans="2:9" x14ac:dyDescent="0.25">
      <c r="B11288" s="142">
        <v>88586</v>
      </c>
      <c r="C11288" s="143" t="s">
        <v>359</v>
      </c>
      <c r="D11288" s="142">
        <v>13146673</v>
      </c>
      <c r="E11288" s="143" t="s">
        <v>9531</v>
      </c>
      <c r="F11288" s="143" t="s">
        <v>713</v>
      </c>
      <c r="G11288" s="143" t="s">
        <v>714</v>
      </c>
      <c r="H11288" s="144">
        <v>140000</v>
      </c>
      <c r="I11288" s="143"/>
    </row>
    <row r="11289" spans="2:9" x14ac:dyDescent="0.25">
      <c r="B11289" s="142">
        <v>88586</v>
      </c>
      <c r="C11289" s="143" t="s">
        <v>359</v>
      </c>
      <c r="D11289" s="142">
        <v>13147783</v>
      </c>
      <c r="E11289" s="143" t="s">
        <v>8510</v>
      </c>
      <c r="F11289" s="143" t="s">
        <v>706</v>
      </c>
      <c r="G11289" s="143" t="s">
        <v>707</v>
      </c>
      <c r="H11289" s="144">
        <v>1232.55</v>
      </c>
      <c r="I11289" s="143"/>
    </row>
    <row r="11290" spans="2:9" x14ac:dyDescent="0.25">
      <c r="B11290" s="142">
        <v>88586</v>
      </c>
      <c r="C11290" s="143" t="s">
        <v>359</v>
      </c>
      <c r="D11290" s="142">
        <v>13158490</v>
      </c>
      <c r="E11290" s="143" t="s">
        <v>8939</v>
      </c>
      <c r="F11290" s="143" t="s">
        <v>697</v>
      </c>
      <c r="G11290" s="143" t="s">
        <v>698</v>
      </c>
      <c r="H11290" s="144">
        <v>-20446.2</v>
      </c>
      <c r="I11290" s="143"/>
    </row>
    <row r="11291" spans="2:9" x14ac:dyDescent="0.25">
      <c r="B11291" s="142">
        <v>88586</v>
      </c>
      <c r="C11291" s="143" t="s">
        <v>359</v>
      </c>
      <c r="D11291" s="142">
        <v>13164496</v>
      </c>
      <c r="E11291" s="143" t="s">
        <v>9532</v>
      </c>
      <c r="F11291" s="143" t="s">
        <v>716</v>
      </c>
      <c r="G11291" s="143" t="s">
        <v>717</v>
      </c>
      <c r="H11291" s="144">
        <v>15000</v>
      </c>
      <c r="I11291" s="143"/>
    </row>
    <row r="11292" spans="2:9" x14ac:dyDescent="0.25">
      <c r="B11292" s="142">
        <v>88586</v>
      </c>
      <c r="C11292" s="143" t="s">
        <v>359</v>
      </c>
      <c r="D11292" s="142">
        <v>13167400</v>
      </c>
      <c r="E11292" s="143" t="s">
        <v>8511</v>
      </c>
      <c r="F11292" s="143" t="s">
        <v>700</v>
      </c>
      <c r="G11292" s="143" t="s">
        <v>701</v>
      </c>
      <c r="H11292" s="144">
        <v>6000</v>
      </c>
      <c r="I11292" s="143"/>
    </row>
    <row r="11293" spans="2:9" x14ac:dyDescent="0.25">
      <c r="B11293" s="142">
        <v>88586</v>
      </c>
      <c r="C11293" s="143" t="s">
        <v>359</v>
      </c>
      <c r="D11293" s="142">
        <v>13167411</v>
      </c>
      <c r="E11293" s="143" t="s">
        <v>9533</v>
      </c>
      <c r="F11293" s="143" t="s">
        <v>697</v>
      </c>
      <c r="G11293" s="143" t="s">
        <v>698</v>
      </c>
      <c r="H11293" s="144">
        <v>23000</v>
      </c>
      <c r="I11293" s="143"/>
    </row>
    <row r="11294" spans="2:9" x14ac:dyDescent="0.25">
      <c r="B11294" s="142">
        <v>88586</v>
      </c>
      <c r="C11294" s="143" t="s">
        <v>359</v>
      </c>
      <c r="D11294" s="142">
        <v>13167411</v>
      </c>
      <c r="E11294" s="143" t="s">
        <v>9534</v>
      </c>
      <c r="F11294" s="143" t="s">
        <v>697</v>
      </c>
      <c r="G11294" s="143" t="s">
        <v>698</v>
      </c>
      <c r="H11294" s="144">
        <v>15000</v>
      </c>
      <c r="I11294" s="143"/>
    </row>
    <row r="11295" spans="2:9" x14ac:dyDescent="0.25">
      <c r="B11295" s="142">
        <v>88586</v>
      </c>
      <c r="C11295" s="143" t="s">
        <v>359</v>
      </c>
      <c r="D11295" s="142">
        <v>13167411</v>
      </c>
      <c r="E11295" s="143" t="s">
        <v>9535</v>
      </c>
      <c r="F11295" s="143" t="s">
        <v>700</v>
      </c>
      <c r="G11295" s="143" t="s">
        <v>701</v>
      </c>
      <c r="H11295" s="144">
        <v>360</v>
      </c>
      <c r="I11295" s="143"/>
    </row>
    <row r="11296" spans="2:9" x14ac:dyDescent="0.25">
      <c r="B11296" s="142">
        <v>88586</v>
      </c>
      <c r="C11296" s="143" t="s">
        <v>359</v>
      </c>
      <c r="D11296" s="142">
        <v>13185750</v>
      </c>
      <c r="E11296" s="143" t="s">
        <v>8512</v>
      </c>
      <c r="F11296" s="143" t="s">
        <v>700</v>
      </c>
      <c r="G11296" s="143" t="s">
        <v>701</v>
      </c>
      <c r="H11296" s="144">
        <v>-11000</v>
      </c>
      <c r="I11296" s="143"/>
    </row>
    <row r="11297" spans="2:9" x14ac:dyDescent="0.25">
      <c r="B11297" s="142">
        <v>88586</v>
      </c>
      <c r="C11297" s="143" t="s">
        <v>359</v>
      </c>
      <c r="D11297" s="142">
        <v>13196590</v>
      </c>
      <c r="E11297" s="143" t="s">
        <v>8513</v>
      </c>
      <c r="F11297" s="143" t="s">
        <v>787</v>
      </c>
      <c r="G11297" s="143" t="s">
        <v>788</v>
      </c>
      <c r="H11297" s="144">
        <v>330</v>
      </c>
      <c r="I11297" s="143"/>
    </row>
    <row r="11298" spans="2:9" x14ac:dyDescent="0.25">
      <c r="B11298" s="142">
        <v>88586</v>
      </c>
      <c r="C11298" s="143" t="s">
        <v>359</v>
      </c>
      <c r="D11298" s="142">
        <v>13201469</v>
      </c>
      <c r="E11298" s="143" t="s">
        <v>8514</v>
      </c>
      <c r="F11298" s="143" t="s">
        <v>737</v>
      </c>
      <c r="G11298" s="143" t="s">
        <v>738</v>
      </c>
      <c r="H11298" s="144">
        <v>1212</v>
      </c>
      <c r="I11298" s="143"/>
    </row>
    <row r="11299" spans="2:9" x14ac:dyDescent="0.25">
      <c r="B11299" s="142">
        <v>88586</v>
      </c>
      <c r="C11299" s="143" t="s">
        <v>359</v>
      </c>
      <c r="D11299" s="142">
        <v>13207593</v>
      </c>
      <c r="E11299" s="143" t="s">
        <v>8515</v>
      </c>
      <c r="F11299" s="143" t="s">
        <v>706</v>
      </c>
      <c r="G11299" s="143" t="s">
        <v>707</v>
      </c>
      <c r="H11299" s="144">
        <v>640.28</v>
      </c>
      <c r="I11299" s="143"/>
    </row>
    <row r="11300" spans="2:9" x14ac:dyDescent="0.25">
      <c r="B11300" s="142">
        <v>88586</v>
      </c>
      <c r="C11300" s="143" t="s">
        <v>359</v>
      </c>
      <c r="D11300" s="142">
        <v>13207594</v>
      </c>
      <c r="E11300" s="143" t="s">
        <v>8516</v>
      </c>
      <c r="F11300" s="143" t="s">
        <v>706</v>
      </c>
      <c r="G11300" s="143" t="s">
        <v>707</v>
      </c>
      <c r="H11300" s="144">
        <v>800.36</v>
      </c>
      <c r="I11300" s="143"/>
    </row>
    <row r="11301" spans="2:9" x14ac:dyDescent="0.25">
      <c r="B11301" s="142">
        <v>88586</v>
      </c>
      <c r="C11301" s="143" t="s">
        <v>359</v>
      </c>
      <c r="D11301" s="142">
        <v>13208711</v>
      </c>
      <c r="E11301" s="143" t="s">
        <v>9536</v>
      </c>
      <c r="F11301" s="143" t="s">
        <v>700</v>
      </c>
      <c r="G11301" s="143" t="s">
        <v>701</v>
      </c>
      <c r="H11301" s="144">
        <v>1200</v>
      </c>
      <c r="I11301" s="143"/>
    </row>
    <row r="11302" spans="2:9" x14ac:dyDescent="0.25">
      <c r="B11302" s="142">
        <v>88586</v>
      </c>
      <c r="C11302" s="143" t="s">
        <v>359</v>
      </c>
      <c r="D11302" s="142">
        <v>13219631</v>
      </c>
      <c r="E11302" s="143" t="s">
        <v>8517</v>
      </c>
      <c r="F11302" s="143" t="s">
        <v>713</v>
      </c>
      <c r="G11302" s="143" t="s">
        <v>714</v>
      </c>
      <c r="H11302" s="144">
        <v>340000</v>
      </c>
      <c r="I11302" s="143"/>
    </row>
    <row r="11303" spans="2:9" x14ac:dyDescent="0.25">
      <c r="B11303" s="142">
        <v>88586</v>
      </c>
      <c r="C11303" s="143" t="s">
        <v>359</v>
      </c>
      <c r="D11303" s="142">
        <v>13219631</v>
      </c>
      <c r="E11303" s="143" t="s">
        <v>9537</v>
      </c>
      <c r="F11303" s="143" t="s">
        <v>769</v>
      </c>
      <c r="G11303" s="143" t="s">
        <v>770</v>
      </c>
      <c r="H11303" s="144">
        <v>-877.13</v>
      </c>
      <c r="I11303" s="143"/>
    </row>
    <row r="11304" spans="2:9" x14ac:dyDescent="0.25">
      <c r="B11304" s="142">
        <v>88586</v>
      </c>
      <c r="C11304" s="143" t="s">
        <v>359</v>
      </c>
      <c r="D11304" s="142">
        <v>13219631</v>
      </c>
      <c r="E11304" s="143" t="s">
        <v>9538</v>
      </c>
      <c r="F11304" s="143" t="s">
        <v>700</v>
      </c>
      <c r="G11304" s="143" t="s">
        <v>701</v>
      </c>
      <c r="H11304" s="144">
        <v>-10081.24</v>
      </c>
      <c r="I11304" s="143"/>
    </row>
    <row r="11305" spans="2:9" x14ac:dyDescent="0.25">
      <c r="B11305" s="142">
        <v>88586</v>
      </c>
      <c r="C11305" s="143" t="s">
        <v>359</v>
      </c>
      <c r="D11305" s="142">
        <v>13219639</v>
      </c>
      <c r="E11305" s="143" t="s">
        <v>8518</v>
      </c>
      <c r="F11305" s="143" t="s">
        <v>723</v>
      </c>
      <c r="G11305" s="143" t="s">
        <v>724</v>
      </c>
      <c r="H11305" s="144">
        <v>-25477.119999999999</v>
      </c>
      <c r="I11305" s="143"/>
    </row>
    <row r="11306" spans="2:9" x14ac:dyDescent="0.25">
      <c r="B11306" s="142">
        <v>88586</v>
      </c>
      <c r="C11306" s="143" t="s">
        <v>359</v>
      </c>
      <c r="D11306" s="142">
        <v>13219639</v>
      </c>
      <c r="E11306" s="143" t="s">
        <v>8519</v>
      </c>
      <c r="F11306" s="143" t="s">
        <v>769</v>
      </c>
      <c r="G11306" s="143" t="s">
        <v>770</v>
      </c>
      <c r="H11306" s="144">
        <v>-12000</v>
      </c>
      <c r="I11306" s="143"/>
    </row>
    <row r="11307" spans="2:9" x14ac:dyDescent="0.25">
      <c r="B11307" s="142">
        <v>88586</v>
      </c>
      <c r="C11307" s="143" t="s">
        <v>359</v>
      </c>
      <c r="D11307" s="142">
        <v>13219639</v>
      </c>
      <c r="E11307" s="143" t="s">
        <v>8521</v>
      </c>
      <c r="F11307" s="143" t="s">
        <v>713</v>
      </c>
      <c r="G11307" s="143" t="s">
        <v>714</v>
      </c>
      <c r="H11307" s="144">
        <v>100000</v>
      </c>
      <c r="I11307" s="143"/>
    </row>
    <row r="11308" spans="2:9" x14ac:dyDescent="0.25">
      <c r="B11308" s="142">
        <v>88586</v>
      </c>
      <c r="C11308" s="143" t="s">
        <v>359</v>
      </c>
      <c r="D11308" s="142">
        <v>13219639</v>
      </c>
      <c r="E11308" s="143" t="s">
        <v>8522</v>
      </c>
      <c r="F11308" s="143" t="s">
        <v>700</v>
      </c>
      <c r="G11308" s="143" t="s">
        <v>701</v>
      </c>
      <c r="H11308" s="144">
        <v>25477.119999999999</v>
      </c>
      <c r="I11308" s="143"/>
    </row>
    <row r="11309" spans="2:9" x14ac:dyDescent="0.25">
      <c r="B11309" s="142">
        <v>88586</v>
      </c>
      <c r="C11309" s="143" t="s">
        <v>359</v>
      </c>
      <c r="D11309" s="142">
        <v>13219640</v>
      </c>
      <c r="E11309" s="143" t="s">
        <v>8520</v>
      </c>
      <c r="F11309" s="143" t="s">
        <v>713</v>
      </c>
      <c r="G11309" s="143" t="s">
        <v>714</v>
      </c>
      <c r="H11309" s="144">
        <v>200000</v>
      </c>
      <c r="I11309" s="143"/>
    </row>
    <row r="11310" spans="2:9" x14ac:dyDescent="0.25">
      <c r="B11310" s="142">
        <v>88586</v>
      </c>
      <c r="C11310" s="143" t="s">
        <v>359</v>
      </c>
      <c r="D11310" s="142">
        <v>13224303</v>
      </c>
      <c r="E11310" s="143" t="s">
        <v>8523</v>
      </c>
      <c r="F11310" s="143" t="s">
        <v>737</v>
      </c>
      <c r="G11310" s="143" t="s">
        <v>738</v>
      </c>
      <c r="H11310" s="144">
        <v>4013</v>
      </c>
      <c r="I11310" s="143"/>
    </row>
    <row r="11311" spans="2:9" x14ac:dyDescent="0.25">
      <c r="B11311" s="142">
        <v>88586</v>
      </c>
      <c r="C11311" s="143" t="s">
        <v>359</v>
      </c>
      <c r="D11311" s="142">
        <v>13224303</v>
      </c>
      <c r="E11311" s="143" t="s">
        <v>8524</v>
      </c>
      <c r="F11311" s="143" t="s">
        <v>700</v>
      </c>
      <c r="G11311" s="143" t="s">
        <v>701</v>
      </c>
      <c r="H11311" s="144">
        <v>600</v>
      </c>
      <c r="I11311" s="143"/>
    </row>
    <row r="11312" spans="2:9" x14ac:dyDescent="0.25">
      <c r="B11312" s="142">
        <v>88586</v>
      </c>
      <c r="C11312" s="143" t="s">
        <v>359</v>
      </c>
      <c r="D11312" s="142">
        <v>13224303</v>
      </c>
      <c r="E11312" s="143" t="s">
        <v>8525</v>
      </c>
      <c r="F11312" s="143" t="s">
        <v>697</v>
      </c>
      <c r="G11312" s="143" t="s">
        <v>698</v>
      </c>
      <c r="H11312" s="144">
        <v>16000</v>
      </c>
      <c r="I11312" s="143"/>
    </row>
    <row r="11313" spans="2:9" x14ac:dyDescent="0.25">
      <c r="B11313" s="142">
        <v>88586</v>
      </c>
      <c r="C11313" s="143" t="s">
        <v>359</v>
      </c>
      <c r="D11313" s="142">
        <v>13225329</v>
      </c>
      <c r="E11313" s="143" t="s">
        <v>8526</v>
      </c>
      <c r="F11313" s="143" t="s">
        <v>713</v>
      </c>
      <c r="G11313" s="143" t="s">
        <v>714</v>
      </c>
      <c r="H11313" s="144">
        <v>32201.360000000001</v>
      </c>
      <c r="I11313" s="143"/>
    </row>
    <row r="11314" spans="2:9" x14ac:dyDescent="0.25">
      <c r="B11314" s="142">
        <v>88586</v>
      </c>
      <c r="C11314" s="143" t="s">
        <v>359</v>
      </c>
      <c r="D11314" s="142">
        <v>13225329</v>
      </c>
      <c r="E11314" s="143" t="s">
        <v>8527</v>
      </c>
      <c r="F11314" s="143" t="s">
        <v>737</v>
      </c>
      <c r="G11314" s="143" t="s">
        <v>738</v>
      </c>
      <c r="H11314" s="144">
        <v>3060</v>
      </c>
      <c r="I11314" s="143"/>
    </row>
    <row r="11315" spans="2:9" x14ac:dyDescent="0.25">
      <c r="B11315" s="142">
        <v>88586</v>
      </c>
      <c r="C11315" s="143" t="s">
        <v>359</v>
      </c>
      <c r="D11315" s="142">
        <v>13231179</v>
      </c>
      <c r="E11315" s="143" t="s">
        <v>9539</v>
      </c>
      <c r="F11315" s="143" t="s">
        <v>713</v>
      </c>
      <c r="G11315" s="143" t="s">
        <v>714</v>
      </c>
      <c r="H11315" s="144">
        <v>0</v>
      </c>
      <c r="I11315" s="143"/>
    </row>
    <row r="11316" spans="2:9" x14ac:dyDescent="0.25">
      <c r="B11316" s="142">
        <v>88586</v>
      </c>
      <c r="C11316" s="143" t="s">
        <v>359</v>
      </c>
      <c r="D11316" s="142">
        <v>13231179</v>
      </c>
      <c r="E11316" s="143" t="s">
        <v>9540</v>
      </c>
      <c r="F11316" s="143" t="s">
        <v>713</v>
      </c>
      <c r="G11316" s="143" t="s">
        <v>714</v>
      </c>
      <c r="H11316" s="144">
        <v>125000</v>
      </c>
      <c r="I11316" s="143"/>
    </row>
    <row r="11317" spans="2:9" x14ac:dyDescent="0.25">
      <c r="B11317" s="142">
        <v>88586</v>
      </c>
      <c r="C11317" s="143" t="s">
        <v>359</v>
      </c>
      <c r="D11317" s="142">
        <v>13238933</v>
      </c>
      <c r="E11317" s="143" t="s">
        <v>8528</v>
      </c>
      <c r="F11317" s="143" t="s">
        <v>700</v>
      </c>
      <c r="G11317" s="143" t="s">
        <v>701</v>
      </c>
      <c r="H11317" s="144">
        <v>1800</v>
      </c>
      <c r="I11317" s="143"/>
    </row>
    <row r="11318" spans="2:9" x14ac:dyDescent="0.25">
      <c r="B11318" s="142">
        <v>88586</v>
      </c>
      <c r="C11318" s="143" t="s">
        <v>359</v>
      </c>
      <c r="D11318" s="142">
        <v>13241175</v>
      </c>
      <c r="E11318" s="143" t="s">
        <v>8940</v>
      </c>
      <c r="F11318" s="143" t="s">
        <v>723</v>
      </c>
      <c r="G11318" s="143" t="s">
        <v>724</v>
      </c>
      <c r="H11318" s="144">
        <v>-23235.279999999999</v>
      </c>
      <c r="I11318" s="143"/>
    </row>
    <row r="11319" spans="2:9" x14ac:dyDescent="0.25">
      <c r="B11319" s="142">
        <v>88586</v>
      </c>
      <c r="C11319" s="143" t="s">
        <v>359</v>
      </c>
      <c r="D11319" s="142">
        <v>13241175</v>
      </c>
      <c r="E11319" s="143" t="s">
        <v>8941</v>
      </c>
      <c r="F11319" s="143" t="s">
        <v>697</v>
      </c>
      <c r="G11319" s="143" t="s">
        <v>698</v>
      </c>
      <c r="H11319" s="144">
        <v>23200</v>
      </c>
      <c r="I11319" s="143"/>
    </row>
    <row r="11320" spans="2:9" x14ac:dyDescent="0.25">
      <c r="B11320" s="142">
        <v>88586</v>
      </c>
      <c r="C11320" s="143" t="s">
        <v>359</v>
      </c>
      <c r="D11320" s="142">
        <v>13244168</v>
      </c>
      <c r="E11320" s="143" t="s">
        <v>8942</v>
      </c>
      <c r="F11320" s="143" t="s">
        <v>899</v>
      </c>
      <c r="G11320" s="143" t="s">
        <v>900</v>
      </c>
      <c r="H11320" s="144">
        <v>762.25</v>
      </c>
      <c r="I11320" s="143"/>
    </row>
    <row r="11321" spans="2:9" x14ac:dyDescent="0.25">
      <c r="B11321" s="142">
        <v>88586</v>
      </c>
      <c r="C11321" s="143" t="s">
        <v>359</v>
      </c>
      <c r="D11321" s="142">
        <v>13244168</v>
      </c>
      <c r="E11321" s="143" t="s">
        <v>8529</v>
      </c>
      <c r="F11321" s="143" t="s">
        <v>1675</v>
      </c>
      <c r="G11321" s="143" t="s">
        <v>1676</v>
      </c>
      <c r="H11321" s="144">
        <v>24000</v>
      </c>
      <c r="I11321" s="143"/>
    </row>
    <row r="11322" spans="2:9" x14ac:dyDescent="0.25">
      <c r="B11322" s="142">
        <v>88586</v>
      </c>
      <c r="C11322" s="143" t="s">
        <v>359</v>
      </c>
      <c r="D11322" s="142">
        <v>13270806</v>
      </c>
      <c r="E11322" s="143" t="s">
        <v>9541</v>
      </c>
      <c r="F11322" s="143" t="s">
        <v>700</v>
      </c>
      <c r="G11322" s="143" t="s">
        <v>701</v>
      </c>
      <c r="H11322" s="144">
        <v>600</v>
      </c>
      <c r="I11322" s="143"/>
    </row>
    <row r="11323" spans="2:9" x14ac:dyDescent="0.25">
      <c r="B11323" s="142">
        <v>88586</v>
      </c>
      <c r="C11323" s="143" t="s">
        <v>359</v>
      </c>
      <c r="D11323" s="142">
        <v>13270806</v>
      </c>
      <c r="E11323" s="143" t="s">
        <v>9542</v>
      </c>
      <c r="F11323" s="143" t="s">
        <v>697</v>
      </c>
      <c r="G11323" s="143" t="s">
        <v>698</v>
      </c>
      <c r="H11323" s="144">
        <v>25000</v>
      </c>
      <c r="I11323" s="143"/>
    </row>
    <row r="11324" spans="2:9" x14ac:dyDescent="0.25">
      <c r="B11324" s="142">
        <v>88586</v>
      </c>
      <c r="C11324" s="143" t="s">
        <v>359</v>
      </c>
      <c r="D11324" s="142">
        <v>13275370</v>
      </c>
      <c r="E11324" s="143" t="s">
        <v>8530</v>
      </c>
      <c r="F11324" s="143" t="s">
        <v>700</v>
      </c>
      <c r="G11324" s="143" t="s">
        <v>701</v>
      </c>
      <c r="H11324" s="144">
        <v>6000</v>
      </c>
      <c r="I11324" s="143"/>
    </row>
    <row r="11325" spans="2:9" x14ac:dyDescent="0.25">
      <c r="B11325" s="142">
        <v>88586</v>
      </c>
      <c r="C11325" s="143" t="s">
        <v>359</v>
      </c>
      <c r="D11325" s="142">
        <v>13283596</v>
      </c>
      <c r="E11325" s="143" t="s">
        <v>8531</v>
      </c>
      <c r="F11325" s="143" t="s">
        <v>1245</v>
      </c>
      <c r="G11325" s="143" t="s">
        <v>1246</v>
      </c>
      <c r="H11325" s="144">
        <v>18500</v>
      </c>
      <c r="I11325" s="143"/>
    </row>
    <row r="11326" spans="2:9" x14ac:dyDescent="0.25">
      <c r="B11326" s="142">
        <v>88586</v>
      </c>
      <c r="C11326" s="143" t="s">
        <v>359</v>
      </c>
      <c r="D11326" s="142">
        <v>13310372</v>
      </c>
      <c r="E11326" s="143" t="s">
        <v>9543</v>
      </c>
      <c r="F11326" s="143" t="s">
        <v>700</v>
      </c>
      <c r="G11326" s="143" t="s">
        <v>701</v>
      </c>
      <c r="H11326" s="144">
        <v>360</v>
      </c>
      <c r="I11326" s="143"/>
    </row>
    <row r="11327" spans="2:9" x14ac:dyDescent="0.25">
      <c r="B11327" s="142">
        <v>88586</v>
      </c>
      <c r="C11327" s="143" t="s">
        <v>359</v>
      </c>
      <c r="D11327" s="142">
        <v>13310373</v>
      </c>
      <c r="E11327" s="143" t="s">
        <v>9544</v>
      </c>
      <c r="F11327" s="143" t="s">
        <v>713</v>
      </c>
      <c r="G11327" s="143" t="s">
        <v>714</v>
      </c>
      <c r="H11327" s="144">
        <v>100000</v>
      </c>
      <c r="I11327" s="143"/>
    </row>
    <row r="11328" spans="2:9" x14ac:dyDescent="0.25">
      <c r="B11328" s="142">
        <v>88586</v>
      </c>
      <c r="C11328" s="143" t="s">
        <v>359</v>
      </c>
      <c r="D11328" s="142">
        <v>13332216</v>
      </c>
      <c r="E11328" s="143" t="s">
        <v>8532</v>
      </c>
      <c r="F11328" s="143" t="s">
        <v>700</v>
      </c>
      <c r="G11328" s="143" t="s">
        <v>701</v>
      </c>
      <c r="H11328" s="144">
        <v>1200</v>
      </c>
      <c r="I11328" s="143"/>
    </row>
    <row r="11329" spans="2:9" x14ac:dyDescent="0.25">
      <c r="B11329" s="142">
        <v>88586</v>
      </c>
      <c r="C11329" s="143" t="s">
        <v>359</v>
      </c>
      <c r="D11329" s="142">
        <v>13342007</v>
      </c>
      <c r="E11329" s="143" t="s">
        <v>8533</v>
      </c>
      <c r="F11329" s="143" t="s">
        <v>700</v>
      </c>
      <c r="G11329" s="143" t="s">
        <v>701</v>
      </c>
      <c r="H11329" s="144">
        <v>-1098.98</v>
      </c>
      <c r="I11329" s="143"/>
    </row>
    <row r="11330" spans="2:9" x14ac:dyDescent="0.25">
      <c r="B11330" s="142">
        <v>88586</v>
      </c>
      <c r="C11330" s="143" t="s">
        <v>359</v>
      </c>
      <c r="D11330" s="142">
        <v>13343108</v>
      </c>
      <c r="E11330" s="143" t="s">
        <v>9545</v>
      </c>
      <c r="F11330" s="143" t="s">
        <v>697</v>
      </c>
      <c r="G11330" s="143" t="s">
        <v>698</v>
      </c>
      <c r="H11330" s="144">
        <v>72000</v>
      </c>
      <c r="I11330" s="143"/>
    </row>
    <row r="11331" spans="2:9" x14ac:dyDescent="0.25">
      <c r="B11331" s="142">
        <v>88586</v>
      </c>
      <c r="C11331" s="143" t="s">
        <v>359</v>
      </c>
      <c r="D11331" s="142">
        <v>13365235</v>
      </c>
      <c r="E11331" s="143" t="s">
        <v>9546</v>
      </c>
      <c r="F11331" s="143" t="s">
        <v>713</v>
      </c>
      <c r="G11331" s="143" t="s">
        <v>714</v>
      </c>
      <c r="H11331" s="144">
        <v>100000</v>
      </c>
      <c r="I11331" s="143"/>
    </row>
    <row r="11332" spans="2:9" x14ac:dyDescent="0.25">
      <c r="B11332" s="142">
        <v>88586</v>
      </c>
      <c r="C11332" s="143" t="s">
        <v>359</v>
      </c>
      <c r="D11332" s="142">
        <v>13365315</v>
      </c>
      <c r="E11332" s="143" t="s">
        <v>9547</v>
      </c>
      <c r="F11332" s="143" t="s">
        <v>713</v>
      </c>
      <c r="G11332" s="143" t="s">
        <v>714</v>
      </c>
      <c r="H11332" s="144">
        <v>120000</v>
      </c>
      <c r="I11332" s="143"/>
    </row>
    <row r="11333" spans="2:9" x14ac:dyDescent="0.25">
      <c r="B11333" s="142">
        <v>88586</v>
      </c>
      <c r="C11333" s="143" t="s">
        <v>359</v>
      </c>
      <c r="D11333" s="142">
        <v>13370123</v>
      </c>
      <c r="E11333" s="143" t="s">
        <v>9548</v>
      </c>
      <c r="F11333" s="143" t="s">
        <v>713</v>
      </c>
      <c r="G11333" s="143" t="s">
        <v>714</v>
      </c>
      <c r="H11333" s="144">
        <v>10000</v>
      </c>
      <c r="I11333" s="143"/>
    </row>
    <row r="11334" spans="2:9" x14ac:dyDescent="0.25">
      <c r="B11334" s="142">
        <v>88586</v>
      </c>
      <c r="C11334" s="143" t="s">
        <v>359</v>
      </c>
      <c r="D11334" s="142">
        <v>13370123</v>
      </c>
      <c r="E11334" s="143" t="s">
        <v>9549</v>
      </c>
      <c r="F11334" s="143" t="s">
        <v>700</v>
      </c>
      <c r="G11334" s="143" t="s">
        <v>701</v>
      </c>
      <c r="H11334" s="144">
        <v>600</v>
      </c>
      <c r="I11334" s="143"/>
    </row>
    <row r="11335" spans="2:9" x14ac:dyDescent="0.25">
      <c r="B11335" s="142">
        <v>88586</v>
      </c>
      <c r="C11335" s="143" t="s">
        <v>359</v>
      </c>
      <c r="D11335" s="142">
        <v>13370123</v>
      </c>
      <c r="E11335" s="143" t="s">
        <v>9550</v>
      </c>
      <c r="F11335" s="143" t="s">
        <v>706</v>
      </c>
      <c r="G11335" s="143" t="s">
        <v>707</v>
      </c>
      <c r="H11335" s="144">
        <v>640.29</v>
      </c>
      <c r="I11335" s="143"/>
    </row>
    <row r="11336" spans="2:9" x14ac:dyDescent="0.25">
      <c r="B11336" s="142">
        <v>88586</v>
      </c>
      <c r="C11336" s="143" t="s">
        <v>359</v>
      </c>
      <c r="D11336" s="142">
        <v>13370155</v>
      </c>
      <c r="E11336" s="143" t="s">
        <v>8534</v>
      </c>
      <c r="F11336" s="143" t="s">
        <v>700</v>
      </c>
      <c r="G11336" s="143" t="s">
        <v>701</v>
      </c>
      <c r="H11336" s="144">
        <v>-2457.3000000000002</v>
      </c>
      <c r="I11336" s="143"/>
    </row>
    <row r="11337" spans="2:9" x14ac:dyDescent="0.25">
      <c r="B11337" s="142">
        <v>88586</v>
      </c>
      <c r="C11337" s="143" t="s">
        <v>359</v>
      </c>
      <c r="D11337" s="142">
        <v>13371163</v>
      </c>
      <c r="E11337" s="143" t="s">
        <v>8535</v>
      </c>
      <c r="F11337" s="143" t="s">
        <v>700</v>
      </c>
      <c r="G11337" s="143" t="s">
        <v>701</v>
      </c>
      <c r="H11337" s="144">
        <v>1800</v>
      </c>
      <c r="I11337" s="143"/>
    </row>
    <row r="11338" spans="2:9" x14ac:dyDescent="0.25">
      <c r="B11338" s="142">
        <v>88586</v>
      </c>
      <c r="C11338" s="143" t="s">
        <v>359</v>
      </c>
      <c r="D11338" s="142">
        <v>13373067</v>
      </c>
      <c r="E11338" s="143" t="s">
        <v>8536</v>
      </c>
      <c r="F11338" s="143" t="s">
        <v>700</v>
      </c>
      <c r="G11338" s="143" t="s">
        <v>701</v>
      </c>
      <c r="H11338" s="144">
        <v>960</v>
      </c>
      <c r="I11338" s="143"/>
    </row>
    <row r="11339" spans="2:9" x14ac:dyDescent="0.25">
      <c r="B11339" s="142">
        <v>88586</v>
      </c>
      <c r="C11339" s="143" t="s">
        <v>359</v>
      </c>
      <c r="D11339" s="142">
        <v>13374882</v>
      </c>
      <c r="E11339" s="143" t="s">
        <v>9551</v>
      </c>
      <c r="F11339" s="143" t="s">
        <v>713</v>
      </c>
      <c r="G11339" s="143" t="s">
        <v>714</v>
      </c>
      <c r="H11339" s="144">
        <v>100505</v>
      </c>
      <c r="I11339" s="143"/>
    </row>
    <row r="11340" spans="2:9" x14ac:dyDescent="0.25">
      <c r="B11340" s="142">
        <v>88586</v>
      </c>
      <c r="C11340" s="143" t="s">
        <v>359</v>
      </c>
      <c r="D11340" s="142">
        <v>13378286</v>
      </c>
      <c r="E11340" s="143" t="s">
        <v>9552</v>
      </c>
      <c r="F11340" s="143" t="s">
        <v>697</v>
      </c>
      <c r="G11340" s="143" t="s">
        <v>698</v>
      </c>
      <c r="H11340" s="144">
        <v>15000</v>
      </c>
      <c r="I11340" s="143"/>
    </row>
    <row r="11341" spans="2:9" x14ac:dyDescent="0.25">
      <c r="B11341" s="142">
        <v>88586</v>
      </c>
      <c r="C11341" s="143" t="s">
        <v>359</v>
      </c>
      <c r="D11341" s="142">
        <v>13379153</v>
      </c>
      <c r="E11341" s="143" t="s">
        <v>9553</v>
      </c>
      <c r="F11341" s="143" t="s">
        <v>697</v>
      </c>
      <c r="G11341" s="143" t="s">
        <v>698</v>
      </c>
      <c r="H11341" s="144">
        <v>15000</v>
      </c>
      <c r="I11341" s="143"/>
    </row>
    <row r="11342" spans="2:9" x14ac:dyDescent="0.25">
      <c r="B11342" s="142">
        <v>88586</v>
      </c>
      <c r="C11342" s="143" t="s">
        <v>359</v>
      </c>
      <c r="D11342" s="142">
        <v>13386084</v>
      </c>
      <c r="E11342" s="143" t="s">
        <v>9554</v>
      </c>
      <c r="F11342" s="143" t="s">
        <v>713</v>
      </c>
      <c r="G11342" s="143" t="s">
        <v>714</v>
      </c>
      <c r="H11342" s="144">
        <v>100000</v>
      </c>
      <c r="I11342" s="143"/>
    </row>
    <row r="11343" spans="2:9" x14ac:dyDescent="0.25">
      <c r="B11343" s="142">
        <v>88586</v>
      </c>
      <c r="C11343" s="143" t="s">
        <v>359</v>
      </c>
      <c r="D11343" s="142">
        <v>13386084</v>
      </c>
      <c r="E11343" s="143" t="s">
        <v>9555</v>
      </c>
      <c r="F11343" s="143" t="s">
        <v>1121</v>
      </c>
      <c r="G11343" s="143" t="s">
        <v>1122</v>
      </c>
      <c r="H11343" s="144">
        <v>-20000</v>
      </c>
      <c r="I11343" s="143"/>
    </row>
    <row r="11344" spans="2:9" x14ac:dyDescent="0.25">
      <c r="B11344" s="142">
        <v>88586</v>
      </c>
      <c r="C11344" s="143" t="s">
        <v>359</v>
      </c>
      <c r="D11344" s="142">
        <v>13394003</v>
      </c>
      <c r="E11344" s="143" t="s">
        <v>8538</v>
      </c>
      <c r="F11344" s="143" t="s">
        <v>729</v>
      </c>
      <c r="G11344" s="143" t="s">
        <v>730</v>
      </c>
      <c r="H11344" s="144">
        <v>330</v>
      </c>
      <c r="I11344" s="143"/>
    </row>
    <row r="11345" spans="2:9" x14ac:dyDescent="0.25">
      <c r="B11345" s="142">
        <v>88586</v>
      </c>
      <c r="C11345" s="143" t="s">
        <v>359</v>
      </c>
      <c r="D11345" s="142">
        <v>13394003</v>
      </c>
      <c r="E11345" s="143" t="s">
        <v>8539</v>
      </c>
      <c r="F11345" s="143" t="s">
        <v>697</v>
      </c>
      <c r="G11345" s="143" t="s">
        <v>698</v>
      </c>
      <c r="H11345" s="144">
        <v>7000</v>
      </c>
      <c r="I11345" s="143"/>
    </row>
    <row r="11346" spans="2:9" x14ac:dyDescent="0.25">
      <c r="B11346" s="142">
        <v>88586</v>
      </c>
      <c r="C11346" s="143" t="s">
        <v>359</v>
      </c>
      <c r="D11346" s="142">
        <v>13394003</v>
      </c>
      <c r="E11346" s="143" t="s">
        <v>8540</v>
      </c>
      <c r="F11346" s="143" t="s">
        <v>700</v>
      </c>
      <c r="G11346" s="143" t="s">
        <v>701</v>
      </c>
      <c r="H11346" s="144">
        <v>600</v>
      </c>
      <c r="I11346" s="143"/>
    </row>
    <row r="11347" spans="2:9" x14ac:dyDescent="0.25">
      <c r="B11347" s="142">
        <v>88586</v>
      </c>
      <c r="C11347" s="143" t="s">
        <v>359</v>
      </c>
      <c r="D11347" s="142">
        <v>13400930</v>
      </c>
      <c r="E11347" s="143" t="s">
        <v>9556</v>
      </c>
      <c r="F11347" s="143" t="s">
        <v>1245</v>
      </c>
      <c r="G11347" s="143" t="s">
        <v>1246</v>
      </c>
      <c r="H11347" s="144">
        <v>30000</v>
      </c>
      <c r="I11347" s="143"/>
    </row>
    <row r="11348" spans="2:9" x14ac:dyDescent="0.25">
      <c r="B11348" s="142">
        <v>88586</v>
      </c>
      <c r="C11348" s="143" t="s">
        <v>359</v>
      </c>
      <c r="D11348" s="142">
        <v>13400930</v>
      </c>
      <c r="E11348" s="143" t="s">
        <v>9557</v>
      </c>
      <c r="F11348" s="143" t="s">
        <v>713</v>
      </c>
      <c r="G11348" s="143" t="s">
        <v>714</v>
      </c>
      <c r="H11348" s="144">
        <v>100000</v>
      </c>
      <c r="I11348" s="143"/>
    </row>
    <row r="11349" spans="2:9" x14ac:dyDescent="0.25">
      <c r="B11349" s="142">
        <v>88586</v>
      </c>
      <c r="C11349" s="143" t="s">
        <v>359</v>
      </c>
      <c r="D11349" s="142">
        <v>13406829</v>
      </c>
      <c r="E11349" s="143" t="s">
        <v>9558</v>
      </c>
      <c r="F11349" s="143" t="s">
        <v>1675</v>
      </c>
      <c r="G11349" s="143" t="s">
        <v>1676</v>
      </c>
      <c r="H11349" s="144">
        <v>110000</v>
      </c>
      <c r="I11349" s="143"/>
    </row>
    <row r="11350" spans="2:9" x14ac:dyDescent="0.25">
      <c r="B11350" s="142">
        <v>88586</v>
      </c>
      <c r="C11350" s="143" t="s">
        <v>359</v>
      </c>
      <c r="D11350" s="142">
        <v>13419937</v>
      </c>
      <c r="E11350" s="143" t="s">
        <v>8541</v>
      </c>
      <c r="F11350" s="143" t="s">
        <v>706</v>
      </c>
      <c r="G11350" s="143" t="s">
        <v>707</v>
      </c>
      <c r="H11350" s="144">
        <v>1232.55</v>
      </c>
      <c r="I11350" s="143"/>
    </row>
    <row r="11351" spans="2:9" x14ac:dyDescent="0.25">
      <c r="B11351" s="142">
        <v>88586</v>
      </c>
      <c r="C11351" s="143" t="s">
        <v>359</v>
      </c>
      <c r="D11351" s="142">
        <v>13432145</v>
      </c>
      <c r="E11351" s="143" t="s">
        <v>8542</v>
      </c>
      <c r="F11351" s="143" t="s">
        <v>697</v>
      </c>
      <c r="G11351" s="143" t="s">
        <v>698</v>
      </c>
      <c r="H11351" s="144">
        <v>50000</v>
      </c>
      <c r="I11351" s="143"/>
    </row>
    <row r="11352" spans="2:9" x14ac:dyDescent="0.25">
      <c r="B11352" s="142">
        <v>88586</v>
      </c>
      <c r="C11352" s="143" t="s">
        <v>359</v>
      </c>
      <c r="D11352" s="142">
        <v>13436682</v>
      </c>
      <c r="E11352" s="143" t="s">
        <v>10048</v>
      </c>
      <c r="F11352" s="143" t="s">
        <v>700</v>
      </c>
      <c r="G11352" s="143" t="s">
        <v>701</v>
      </c>
      <c r="H11352" s="144">
        <v>35000</v>
      </c>
      <c r="I11352" s="143"/>
    </row>
    <row r="11353" spans="2:9" x14ac:dyDescent="0.25">
      <c r="B11353" s="142">
        <v>88586</v>
      </c>
      <c r="C11353" s="143" t="s">
        <v>359</v>
      </c>
      <c r="D11353" s="142">
        <v>13438629</v>
      </c>
      <c r="E11353" s="143" t="s">
        <v>8543</v>
      </c>
      <c r="F11353" s="143" t="s">
        <v>700</v>
      </c>
      <c r="G11353" s="143" t="s">
        <v>701</v>
      </c>
      <c r="H11353" s="144">
        <v>1100</v>
      </c>
      <c r="I11353" s="143"/>
    </row>
    <row r="11354" spans="2:9" x14ac:dyDescent="0.25">
      <c r="B11354" s="142">
        <v>88586</v>
      </c>
      <c r="C11354" s="143" t="s">
        <v>359</v>
      </c>
      <c r="D11354" s="142">
        <v>13440840</v>
      </c>
      <c r="E11354" s="143" t="s">
        <v>8544</v>
      </c>
      <c r="F11354" s="143" t="s">
        <v>700</v>
      </c>
      <c r="G11354" s="143" t="s">
        <v>701</v>
      </c>
      <c r="H11354" s="144">
        <v>200</v>
      </c>
      <c r="I11354" s="143"/>
    </row>
    <row r="11355" spans="2:9" x14ac:dyDescent="0.25">
      <c r="B11355" s="142">
        <v>88586</v>
      </c>
      <c r="C11355" s="143" t="s">
        <v>359</v>
      </c>
      <c r="D11355" s="142">
        <v>13451328</v>
      </c>
      <c r="E11355" s="143" t="s">
        <v>8545</v>
      </c>
      <c r="F11355" s="143" t="s">
        <v>713</v>
      </c>
      <c r="G11355" s="143" t="s">
        <v>714</v>
      </c>
      <c r="H11355" s="144">
        <v>142000</v>
      </c>
      <c r="I11355" s="143"/>
    </row>
    <row r="11356" spans="2:9" x14ac:dyDescent="0.25">
      <c r="B11356" s="142">
        <v>88586</v>
      </c>
      <c r="C11356" s="143" t="s">
        <v>359</v>
      </c>
      <c r="D11356" s="142">
        <v>13451328</v>
      </c>
      <c r="E11356" s="143" t="s">
        <v>8546</v>
      </c>
      <c r="F11356" s="143" t="s">
        <v>723</v>
      </c>
      <c r="G11356" s="143" t="s">
        <v>724</v>
      </c>
      <c r="H11356" s="144">
        <v>-25477.119999999999</v>
      </c>
      <c r="I11356" s="143"/>
    </row>
    <row r="11357" spans="2:9" x14ac:dyDescent="0.25">
      <c r="B11357" s="142">
        <v>88586</v>
      </c>
      <c r="C11357" s="143" t="s">
        <v>359</v>
      </c>
      <c r="D11357" s="142">
        <v>13451328</v>
      </c>
      <c r="E11357" s="143" t="s">
        <v>8547</v>
      </c>
      <c r="F11357" s="143" t="s">
        <v>700</v>
      </c>
      <c r="G11357" s="143" t="s">
        <v>701</v>
      </c>
      <c r="H11357" s="144">
        <v>25477.119999999999</v>
      </c>
      <c r="I11357" s="143"/>
    </row>
    <row r="11358" spans="2:9" x14ac:dyDescent="0.25">
      <c r="B11358" s="142">
        <v>88586</v>
      </c>
      <c r="C11358" s="143" t="s">
        <v>359</v>
      </c>
      <c r="D11358" s="142">
        <v>13456395</v>
      </c>
      <c r="E11358" s="143" t="s">
        <v>9559</v>
      </c>
      <c r="F11358" s="143" t="s">
        <v>713</v>
      </c>
      <c r="G11358" s="143" t="s">
        <v>714</v>
      </c>
      <c r="H11358" s="144">
        <v>0</v>
      </c>
      <c r="I11358" s="143"/>
    </row>
    <row r="11359" spans="2:9" x14ac:dyDescent="0.25">
      <c r="B11359" s="142">
        <v>88586</v>
      </c>
      <c r="C11359" s="143" t="s">
        <v>359</v>
      </c>
      <c r="D11359" s="142">
        <v>13456395</v>
      </c>
      <c r="E11359" s="143" t="s">
        <v>9560</v>
      </c>
      <c r="F11359" s="143" t="s">
        <v>713</v>
      </c>
      <c r="G11359" s="143" t="s">
        <v>714</v>
      </c>
      <c r="H11359" s="144">
        <v>122000</v>
      </c>
      <c r="I11359" s="143"/>
    </row>
    <row r="11360" spans="2:9" x14ac:dyDescent="0.25">
      <c r="B11360" s="142">
        <v>88586</v>
      </c>
      <c r="C11360" s="143" t="s">
        <v>359</v>
      </c>
      <c r="D11360" s="142">
        <v>13459319</v>
      </c>
      <c r="E11360" s="143" t="s">
        <v>8548</v>
      </c>
      <c r="F11360" s="143" t="s">
        <v>700</v>
      </c>
      <c r="G11360" s="143" t="s">
        <v>701</v>
      </c>
      <c r="H11360" s="144">
        <v>1800</v>
      </c>
      <c r="I11360" s="143"/>
    </row>
    <row r="11361" spans="2:9" x14ac:dyDescent="0.25">
      <c r="B11361" s="142">
        <v>88586</v>
      </c>
      <c r="C11361" s="143" t="s">
        <v>359</v>
      </c>
      <c r="D11361" s="142">
        <v>13461989</v>
      </c>
      <c r="E11361" s="143" t="s">
        <v>8549</v>
      </c>
      <c r="F11361" s="143" t="s">
        <v>1675</v>
      </c>
      <c r="G11361" s="143" t="s">
        <v>1676</v>
      </c>
      <c r="H11361" s="144">
        <v>26143</v>
      </c>
      <c r="I11361" s="143"/>
    </row>
    <row r="11362" spans="2:9" x14ac:dyDescent="0.25">
      <c r="B11362" s="142">
        <v>88586</v>
      </c>
      <c r="C11362" s="143" t="s">
        <v>359</v>
      </c>
      <c r="D11362" s="142">
        <v>13500628</v>
      </c>
      <c r="E11362" s="143" t="s">
        <v>8550</v>
      </c>
      <c r="F11362" s="143" t="s">
        <v>700</v>
      </c>
      <c r="G11362" s="143" t="s">
        <v>701</v>
      </c>
      <c r="H11362" s="144">
        <v>360</v>
      </c>
      <c r="I11362" s="143"/>
    </row>
    <row r="11363" spans="2:9" x14ac:dyDescent="0.25">
      <c r="B11363" s="142">
        <v>88586</v>
      </c>
      <c r="C11363" s="143" t="s">
        <v>359</v>
      </c>
      <c r="D11363" s="142">
        <v>13502344</v>
      </c>
      <c r="E11363" s="143" t="s">
        <v>9561</v>
      </c>
      <c r="F11363" s="143" t="s">
        <v>778</v>
      </c>
      <c r="G11363" s="143" t="s">
        <v>779</v>
      </c>
      <c r="H11363" s="144">
        <v>937.2</v>
      </c>
      <c r="I11363" s="143"/>
    </row>
    <row r="11364" spans="2:9" x14ac:dyDescent="0.25">
      <c r="B11364" s="142">
        <v>88586</v>
      </c>
      <c r="C11364" s="143" t="s">
        <v>359</v>
      </c>
      <c r="D11364" s="142">
        <v>13502344</v>
      </c>
      <c r="E11364" s="143" t="s">
        <v>9562</v>
      </c>
      <c r="F11364" s="143" t="s">
        <v>697</v>
      </c>
      <c r="G11364" s="143" t="s">
        <v>698</v>
      </c>
      <c r="H11364" s="144">
        <v>40300</v>
      </c>
      <c r="I11364" s="143"/>
    </row>
    <row r="11365" spans="2:9" x14ac:dyDescent="0.25">
      <c r="B11365" s="142">
        <v>88586</v>
      </c>
      <c r="C11365" s="143" t="s">
        <v>359</v>
      </c>
      <c r="D11365" s="142">
        <v>13502344</v>
      </c>
      <c r="E11365" s="143" t="s">
        <v>9563</v>
      </c>
      <c r="F11365" s="143" t="s">
        <v>700</v>
      </c>
      <c r="G11365" s="143" t="s">
        <v>701</v>
      </c>
      <c r="H11365" s="144">
        <v>7000</v>
      </c>
      <c r="I11365" s="143"/>
    </row>
    <row r="11366" spans="2:9" x14ac:dyDescent="0.25">
      <c r="B11366" s="142">
        <v>88586</v>
      </c>
      <c r="C11366" s="143" t="s">
        <v>359</v>
      </c>
      <c r="D11366" s="142">
        <v>13503695</v>
      </c>
      <c r="E11366" s="143" t="s">
        <v>8943</v>
      </c>
      <c r="F11366" s="143" t="s">
        <v>792</v>
      </c>
      <c r="G11366" s="143" t="s">
        <v>793</v>
      </c>
      <c r="H11366" s="144">
        <v>0</v>
      </c>
      <c r="I11366" s="143"/>
    </row>
    <row r="11367" spans="2:9" x14ac:dyDescent="0.25">
      <c r="B11367" s="142">
        <v>88586</v>
      </c>
      <c r="C11367" s="143" t="s">
        <v>359</v>
      </c>
      <c r="D11367" s="142">
        <v>13503695</v>
      </c>
      <c r="E11367" s="143" t="s">
        <v>8944</v>
      </c>
      <c r="F11367" s="143" t="s">
        <v>697</v>
      </c>
      <c r="G11367" s="143" t="s">
        <v>698</v>
      </c>
      <c r="H11367" s="144">
        <v>18225</v>
      </c>
      <c r="I11367" s="143"/>
    </row>
    <row r="11368" spans="2:9" x14ac:dyDescent="0.25">
      <c r="B11368" s="142">
        <v>88586</v>
      </c>
      <c r="C11368" s="143" t="s">
        <v>359</v>
      </c>
      <c r="D11368" s="142">
        <v>13509359</v>
      </c>
      <c r="E11368" s="143" t="s">
        <v>8551</v>
      </c>
      <c r="F11368" s="143" t="s">
        <v>700</v>
      </c>
      <c r="G11368" s="143" t="s">
        <v>701</v>
      </c>
      <c r="H11368" s="144">
        <v>-15300</v>
      </c>
      <c r="I11368" s="143"/>
    </row>
    <row r="11369" spans="2:9" x14ac:dyDescent="0.25">
      <c r="B11369" s="142">
        <v>88586</v>
      </c>
      <c r="C11369" s="143" t="s">
        <v>359</v>
      </c>
      <c r="D11369" s="142">
        <v>13526148</v>
      </c>
      <c r="E11369" s="143" t="s">
        <v>8552</v>
      </c>
      <c r="F11369" s="143" t="s">
        <v>700</v>
      </c>
      <c r="G11369" s="143" t="s">
        <v>701</v>
      </c>
      <c r="H11369" s="144">
        <v>480</v>
      </c>
      <c r="I11369" s="143"/>
    </row>
    <row r="11370" spans="2:9" x14ac:dyDescent="0.25">
      <c r="B11370" s="142">
        <v>88586</v>
      </c>
      <c r="C11370" s="143" t="s">
        <v>359</v>
      </c>
      <c r="D11370" s="142">
        <v>13541058</v>
      </c>
      <c r="E11370" s="143" t="s">
        <v>8452</v>
      </c>
      <c r="F11370" s="143" t="s">
        <v>700</v>
      </c>
      <c r="G11370" s="143" t="s">
        <v>701</v>
      </c>
      <c r="H11370" s="144">
        <v>200</v>
      </c>
      <c r="I11370" s="143"/>
    </row>
    <row r="11371" spans="2:9" x14ac:dyDescent="0.25">
      <c r="B11371" s="142">
        <v>88586</v>
      </c>
      <c r="C11371" s="143" t="s">
        <v>359</v>
      </c>
      <c r="D11371" s="142">
        <v>13541599</v>
      </c>
      <c r="E11371" s="143" t="s">
        <v>8416</v>
      </c>
      <c r="F11371" s="143" t="s">
        <v>737</v>
      </c>
      <c r="G11371" s="143" t="s">
        <v>738</v>
      </c>
      <c r="H11371" s="144">
        <v>800</v>
      </c>
      <c r="I11371" s="143"/>
    </row>
    <row r="11372" spans="2:9" x14ac:dyDescent="0.25">
      <c r="B11372" s="142">
        <v>88586</v>
      </c>
      <c r="C11372" s="143" t="s">
        <v>359</v>
      </c>
      <c r="D11372" s="142">
        <v>13541599</v>
      </c>
      <c r="E11372" s="143" t="s">
        <v>10049</v>
      </c>
      <c r="F11372" s="143" t="s">
        <v>697</v>
      </c>
      <c r="G11372" s="143" t="s">
        <v>698</v>
      </c>
      <c r="H11372" s="144">
        <v>35075</v>
      </c>
      <c r="I11372" s="143"/>
    </row>
    <row r="11373" spans="2:9" x14ac:dyDescent="0.25">
      <c r="B11373" s="142">
        <v>88586</v>
      </c>
      <c r="C11373" s="143" t="s">
        <v>359</v>
      </c>
      <c r="D11373" s="142">
        <v>13564510</v>
      </c>
      <c r="E11373" s="143" t="s">
        <v>8945</v>
      </c>
      <c r="F11373" s="143" t="s">
        <v>697</v>
      </c>
      <c r="G11373" s="143" t="s">
        <v>698</v>
      </c>
      <c r="H11373" s="144">
        <v>23200</v>
      </c>
      <c r="I11373" s="143"/>
    </row>
    <row r="11374" spans="2:9" x14ac:dyDescent="0.25">
      <c r="B11374" s="142">
        <v>88586</v>
      </c>
      <c r="C11374" s="143" t="s">
        <v>359</v>
      </c>
      <c r="D11374" s="142">
        <v>13564510</v>
      </c>
      <c r="E11374" s="143" t="s">
        <v>8946</v>
      </c>
      <c r="F11374" s="143" t="s">
        <v>723</v>
      </c>
      <c r="G11374" s="143" t="s">
        <v>724</v>
      </c>
      <c r="H11374" s="144">
        <v>-23235.279999999999</v>
      </c>
      <c r="I11374" s="143"/>
    </row>
    <row r="11375" spans="2:9" x14ac:dyDescent="0.25">
      <c r="B11375" s="142">
        <v>88586</v>
      </c>
      <c r="C11375" s="143" t="s">
        <v>359</v>
      </c>
      <c r="D11375" s="142">
        <v>13564608</v>
      </c>
      <c r="E11375" s="143" t="s">
        <v>8553</v>
      </c>
      <c r="F11375" s="143" t="s">
        <v>737</v>
      </c>
      <c r="G11375" s="143" t="s">
        <v>738</v>
      </c>
      <c r="H11375" s="144">
        <v>600</v>
      </c>
      <c r="I11375" s="143"/>
    </row>
    <row r="11376" spans="2:9" x14ac:dyDescent="0.25">
      <c r="B11376" s="142">
        <v>88586</v>
      </c>
      <c r="C11376" s="143" t="s">
        <v>359</v>
      </c>
      <c r="D11376" s="142">
        <v>13564608</v>
      </c>
      <c r="E11376" s="143" t="s">
        <v>8553</v>
      </c>
      <c r="F11376" s="143" t="s">
        <v>737</v>
      </c>
      <c r="G11376" s="143" t="s">
        <v>738</v>
      </c>
      <c r="H11376" s="144">
        <v>1200</v>
      </c>
      <c r="I11376" s="143"/>
    </row>
    <row r="11377" spans="2:9" x14ac:dyDescent="0.25">
      <c r="B11377" s="142">
        <v>88586</v>
      </c>
      <c r="C11377" s="143" t="s">
        <v>359</v>
      </c>
      <c r="D11377" s="142">
        <v>13566772</v>
      </c>
      <c r="E11377" s="143" t="s">
        <v>8554</v>
      </c>
      <c r="F11377" s="143" t="s">
        <v>706</v>
      </c>
      <c r="G11377" s="143" t="s">
        <v>707</v>
      </c>
      <c r="H11377" s="144">
        <v>-730.29</v>
      </c>
      <c r="I11377" s="143"/>
    </row>
    <row r="11378" spans="2:9" x14ac:dyDescent="0.25">
      <c r="B11378" s="142">
        <v>88586</v>
      </c>
      <c r="C11378" s="143" t="s">
        <v>359</v>
      </c>
      <c r="D11378" s="142">
        <v>13566772</v>
      </c>
      <c r="E11378" s="143" t="s">
        <v>8947</v>
      </c>
      <c r="F11378" s="143" t="s">
        <v>1675</v>
      </c>
      <c r="G11378" s="143" t="s">
        <v>1676</v>
      </c>
      <c r="H11378" s="144">
        <v>-10000</v>
      </c>
      <c r="I11378" s="143"/>
    </row>
    <row r="11379" spans="2:9" x14ac:dyDescent="0.25">
      <c r="B11379" s="142">
        <v>88586</v>
      </c>
      <c r="C11379" s="143" t="s">
        <v>359</v>
      </c>
      <c r="D11379" s="142">
        <v>13631934</v>
      </c>
      <c r="E11379" s="143" t="s">
        <v>8555</v>
      </c>
      <c r="F11379" s="143" t="s">
        <v>697</v>
      </c>
      <c r="G11379" s="143" t="s">
        <v>698</v>
      </c>
      <c r="H11379" s="144">
        <v>23000</v>
      </c>
      <c r="I11379" s="143"/>
    </row>
    <row r="11380" spans="2:9" x14ac:dyDescent="0.25">
      <c r="B11380" s="142">
        <v>88586</v>
      </c>
      <c r="C11380" s="143" t="s">
        <v>359</v>
      </c>
      <c r="D11380" s="142">
        <v>13634944</v>
      </c>
      <c r="E11380" s="143" t="s">
        <v>9564</v>
      </c>
      <c r="F11380" s="143" t="s">
        <v>713</v>
      </c>
      <c r="G11380" s="143" t="s">
        <v>714</v>
      </c>
      <c r="H11380" s="144">
        <v>145000</v>
      </c>
      <c r="I11380" s="143"/>
    </row>
    <row r="11381" spans="2:9" x14ac:dyDescent="0.25">
      <c r="B11381" s="142">
        <v>88586</v>
      </c>
      <c r="C11381" s="143" t="s">
        <v>359</v>
      </c>
      <c r="D11381" s="142">
        <v>13635752</v>
      </c>
      <c r="E11381" s="143" t="s">
        <v>8556</v>
      </c>
      <c r="F11381" s="143" t="s">
        <v>700</v>
      </c>
      <c r="G11381" s="143" t="s">
        <v>701</v>
      </c>
      <c r="H11381" s="144">
        <v>3000</v>
      </c>
      <c r="I11381" s="143"/>
    </row>
    <row r="11382" spans="2:9" x14ac:dyDescent="0.25">
      <c r="B11382" s="142">
        <v>88586</v>
      </c>
      <c r="C11382" s="143" t="s">
        <v>359</v>
      </c>
      <c r="D11382" s="142">
        <v>13649149</v>
      </c>
      <c r="E11382" s="143" t="s">
        <v>8557</v>
      </c>
      <c r="F11382" s="143" t="s">
        <v>697</v>
      </c>
      <c r="G11382" s="143" t="s">
        <v>698</v>
      </c>
      <c r="H11382" s="144">
        <v>30000</v>
      </c>
      <c r="I11382" s="143"/>
    </row>
    <row r="11383" spans="2:9" x14ac:dyDescent="0.25">
      <c r="B11383" s="142">
        <v>88586</v>
      </c>
      <c r="C11383" s="143" t="s">
        <v>359</v>
      </c>
      <c r="D11383" s="142">
        <v>65264089</v>
      </c>
      <c r="E11383" s="143" t="s">
        <v>9565</v>
      </c>
      <c r="F11383" s="143" t="s">
        <v>700</v>
      </c>
      <c r="G11383" s="143" t="s">
        <v>701</v>
      </c>
      <c r="H11383" s="144">
        <v>-11731.44</v>
      </c>
      <c r="I11383" s="143"/>
    </row>
    <row r="11384" spans="2:9" x14ac:dyDescent="0.25">
      <c r="B11384" s="142">
        <v>88586</v>
      </c>
      <c r="C11384" s="143" t="s">
        <v>359</v>
      </c>
      <c r="D11384" s="142">
        <v>65264089</v>
      </c>
      <c r="E11384" s="143" t="s">
        <v>9503</v>
      </c>
      <c r="F11384" s="143" t="s">
        <v>697</v>
      </c>
      <c r="G11384" s="143" t="s">
        <v>698</v>
      </c>
      <c r="H11384" s="144">
        <v>10000</v>
      </c>
      <c r="I11384" s="143"/>
    </row>
    <row r="11385" spans="2:9" x14ac:dyDescent="0.25">
      <c r="B11385" s="142">
        <v>88586</v>
      </c>
      <c r="C11385" s="143" t="s">
        <v>359</v>
      </c>
      <c r="D11385" s="142">
        <v>101033782</v>
      </c>
      <c r="E11385" s="143" t="s">
        <v>8537</v>
      </c>
      <c r="F11385" s="143" t="s">
        <v>697</v>
      </c>
      <c r="G11385" s="143" t="s">
        <v>698</v>
      </c>
      <c r="H11385" s="144">
        <v>8000</v>
      </c>
      <c r="I11385" s="143"/>
    </row>
    <row r="11386" spans="2:9" x14ac:dyDescent="0.25">
      <c r="B11386" s="142">
        <v>88586</v>
      </c>
      <c r="C11386" s="143" t="s">
        <v>359</v>
      </c>
      <c r="D11386" s="142">
        <v>101487735</v>
      </c>
      <c r="E11386" s="143" t="s">
        <v>9566</v>
      </c>
      <c r="F11386" s="143" t="s">
        <v>713</v>
      </c>
      <c r="G11386" s="143" t="s">
        <v>714</v>
      </c>
      <c r="H11386" s="144">
        <v>0</v>
      </c>
      <c r="I11386" s="143"/>
    </row>
    <row r="11387" spans="2:9" x14ac:dyDescent="0.25">
      <c r="B11387" s="142">
        <v>88586</v>
      </c>
      <c r="C11387" s="143" t="s">
        <v>359</v>
      </c>
      <c r="D11387" s="142">
        <v>101487735</v>
      </c>
      <c r="E11387" s="143" t="s">
        <v>9567</v>
      </c>
      <c r="F11387" s="143" t="s">
        <v>713</v>
      </c>
      <c r="G11387" s="143" t="s">
        <v>714</v>
      </c>
      <c r="H11387" s="144">
        <v>100000</v>
      </c>
      <c r="I11387" s="143"/>
    </row>
    <row r="11388" spans="2:9" x14ac:dyDescent="0.25">
      <c r="B11388" s="142">
        <v>88587</v>
      </c>
      <c r="C11388" s="143" t="s">
        <v>369</v>
      </c>
      <c r="D11388" s="142">
        <v>13112671</v>
      </c>
      <c r="E11388" s="143" t="s">
        <v>8558</v>
      </c>
      <c r="F11388" s="143" t="s">
        <v>700</v>
      </c>
      <c r="G11388" s="143" t="s">
        <v>701</v>
      </c>
      <c r="H11388" s="144">
        <v>1000</v>
      </c>
      <c r="I11388" s="143"/>
    </row>
    <row r="11389" spans="2:9" x14ac:dyDescent="0.25">
      <c r="B11389" s="142">
        <v>88587</v>
      </c>
      <c r="C11389" s="143" t="s">
        <v>369</v>
      </c>
      <c r="D11389" s="142">
        <v>13112671</v>
      </c>
      <c r="E11389" s="143" t="s">
        <v>8558</v>
      </c>
      <c r="F11389" s="143" t="s">
        <v>700</v>
      </c>
      <c r="G11389" s="143" t="s">
        <v>701</v>
      </c>
      <c r="H11389" s="144">
        <v>200</v>
      </c>
      <c r="I11389" s="143"/>
    </row>
    <row r="11390" spans="2:9" x14ac:dyDescent="0.25">
      <c r="B11390" s="142">
        <v>88587</v>
      </c>
      <c r="C11390" s="143" t="s">
        <v>369</v>
      </c>
      <c r="D11390" s="142">
        <v>13134057</v>
      </c>
      <c r="E11390" s="143" t="s">
        <v>8559</v>
      </c>
      <c r="F11390" s="143" t="s">
        <v>778</v>
      </c>
      <c r="G11390" s="143" t="s">
        <v>779</v>
      </c>
      <c r="H11390" s="144">
        <v>774</v>
      </c>
      <c r="I11390" s="143"/>
    </row>
    <row r="11391" spans="2:9" x14ac:dyDescent="0.25">
      <c r="B11391" s="142">
        <v>88587</v>
      </c>
      <c r="C11391" s="143" t="s">
        <v>369</v>
      </c>
      <c r="D11391" s="142">
        <v>13404473</v>
      </c>
      <c r="E11391" s="143" t="s">
        <v>8560</v>
      </c>
      <c r="F11391" s="143" t="s">
        <v>700</v>
      </c>
      <c r="G11391" s="143" t="s">
        <v>701</v>
      </c>
      <c r="H11391" s="144">
        <v>1000</v>
      </c>
      <c r="I11391" s="143"/>
    </row>
    <row r="11392" spans="2:9" x14ac:dyDescent="0.25">
      <c r="B11392" s="142">
        <v>88587</v>
      </c>
      <c r="C11392" s="143" t="s">
        <v>369</v>
      </c>
      <c r="D11392" s="142">
        <v>13404473</v>
      </c>
      <c r="E11392" s="143" t="s">
        <v>8560</v>
      </c>
      <c r="F11392" s="143" t="s">
        <v>700</v>
      </c>
      <c r="G11392" s="143" t="s">
        <v>701</v>
      </c>
      <c r="H11392" s="144">
        <v>200</v>
      </c>
      <c r="I11392" s="143"/>
    </row>
    <row r="11393" spans="2:9" x14ac:dyDescent="0.25">
      <c r="B11393" s="142">
        <v>88587</v>
      </c>
      <c r="C11393" s="143" t="s">
        <v>369</v>
      </c>
      <c r="D11393" s="142">
        <v>13455943</v>
      </c>
      <c r="E11393" s="143" t="s">
        <v>8561</v>
      </c>
      <c r="F11393" s="143" t="s">
        <v>700</v>
      </c>
      <c r="G11393" s="143" t="s">
        <v>701</v>
      </c>
      <c r="H11393" s="144">
        <v>300</v>
      </c>
      <c r="I11393" s="143"/>
    </row>
    <row r="11394" spans="2:9" x14ac:dyDescent="0.25">
      <c r="B11394" s="142">
        <v>88587</v>
      </c>
      <c r="C11394" s="143" t="s">
        <v>369</v>
      </c>
      <c r="D11394" s="142">
        <v>13562350</v>
      </c>
      <c r="E11394" s="143" t="s">
        <v>9568</v>
      </c>
      <c r="F11394" s="143" t="s">
        <v>713</v>
      </c>
      <c r="G11394" s="143" t="s">
        <v>714</v>
      </c>
      <c r="H11394" s="144">
        <v>0</v>
      </c>
      <c r="I11394" s="143"/>
    </row>
    <row r="11395" spans="2:9" x14ac:dyDescent="0.25">
      <c r="B11395" s="142">
        <v>88587</v>
      </c>
      <c r="C11395" s="143" t="s">
        <v>369</v>
      </c>
      <c r="D11395" s="142">
        <v>13562350</v>
      </c>
      <c r="E11395" s="143" t="s">
        <v>9569</v>
      </c>
      <c r="F11395" s="143" t="s">
        <v>713</v>
      </c>
      <c r="G11395" s="143" t="s">
        <v>714</v>
      </c>
      <c r="H11395" s="144">
        <v>150000</v>
      </c>
      <c r="I11395" s="143"/>
    </row>
    <row r="11396" spans="2:9" x14ac:dyDescent="0.25">
      <c r="B11396" s="142">
        <v>88587</v>
      </c>
      <c r="C11396" s="143" t="s">
        <v>369</v>
      </c>
      <c r="D11396" s="142">
        <v>13562350</v>
      </c>
      <c r="E11396" s="143" t="s">
        <v>9569</v>
      </c>
      <c r="F11396" s="143" t="s">
        <v>713</v>
      </c>
      <c r="G11396" s="143" t="s">
        <v>714</v>
      </c>
      <c r="H11396" s="144">
        <v>-44979.4</v>
      </c>
      <c r="I11396" s="143"/>
    </row>
    <row r="11397" spans="2:9" x14ac:dyDescent="0.25">
      <c r="B11397" s="142">
        <v>88587</v>
      </c>
      <c r="C11397" s="143" t="s">
        <v>369</v>
      </c>
      <c r="D11397" s="142">
        <v>13562350</v>
      </c>
      <c r="E11397" s="143" t="s">
        <v>9569</v>
      </c>
      <c r="F11397" s="143" t="s">
        <v>713</v>
      </c>
      <c r="G11397" s="143" t="s">
        <v>714</v>
      </c>
      <c r="H11397" s="144">
        <v>50001</v>
      </c>
      <c r="I11397" s="143"/>
    </row>
    <row r="11398" spans="2:9" x14ac:dyDescent="0.25">
      <c r="B11398" s="142">
        <v>88587</v>
      </c>
      <c r="C11398" s="143" t="s">
        <v>369</v>
      </c>
      <c r="D11398" s="142">
        <v>13562350</v>
      </c>
      <c r="E11398" s="143" t="s">
        <v>9570</v>
      </c>
      <c r="F11398" s="143" t="s">
        <v>700</v>
      </c>
      <c r="G11398" s="143" t="s">
        <v>701</v>
      </c>
      <c r="H11398" s="144">
        <v>180</v>
      </c>
      <c r="I11398" s="143"/>
    </row>
    <row r="11399" spans="2:9" x14ac:dyDescent="0.25">
      <c r="B11399" s="142">
        <v>88587</v>
      </c>
      <c r="C11399" s="143" t="s">
        <v>369</v>
      </c>
      <c r="D11399" s="142">
        <v>13562350</v>
      </c>
      <c r="E11399" s="143" t="s">
        <v>9570</v>
      </c>
      <c r="F11399" s="143" t="s">
        <v>700</v>
      </c>
      <c r="G11399" s="143" t="s">
        <v>701</v>
      </c>
      <c r="H11399" s="144">
        <v>150</v>
      </c>
      <c r="I11399" s="143"/>
    </row>
    <row r="11400" spans="2:9" x14ac:dyDescent="0.25">
      <c r="B11400" s="142">
        <v>88587</v>
      </c>
      <c r="C11400" s="143" t="s">
        <v>369</v>
      </c>
      <c r="D11400" s="142">
        <v>13562350</v>
      </c>
      <c r="E11400" s="143" t="s">
        <v>9570</v>
      </c>
      <c r="F11400" s="143" t="s">
        <v>700</v>
      </c>
      <c r="G11400" s="143" t="s">
        <v>701</v>
      </c>
      <c r="H11400" s="144">
        <v>30</v>
      </c>
      <c r="I11400" s="143"/>
    </row>
    <row r="11401" spans="2:9" x14ac:dyDescent="0.25">
      <c r="B11401" s="142">
        <v>88587</v>
      </c>
      <c r="C11401" s="143" t="s">
        <v>369</v>
      </c>
      <c r="D11401" s="142">
        <v>13595221</v>
      </c>
      <c r="E11401" s="143" t="s">
        <v>8562</v>
      </c>
      <c r="F11401" s="143" t="s">
        <v>700</v>
      </c>
      <c r="G11401" s="143" t="s">
        <v>701</v>
      </c>
      <c r="H11401" s="144">
        <v>-10000</v>
      </c>
      <c r="I11401" s="143"/>
    </row>
    <row r="11402" spans="2:9" x14ac:dyDescent="0.25">
      <c r="B11402" s="142">
        <v>88587</v>
      </c>
      <c r="C11402" s="143" t="s">
        <v>369</v>
      </c>
      <c r="D11402" s="142">
        <v>100623549</v>
      </c>
      <c r="E11402" s="143" t="s">
        <v>9571</v>
      </c>
      <c r="F11402" s="143" t="s">
        <v>716</v>
      </c>
      <c r="G11402" s="143" t="s">
        <v>717</v>
      </c>
      <c r="H11402" s="144">
        <v>605000</v>
      </c>
      <c r="I11402" s="143"/>
    </row>
    <row r="11403" spans="2:9" x14ac:dyDescent="0.25">
      <c r="B11403" s="142">
        <v>88616</v>
      </c>
      <c r="C11403" s="143" t="s">
        <v>370</v>
      </c>
      <c r="D11403" s="142">
        <v>13030133</v>
      </c>
      <c r="E11403" s="143" t="s">
        <v>8563</v>
      </c>
      <c r="F11403" s="143" t="s">
        <v>700</v>
      </c>
      <c r="G11403" s="143" t="s">
        <v>701</v>
      </c>
      <c r="H11403" s="144">
        <v>-15017.64</v>
      </c>
      <c r="I11403" s="143"/>
    </row>
    <row r="11404" spans="2:9" x14ac:dyDescent="0.25">
      <c r="B11404" s="142">
        <v>88616</v>
      </c>
      <c r="C11404" s="143" t="s">
        <v>370</v>
      </c>
      <c r="D11404" s="142">
        <v>13065136</v>
      </c>
      <c r="E11404" s="143" t="s">
        <v>8564</v>
      </c>
      <c r="F11404" s="143" t="s">
        <v>700</v>
      </c>
      <c r="G11404" s="143" t="s">
        <v>701</v>
      </c>
      <c r="H11404" s="144">
        <v>46200</v>
      </c>
      <c r="I11404" s="143"/>
    </row>
    <row r="11405" spans="2:9" x14ac:dyDescent="0.25">
      <c r="B11405" s="142">
        <v>88616</v>
      </c>
      <c r="C11405" s="143" t="s">
        <v>370</v>
      </c>
      <c r="D11405" s="142">
        <v>13065136</v>
      </c>
      <c r="E11405" s="143" t="s">
        <v>8565</v>
      </c>
      <c r="F11405" s="143" t="s">
        <v>737</v>
      </c>
      <c r="G11405" s="143" t="s">
        <v>738</v>
      </c>
      <c r="H11405" s="144">
        <v>720</v>
      </c>
      <c r="I11405" s="143"/>
    </row>
    <row r="11406" spans="2:9" x14ac:dyDescent="0.25">
      <c r="B11406" s="142">
        <v>88616</v>
      </c>
      <c r="C11406" s="143" t="s">
        <v>370</v>
      </c>
      <c r="D11406" s="142">
        <v>13144338</v>
      </c>
      <c r="E11406" s="143" t="s">
        <v>8566</v>
      </c>
      <c r="F11406" s="143" t="s">
        <v>700</v>
      </c>
      <c r="G11406" s="143" t="s">
        <v>701</v>
      </c>
      <c r="H11406" s="144">
        <v>600</v>
      </c>
      <c r="I11406" s="143"/>
    </row>
    <row r="11407" spans="2:9" x14ac:dyDescent="0.25">
      <c r="B11407" s="142">
        <v>88616</v>
      </c>
      <c r="C11407" s="143" t="s">
        <v>370</v>
      </c>
      <c r="D11407" s="142">
        <v>13144338</v>
      </c>
      <c r="E11407" s="143" t="s">
        <v>8567</v>
      </c>
      <c r="F11407" s="143" t="s">
        <v>697</v>
      </c>
      <c r="G11407" s="143" t="s">
        <v>698</v>
      </c>
      <c r="H11407" s="144">
        <v>15150</v>
      </c>
      <c r="I11407" s="143"/>
    </row>
    <row r="11408" spans="2:9" x14ac:dyDescent="0.25">
      <c r="B11408" s="142">
        <v>88616</v>
      </c>
      <c r="C11408" s="143" t="s">
        <v>370</v>
      </c>
      <c r="D11408" s="142">
        <v>13202255</v>
      </c>
      <c r="E11408" s="143" t="s">
        <v>8568</v>
      </c>
      <c r="F11408" s="143" t="s">
        <v>700</v>
      </c>
      <c r="G11408" s="143" t="s">
        <v>701</v>
      </c>
      <c r="H11408" s="144">
        <v>23700</v>
      </c>
      <c r="I11408" s="143"/>
    </row>
    <row r="11409" spans="2:9" x14ac:dyDescent="0.25">
      <c r="B11409" s="142">
        <v>88616</v>
      </c>
      <c r="C11409" s="143" t="s">
        <v>370</v>
      </c>
      <c r="D11409" s="142">
        <v>13291769</v>
      </c>
      <c r="E11409" s="143" t="s">
        <v>8569</v>
      </c>
      <c r="F11409" s="143" t="s">
        <v>899</v>
      </c>
      <c r="G11409" s="143" t="s">
        <v>900</v>
      </c>
      <c r="H11409" s="144">
        <v>760</v>
      </c>
      <c r="I11409" s="143"/>
    </row>
    <row r="11410" spans="2:9" x14ac:dyDescent="0.25">
      <c r="B11410" s="142">
        <v>88616</v>
      </c>
      <c r="C11410" s="143" t="s">
        <v>370</v>
      </c>
      <c r="D11410" s="142">
        <v>13291769</v>
      </c>
      <c r="E11410" s="143" t="s">
        <v>8570</v>
      </c>
      <c r="F11410" s="143" t="s">
        <v>700</v>
      </c>
      <c r="G11410" s="143" t="s">
        <v>701</v>
      </c>
      <c r="H11410" s="144">
        <v>14747.95</v>
      </c>
      <c r="I11410" s="143"/>
    </row>
    <row r="11411" spans="2:9" x14ac:dyDescent="0.25">
      <c r="B11411" s="142">
        <v>88616</v>
      </c>
      <c r="C11411" s="143" t="s">
        <v>370</v>
      </c>
      <c r="D11411" s="142">
        <v>13291769</v>
      </c>
      <c r="E11411" s="143" t="s">
        <v>8571</v>
      </c>
      <c r="F11411" s="143" t="s">
        <v>899</v>
      </c>
      <c r="G11411" s="143" t="s">
        <v>900</v>
      </c>
      <c r="H11411" s="144">
        <v>-14756.88</v>
      </c>
      <c r="I11411" s="143"/>
    </row>
    <row r="11412" spans="2:9" x14ac:dyDescent="0.25">
      <c r="B11412" s="142">
        <v>88616</v>
      </c>
      <c r="C11412" s="143" t="s">
        <v>370</v>
      </c>
      <c r="D11412" s="142">
        <v>13291769</v>
      </c>
      <c r="E11412" s="143" t="s">
        <v>8572</v>
      </c>
      <c r="F11412" s="143" t="s">
        <v>700</v>
      </c>
      <c r="G11412" s="143" t="s">
        <v>701</v>
      </c>
      <c r="H11412" s="144">
        <v>10000</v>
      </c>
      <c r="I11412" s="143"/>
    </row>
    <row r="11413" spans="2:9" x14ac:dyDescent="0.25">
      <c r="B11413" s="142">
        <v>88616</v>
      </c>
      <c r="C11413" s="143" t="s">
        <v>370</v>
      </c>
      <c r="D11413" s="142">
        <v>13291769</v>
      </c>
      <c r="E11413" s="143" t="s">
        <v>8573</v>
      </c>
      <c r="F11413" s="143" t="s">
        <v>737</v>
      </c>
      <c r="G11413" s="143" t="s">
        <v>738</v>
      </c>
      <c r="H11413" s="144">
        <v>600</v>
      </c>
      <c r="I11413" s="143"/>
    </row>
    <row r="11414" spans="2:9" x14ac:dyDescent="0.25">
      <c r="B11414" s="142">
        <v>88616</v>
      </c>
      <c r="C11414" s="143" t="s">
        <v>370</v>
      </c>
      <c r="D11414" s="142">
        <v>13509832</v>
      </c>
      <c r="E11414" s="143" t="s">
        <v>8574</v>
      </c>
      <c r="F11414" s="143" t="s">
        <v>729</v>
      </c>
      <c r="G11414" s="143" t="s">
        <v>730</v>
      </c>
      <c r="H11414" s="144">
        <v>1226.04</v>
      </c>
      <c r="I11414" s="143"/>
    </row>
    <row r="11415" spans="2:9" x14ac:dyDescent="0.25">
      <c r="B11415" s="142">
        <v>88616</v>
      </c>
      <c r="C11415" s="143" t="s">
        <v>370</v>
      </c>
      <c r="D11415" s="142">
        <v>13509832</v>
      </c>
      <c r="E11415" s="143" t="s">
        <v>8575</v>
      </c>
      <c r="F11415" s="143" t="s">
        <v>700</v>
      </c>
      <c r="G11415" s="143" t="s">
        <v>701</v>
      </c>
      <c r="H11415" s="144">
        <v>10000</v>
      </c>
      <c r="I11415" s="143"/>
    </row>
    <row r="11416" spans="2:9" x14ac:dyDescent="0.25">
      <c r="B11416" s="142">
        <v>88616</v>
      </c>
      <c r="C11416" s="143" t="s">
        <v>370</v>
      </c>
      <c r="D11416" s="142">
        <v>13509832</v>
      </c>
      <c r="E11416" s="143" t="s">
        <v>8576</v>
      </c>
      <c r="F11416" s="143" t="s">
        <v>697</v>
      </c>
      <c r="G11416" s="143" t="s">
        <v>698</v>
      </c>
      <c r="H11416" s="144">
        <v>10000</v>
      </c>
      <c r="I11416" s="143"/>
    </row>
    <row r="11417" spans="2:9" x14ac:dyDescent="0.25">
      <c r="B11417" s="142">
        <v>88616</v>
      </c>
      <c r="C11417" s="143" t="s">
        <v>370</v>
      </c>
      <c r="D11417" s="142">
        <v>13509832</v>
      </c>
      <c r="E11417" s="143" t="s">
        <v>8577</v>
      </c>
      <c r="F11417" s="143" t="s">
        <v>700</v>
      </c>
      <c r="G11417" s="143" t="s">
        <v>701</v>
      </c>
      <c r="H11417" s="144">
        <v>1200</v>
      </c>
      <c r="I11417" s="143"/>
    </row>
    <row r="11418" spans="2:9" x14ac:dyDescent="0.25">
      <c r="B11418" s="142">
        <v>88616</v>
      </c>
      <c r="C11418" s="143" t="s">
        <v>370</v>
      </c>
      <c r="D11418" s="142">
        <v>14063355</v>
      </c>
      <c r="E11418" s="143" t="s">
        <v>8578</v>
      </c>
      <c r="F11418" s="143" t="s">
        <v>700</v>
      </c>
      <c r="G11418" s="143" t="s">
        <v>701</v>
      </c>
      <c r="H11418" s="144">
        <v>21000</v>
      </c>
      <c r="I11418" s="143"/>
    </row>
    <row r="11419" spans="2:9" x14ac:dyDescent="0.25">
      <c r="B11419" s="142">
        <v>88631</v>
      </c>
      <c r="C11419" s="143" t="s">
        <v>356</v>
      </c>
      <c r="D11419" s="142">
        <v>13112851</v>
      </c>
      <c r="E11419" s="143" t="s">
        <v>8579</v>
      </c>
      <c r="F11419" s="143" t="s">
        <v>700</v>
      </c>
      <c r="G11419" s="143" t="s">
        <v>701</v>
      </c>
      <c r="H11419" s="144">
        <v>-108172.42</v>
      </c>
      <c r="I11419" s="143"/>
    </row>
    <row r="11420" spans="2:9" x14ac:dyDescent="0.25">
      <c r="B11420" s="142">
        <v>88631</v>
      </c>
      <c r="C11420" s="143" t="s">
        <v>356</v>
      </c>
      <c r="D11420" s="142">
        <v>13123623</v>
      </c>
      <c r="E11420" s="143" t="s">
        <v>8580</v>
      </c>
      <c r="F11420" s="143" t="s">
        <v>713</v>
      </c>
      <c r="G11420" s="143" t="s">
        <v>714</v>
      </c>
      <c r="H11420" s="144">
        <v>57100</v>
      </c>
      <c r="I11420" s="143"/>
    </row>
    <row r="11421" spans="2:9" x14ac:dyDescent="0.25">
      <c r="B11421" s="142">
        <v>88631</v>
      </c>
      <c r="C11421" s="143" t="s">
        <v>356</v>
      </c>
      <c r="D11421" s="142">
        <v>13123623</v>
      </c>
      <c r="E11421" s="143" t="s">
        <v>8581</v>
      </c>
      <c r="F11421" s="143" t="s">
        <v>787</v>
      </c>
      <c r="G11421" s="143" t="s">
        <v>788</v>
      </c>
      <c r="H11421" s="144">
        <v>330</v>
      </c>
      <c r="I11421" s="143"/>
    </row>
    <row r="11422" spans="2:9" x14ac:dyDescent="0.25">
      <c r="B11422" s="142">
        <v>88631</v>
      </c>
      <c r="C11422" s="143" t="s">
        <v>356</v>
      </c>
      <c r="D11422" s="142">
        <v>13124477</v>
      </c>
      <c r="E11422" s="143" t="s">
        <v>8582</v>
      </c>
      <c r="F11422" s="143" t="s">
        <v>700</v>
      </c>
      <c r="G11422" s="143" t="s">
        <v>701</v>
      </c>
      <c r="H11422" s="144">
        <v>300</v>
      </c>
      <c r="I11422" s="143"/>
    </row>
    <row r="11423" spans="2:9" x14ac:dyDescent="0.25">
      <c r="B11423" s="142">
        <v>88631</v>
      </c>
      <c r="C11423" s="143" t="s">
        <v>356</v>
      </c>
      <c r="D11423" s="142">
        <v>13124477</v>
      </c>
      <c r="E11423" s="143" t="s">
        <v>8582</v>
      </c>
      <c r="F11423" s="143" t="s">
        <v>700</v>
      </c>
      <c r="G11423" s="143" t="s">
        <v>701</v>
      </c>
      <c r="H11423" s="144">
        <v>100</v>
      </c>
      <c r="I11423" s="143"/>
    </row>
    <row r="11424" spans="2:9" x14ac:dyDescent="0.25">
      <c r="B11424" s="142">
        <v>88631</v>
      </c>
      <c r="C11424" s="143" t="s">
        <v>356</v>
      </c>
      <c r="D11424" s="142">
        <v>13169456</v>
      </c>
      <c r="E11424" s="143" t="s">
        <v>9572</v>
      </c>
      <c r="F11424" s="143" t="s">
        <v>697</v>
      </c>
      <c r="G11424" s="143" t="s">
        <v>698</v>
      </c>
      <c r="H11424" s="144">
        <v>30000</v>
      </c>
      <c r="I11424" s="143"/>
    </row>
    <row r="11425" spans="2:9" x14ac:dyDescent="0.25">
      <c r="B11425" s="142">
        <v>88631</v>
      </c>
      <c r="C11425" s="143" t="s">
        <v>356</v>
      </c>
      <c r="D11425" s="142">
        <v>13210901</v>
      </c>
      <c r="E11425" s="143" t="s">
        <v>8583</v>
      </c>
      <c r="F11425" s="143" t="s">
        <v>700</v>
      </c>
      <c r="G11425" s="143" t="s">
        <v>701</v>
      </c>
      <c r="H11425" s="144">
        <v>2400</v>
      </c>
      <c r="I11425" s="143"/>
    </row>
    <row r="11426" spans="2:9" x14ac:dyDescent="0.25">
      <c r="B11426" s="142">
        <v>88631</v>
      </c>
      <c r="C11426" s="143" t="s">
        <v>356</v>
      </c>
      <c r="D11426" s="142">
        <v>13265416</v>
      </c>
      <c r="E11426" s="143" t="s">
        <v>8584</v>
      </c>
      <c r="F11426" s="143" t="s">
        <v>737</v>
      </c>
      <c r="G11426" s="143" t="s">
        <v>738</v>
      </c>
      <c r="H11426" s="144">
        <v>1800</v>
      </c>
      <c r="I11426" s="143"/>
    </row>
    <row r="11427" spans="2:9" x14ac:dyDescent="0.25">
      <c r="B11427" s="142">
        <v>88631</v>
      </c>
      <c r="C11427" s="143" t="s">
        <v>356</v>
      </c>
      <c r="D11427" s="142">
        <v>13265416</v>
      </c>
      <c r="E11427" s="143" t="s">
        <v>8585</v>
      </c>
      <c r="F11427" s="143" t="s">
        <v>899</v>
      </c>
      <c r="G11427" s="143" t="s">
        <v>900</v>
      </c>
      <c r="H11427" s="144">
        <v>2000</v>
      </c>
      <c r="I11427" s="143"/>
    </row>
    <row r="11428" spans="2:9" x14ac:dyDescent="0.25">
      <c r="B11428" s="142">
        <v>88631</v>
      </c>
      <c r="C11428" s="143" t="s">
        <v>356</v>
      </c>
      <c r="D11428" s="142">
        <v>13376206</v>
      </c>
      <c r="E11428" s="143" t="s">
        <v>8586</v>
      </c>
      <c r="F11428" s="143" t="s">
        <v>737</v>
      </c>
      <c r="G11428" s="143" t="s">
        <v>738</v>
      </c>
      <c r="H11428" s="144">
        <v>2300</v>
      </c>
      <c r="I11428" s="143"/>
    </row>
    <row r="11429" spans="2:9" x14ac:dyDescent="0.25">
      <c r="B11429" s="142">
        <v>88631</v>
      </c>
      <c r="C11429" s="143" t="s">
        <v>356</v>
      </c>
      <c r="D11429" s="142">
        <v>13376206</v>
      </c>
      <c r="E11429" s="143" t="s">
        <v>8587</v>
      </c>
      <c r="F11429" s="143" t="s">
        <v>700</v>
      </c>
      <c r="G11429" s="143" t="s">
        <v>701</v>
      </c>
      <c r="H11429" s="144">
        <v>1150</v>
      </c>
      <c r="I11429" s="143"/>
    </row>
    <row r="11430" spans="2:9" x14ac:dyDescent="0.25">
      <c r="B11430" s="142">
        <v>88631</v>
      </c>
      <c r="C11430" s="143" t="s">
        <v>356</v>
      </c>
      <c r="D11430" s="142">
        <v>13447536</v>
      </c>
      <c r="E11430" s="143" t="s">
        <v>8588</v>
      </c>
      <c r="F11430" s="143" t="s">
        <v>700</v>
      </c>
      <c r="G11430" s="143" t="s">
        <v>701</v>
      </c>
      <c r="H11430" s="144">
        <v>-24000</v>
      </c>
      <c r="I11430" s="143"/>
    </row>
    <row r="11431" spans="2:9" x14ac:dyDescent="0.25">
      <c r="B11431" s="142">
        <v>88631</v>
      </c>
      <c r="C11431" s="143" t="s">
        <v>356</v>
      </c>
      <c r="D11431" s="142">
        <v>13447536</v>
      </c>
      <c r="E11431" s="143" t="s">
        <v>8589</v>
      </c>
      <c r="F11431" s="143" t="s">
        <v>700</v>
      </c>
      <c r="G11431" s="143" t="s">
        <v>701</v>
      </c>
      <c r="H11431" s="144">
        <v>2400</v>
      </c>
      <c r="I11431" s="143"/>
    </row>
    <row r="11432" spans="2:9" x14ac:dyDescent="0.25">
      <c r="B11432" s="142">
        <v>88631</v>
      </c>
      <c r="C11432" s="143" t="s">
        <v>356</v>
      </c>
      <c r="D11432" s="142">
        <v>13526330</v>
      </c>
      <c r="E11432" s="143" t="s">
        <v>8590</v>
      </c>
      <c r="F11432" s="143" t="s">
        <v>787</v>
      </c>
      <c r="G11432" s="143" t="s">
        <v>788</v>
      </c>
      <c r="H11432" s="144">
        <v>210</v>
      </c>
      <c r="I11432" s="143"/>
    </row>
    <row r="11433" spans="2:9" x14ac:dyDescent="0.25">
      <c r="B11433" s="142">
        <v>88631</v>
      </c>
      <c r="C11433" s="143" t="s">
        <v>356</v>
      </c>
      <c r="D11433" s="142">
        <v>13526330</v>
      </c>
      <c r="E11433" s="143" t="s">
        <v>8590</v>
      </c>
      <c r="F11433" s="143" t="s">
        <v>787</v>
      </c>
      <c r="G11433" s="143" t="s">
        <v>788</v>
      </c>
      <c r="H11433" s="144">
        <v>120</v>
      </c>
      <c r="I11433" s="143"/>
    </row>
    <row r="11434" spans="2:9" x14ac:dyDescent="0.25">
      <c r="B11434" s="142">
        <v>88631</v>
      </c>
      <c r="C11434" s="143" t="s">
        <v>356</v>
      </c>
      <c r="D11434" s="142">
        <v>13722136</v>
      </c>
      <c r="E11434" s="143" t="s">
        <v>8948</v>
      </c>
      <c r="F11434" s="143" t="s">
        <v>723</v>
      </c>
      <c r="G11434" s="143" t="s">
        <v>724</v>
      </c>
      <c r="H11434" s="144">
        <v>-25000</v>
      </c>
      <c r="I11434" s="143"/>
    </row>
    <row r="11435" spans="2:9" x14ac:dyDescent="0.25">
      <c r="B11435" s="142">
        <v>88631</v>
      </c>
      <c r="C11435" s="143" t="s">
        <v>356</v>
      </c>
      <c r="D11435" s="142">
        <v>65154837</v>
      </c>
      <c r="E11435" s="143" t="s">
        <v>8591</v>
      </c>
      <c r="F11435" s="143" t="s">
        <v>700</v>
      </c>
      <c r="G11435" s="143" t="s">
        <v>701</v>
      </c>
      <c r="H11435" s="144">
        <v>120</v>
      </c>
      <c r="I11435" s="143"/>
    </row>
    <row r="11436" spans="2:9" x14ac:dyDescent="0.25">
      <c r="B11436" s="142">
        <v>88666</v>
      </c>
      <c r="C11436" s="143" t="s">
        <v>371</v>
      </c>
      <c r="D11436" s="142">
        <v>13087461</v>
      </c>
      <c r="E11436" s="143" t="s">
        <v>10050</v>
      </c>
      <c r="F11436" s="143" t="s">
        <v>1245</v>
      </c>
      <c r="G11436" s="143" t="s">
        <v>1246</v>
      </c>
      <c r="H11436" s="144">
        <v>20000</v>
      </c>
      <c r="I11436" s="143"/>
    </row>
    <row r="11437" spans="2:9" x14ac:dyDescent="0.25">
      <c r="B11437" s="142">
        <v>88666</v>
      </c>
      <c r="C11437" s="143" t="s">
        <v>371</v>
      </c>
      <c r="D11437" s="142">
        <v>13087461</v>
      </c>
      <c r="E11437" s="143" t="s">
        <v>8592</v>
      </c>
      <c r="F11437" s="143" t="s">
        <v>713</v>
      </c>
      <c r="G11437" s="143" t="s">
        <v>714</v>
      </c>
      <c r="H11437" s="144">
        <v>100000</v>
      </c>
      <c r="I11437" s="143"/>
    </row>
    <row r="11438" spans="2:9" x14ac:dyDescent="0.25">
      <c r="B11438" s="142">
        <v>88666</v>
      </c>
      <c r="C11438" s="143" t="s">
        <v>371</v>
      </c>
      <c r="D11438" s="142">
        <v>13087461</v>
      </c>
      <c r="E11438" s="143" t="s">
        <v>8593</v>
      </c>
      <c r="F11438" s="143" t="s">
        <v>700</v>
      </c>
      <c r="G11438" s="143" t="s">
        <v>701</v>
      </c>
      <c r="H11438" s="144">
        <v>60000</v>
      </c>
      <c r="I11438" s="143"/>
    </row>
    <row r="11439" spans="2:9" x14ac:dyDescent="0.25">
      <c r="B11439" s="142">
        <v>88666</v>
      </c>
      <c r="C11439" s="143" t="s">
        <v>371</v>
      </c>
      <c r="D11439" s="142">
        <v>13087461</v>
      </c>
      <c r="E11439" s="143" t="s">
        <v>8594</v>
      </c>
      <c r="F11439" s="143" t="s">
        <v>778</v>
      </c>
      <c r="G11439" s="143" t="s">
        <v>779</v>
      </c>
      <c r="H11439" s="144">
        <v>763.56</v>
      </c>
      <c r="I11439" s="143"/>
    </row>
    <row r="11440" spans="2:9" x14ac:dyDescent="0.25">
      <c r="B11440" s="142">
        <v>88666</v>
      </c>
      <c r="C11440" s="143" t="s">
        <v>371</v>
      </c>
      <c r="D11440" s="142">
        <v>13095035</v>
      </c>
      <c r="E11440" s="143" t="s">
        <v>9573</v>
      </c>
      <c r="F11440" s="143" t="s">
        <v>697</v>
      </c>
      <c r="G11440" s="143" t="s">
        <v>698</v>
      </c>
      <c r="H11440" s="144">
        <v>51000</v>
      </c>
      <c r="I11440" s="143"/>
    </row>
    <row r="11441" spans="2:9" x14ac:dyDescent="0.25">
      <c r="B11441" s="142">
        <v>88666</v>
      </c>
      <c r="C11441" s="143" t="s">
        <v>371</v>
      </c>
      <c r="D11441" s="142">
        <v>13095035</v>
      </c>
      <c r="E11441" s="143" t="s">
        <v>8178</v>
      </c>
      <c r="F11441" s="143" t="s">
        <v>700</v>
      </c>
      <c r="G11441" s="143" t="s">
        <v>701</v>
      </c>
      <c r="H11441" s="144">
        <v>660</v>
      </c>
      <c r="I11441" s="143"/>
    </row>
    <row r="11442" spans="2:9" x14ac:dyDescent="0.25">
      <c r="B11442" s="142">
        <v>88666</v>
      </c>
      <c r="C11442" s="143" t="s">
        <v>371</v>
      </c>
      <c r="D11442" s="142">
        <v>13095035</v>
      </c>
      <c r="E11442" s="143" t="s">
        <v>8179</v>
      </c>
      <c r="F11442" s="143" t="s">
        <v>700</v>
      </c>
      <c r="G11442" s="143" t="s">
        <v>701</v>
      </c>
      <c r="H11442" s="144">
        <v>180</v>
      </c>
      <c r="I11442" s="143"/>
    </row>
    <row r="11443" spans="2:9" x14ac:dyDescent="0.25">
      <c r="B11443" s="142">
        <v>88666</v>
      </c>
      <c r="C11443" s="143" t="s">
        <v>371</v>
      </c>
      <c r="D11443" s="142">
        <v>13114993</v>
      </c>
      <c r="E11443" s="143" t="s">
        <v>8595</v>
      </c>
      <c r="F11443" s="143" t="s">
        <v>697</v>
      </c>
      <c r="G11443" s="143" t="s">
        <v>698</v>
      </c>
      <c r="H11443" s="144">
        <v>5000</v>
      </c>
      <c r="I11443" s="143"/>
    </row>
    <row r="11444" spans="2:9" x14ac:dyDescent="0.25">
      <c r="B11444" s="142">
        <v>88666</v>
      </c>
      <c r="C11444" s="143" t="s">
        <v>371</v>
      </c>
      <c r="D11444" s="142">
        <v>13121195</v>
      </c>
      <c r="E11444" s="143" t="s">
        <v>8596</v>
      </c>
      <c r="F11444" s="143" t="s">
        <v>769</v>
      </c>
      <c r="G11444" s="143" t="s">
        <v>770</v>
      </c>
      <c r="H11444" s="144">
        <v>330</v>
      </c>
      <c r="I11444" s="143"/>
    </row>
    <row r="11445" spans="2:9" x14ac:dyDescent="0.25">
      <c r="B11445" s="142">
        <v>88666</v>
      </c>
      <c r="C11445" s="143" t="s">
        <v>371</v>
      </c>
      <c r="D11445" s="142">
        <v>13121195</v>
      </c>
      <c r="E11445" s="143" t="s">
        <v>8597</v>
      </c>
      <c r="F11445" s="143" t="s">
        <v>713</v>
      </c>
      <c r="G11445" s="143" t="s">
        <v>714</v>
      </c>
      <c r="H11445" s="144">
        <v>75000</v>
      </c>
      <c r="I11445" s="143"/>
    </row>
    <row r="11446" spans="2:9" x14ac:dyDescent="0.25">
      <c r="B11446" s="142">
        <v>88666</v>
      </c>
      <c r="C11446" s="143" t="s">
        <v>371</v>
      </c>
      <c r="D11446" s="142">
        <v>13167303</v>
      </c>
      <c r="E11446" s="143" t="s">
        <v>8598</v>
      </c>
      <c r="F11446" s="143" t="s">
        <v>700</v>
      </c>
      <c r="G11446" s="143" t="s">
        <v>701</v>
      </c>
      <c r="H11446" s="144">
        <v>5000</v>
      </c>
      <c r="I11446" s="143"/>
    </row>
    <row r="11447" spans="2:9" x14ac:dyDescent="0.25">
      <c r="B11447" s="142">
        <v>88666</v>
      </c>
      <c r="C11447" s="143" t="s">
        <v>371</v>
      </c>
      <c r="D11447" s="142">
        <v>13268868</v>
      </c>
      <c r="E11447" s="143" t="s">
        <v>8599</v>
      </c>
      <c r="F11447" s="143" t="s">
        <v>700</v>
      </c>
      <c r="G11447" s="143" t="s">
        <v>701</v>
      </c>
      <c r="H11447" s="144">
        <v>350</v>
      </c>
      <c r="I11447" s="143"/>
    </row>
    <row r="11448" spans="2:9" x14ac:dyDescent="0.25">
      <c r="B11448" s="142">
        <v>88666</v>
      </c>
      <c r="C11448" s="143" t="s">
        <v>371</v>
      </c>
      <c r="D11448" s="142">
        <v>13268868</v>
      </c>
      <c r="E11448" s="143" t="s">
        <v>8599</v>
      </c>
      <c r="F11448" s="143" t="s">
        <v>700</v>
      </c>
      <c r="G11448" s="143" t="s">
        <v>701</v>
      </c>
      <c r="H11448" s="144">
        <v>250</v>
      </c>
      <c r="I11448" s="143"/>
    </row>
    <row r="11449" spans="2:9" x14ac:dyDescent="0.25">
      <c r="B11449" s="142">
        <v>88666</v>
      </c>
      <c r="C11449" s="143" t="s">
        <v>371</v>
      </c>
      <c r="D11449" s="142">
        <v>13288456</v>
      </c>
      <c r="E11449" s="143" t="s">
        <v>8949</v>
      </c>
      <c r="F11449" s="143" t="s">
        <v>899</v>
      </c>
      <c r="G11449" s="143" t="s">
        <v>900</v>
      </c>
      <c r="H11449" s="144">
        <v>960.43</v>
      </c>
      <c r="I11449" s="143"/>
    </row>
    <row r="11450" spans="2:9" x14ac:dyDescent="0.25">
      <c r="B11450" s="142">
        <v>88666</v>
      </c>
      <c r="C11450" s="143" t="s">
        <v>371</v>
      </c>
      <c r="D11450" s="142">
        <v>13330474</v>
      </c>
      <c r="E11450" s="143" t="s">
        <v>8602</v>
      </c>
      <c r="F11450" s="143" t="s">
        <v>700</v>
      </c>
      <c r="G11450" s="143" t="s">
        <v>701</v>
      </c>
      <c r="H11450" s="144">
        <v>1050</v>
      </c>
      <c r="I11450" s="143"/>
    </row>
    <row r="11451" spans="2:9" x14ac:dyDescent="0.25">
      <c r="B11451" s="142">
        <v>88666</v>
      </c>
      <c r="C11451" s="143" t="s">
        <v>371</v>
      </c>
      <c r="D11451" s="142">
        <v>13330474</v>
      </c>
      <c r="E11451" s="143" t="s">
        <v>8602</v>
      </c>
      <c r="F11451" s="143" t="s">
        <v>700</v>
      </c>
      <c r="G11451" s="143" t="s">
        <v>701</v>
      </c>
      <c r="H11451" s="144">
        <v>750</v>
      </c>
      <c r="I11451" s="143"/>
    </row>
    <row r="11452" spans="2:9" x14ac:dyDescent="0.25">
      <c r="B11452" s="142">
        <v>88666</v>
      </c>
      <c r="C11452" s="143" t="s">
        <v>371</v>
      </c>
      <c r="D11452" s="142">
        <v>13330474</v>
      </c>
      <c r="E11452" s="143" t="s">
        <v>8603</v>
      </c>
      <c r="F11452" s="143" t="s">
        <v>713</v>
      </c>
      <c r="G11452" s="143" t="s">
        <v>714</v>
      </c>
      <c r="H11452" s="144">
        <v>60000</v>
      </c>
      <c r="I11452" s="143"/>
    </row>
    <row r="11453" spans="2:9" x14ac:dyDescent="0.25">
      <c r="B11453" s="142">
        <v>88666</v>
      </c>
      <c r="C11453" s="143" t="s">
        <v>371</v>
      </c>
      <c r="D11453" s="142">
        <v>13344313</v>
      </c>
      <c r="E11453" s="143" t="s">
        <v>8604</v>
      </c>
      <c r="F11453" s="143" t="s">
        <v>700</v>
      </c>
      <c r="G11453" s="143" t="s">
        <v>701</v>
      </c>
      <c r="H11453" s="144">
        <v>8000</v>
      </c>
      <c r="I11453" s="143"/>
    </row>
    <row r="11454" spans="2:9" x14ac:dyDescent="0.25">
      <c r="B11454" s="142">
        <v>88666</v>
      </c>
      <c r="C11454" s="143" t="s">
        <v>371</v>
      </c>
      <c r="D11454" s="142">
        <v>13344313</v>
      </c>
      <c r="E11454" s="143" t="s">
        <v>8605</v>
      </c>
      <c r="F11454" s="143" t="s">
        <v>737</v>
      </c>
      <c r="G11454" s="143" t="s">
        <v>738</v>
      </c>
      <c r="H11454" s="144">
        <v>360</v>
      </c>
      <c r="I11454" s="143"/>
    </row>
    <row r="11455" spans="2:9" x14ac:dyDescent="0.25">
      <c r="B11455" s="142">
        <v>88666</v>
      </c>
      <c r="C11455" s="143" t="s">
        <v>371</v>
      </c>
      <c r="D11455" s="142">
        <v>13354099</v>
      </c>
      <c r="E11455" s="143" t="s">
        <v>8606</v>
      </c>
      <c r="F11455" s="143" t="s">
        <v>700</v>
      </c>
      <c r="G11455" s="143" t="s">
        <v>701</v>
      </c>
      <c r="H11455" s="144">
        <v>525</v>
      </c>
      <c r="I11455" s="143"/>
    </row>
    <row r="11456" spans="2:9" x14ac:dyDescent="0.25">
      <c r="B11456" s="142">
        <v>88666</v>
      </c>
      <c r="C11456" s="143" t="s">
        <v>371</v>
      </c>
      <c r="D11456" s="142">
        <v>13354099</v>
      </c>
      <c r="E11456" s="143" t="s">
        <v>8606</v>
      </c>
      <c r="F11456" s="143" t="s">
        <v>700</v>
      </c>
      <c r="G11456" s="143" t="s">
        <v>701</v>
      </c>
      <c r="H11456" s="144">
        <v>375</v>
      </c>
      <c r="I11456" s="143"/>
    </row>
    <row r="11457" spans="2:9" x14ac:dyDescent="0.25">
      <c r="B11457" s="142">
        <v>88666</v>
      </c>
      <c r="C11457" s="143" t="s">
        <v>371</v>
      </c>
      <c r="D11457" s="142">
        <v>13354099</v>
      </c>
      <c r="E11457" s="143" t="s">
        <v>8607</v>
      </c>
      <c r="F11457" s="143" t="s">
        <v>697</v>
      </c>
      <c r="G11457" s="143" t="s">
        <v>698</v>
      </c>
      <c r="H11457" s="144">
        <v>15600</v>
      </c>
      <c r="I11457" s="143"/>
    </row>
    <row r="11458" spans="2:9" x14ac:dyDescent="0.25">
      <c r="B11458" s="142">
        <v>88666</v>
      </c>
      <c r="C11458" s="143" t="s">
        <v>371</v>
      </c>
      <c r="D11458" s="142">
        <v>13354099</v>
      </c>
      <c r="E11458" s="143" t="s">
        <v>8607</v>
      </c>
      <c r="F11458" s="143" t="s">
        <v>697</v>
      </c>
      <c r="G11458" s="143" t="s">
        <v>698</v>
      </c>
      <c r="H11458" s="144">
        <v>750</v>
      </c>
      <c r="I11458" s="143"/>
    </row>
    <row r="11459" spans="2:9" x14ac:dyDescent="0.25">
      <c r="B11459" s="142">
        <v>88666</v>
      </c>
      <c r="C11459" s="143" t="s">
        <v>371</v>
      </c>
      <c r="D11459" s="142">
        <v>13393607</v>
      </c>
      <c r="E11459" s="143" t="s">
        <v>8608</v>
      </c>
      <c r="F11459" s="143" t="s">
        <v>700</v>
      </c>
      <c r="G11459" s="143" t="s">
        <v>701</v>
      </c>
      <c r="H11459" s="144">
        <v>30000</v>
      </c>
      <c r="I11459" s="143"/>
    </row>
    <row r="11460" spans="2:9" x14ac:dyDescent="0.25">
      <c r="B11460" s="142">
        <v>88666</v>
      </c>
      <c r="C11460" s="143" t="s">
        <v>371</v>
      </c>
      <c r="D11460" s="142">
        <v>13393607</v>
      </c>
      <c r="E11460" s="143" t="s">
        <v>10051</v>
      </c>
      <c r="F11460" s="143" t="s">
        <v>1245</v>
      </c>
      <c r="G11460" s="143" t="s">
        <v>1246</v>
      </c>
      <c r="H11460" s="144">
        <v>20000</v>
      </c>
      <c r="I11460" s="143"/>
    </row>
    <row r="11461" spans="2:9" x14ac:dyDescent="0.25">
      <c r="B11461" s="142">
        <v>88666</v>
      </c>
      <c r="C11461" s="143" t="s">
        <v>371</v>
      </c>
      <c r="D11461" s="142">
        <v>13393607</v>
      </c>
      <c r="E11461" s="143" t="s">
        <v>8609</v>
      </c>
      <c r="F11461" s="143" t="s">
        <v>713</v>
      </c>
      <c r="G11461" s="143" t="s">
        <v>714</v>
      </c>
      <c r="H11461" s="144">
        <v>100000</v>
      </c>
      <c r="I11461" s="143"/>
    </row>
    <row r="11462" spans="2:9" x14ac:dyDescent="0.25">
      <c r="B11462" s="142">
        <v>88666</v>
      </c>
      <c r="C11462" s="143" t="s">
        <v>371</v>
      </c>
      <c r="D11462" s="142">
        <v>13393607</v>
      </c>
      <c r="E11462" s="143" t="s">
        <v>8610</v>
      </c>
      <c r="F11462" s="143" t="s">
        <v>778</v>
      </c>
      <c r="G11462" s="143" t="s">
        <v>779</v>
      </c>
      <c r="H11462" s="144">
        <v>888</v>
      </c>
      <c r="I11462" s="143"/>
    </row>
    <row r="11463" spans="2:9" x14ac:dyDescent="0.25">
      <c r="B11463" s="142">
        <v>88666</v>
      </c>
      <c r="C11463" s="143" t="s">
        <v>371</v>
      </c>
      <c r="D11463" s="142">
        <v>13393607</v>
      </c>
      <c r="E11463" s="143" t="s">
        <v>8611</v>
      </c>
      <c r="F11463" s="143" t="s">
        <v>700</v>
      </c>
      <c r="G11463" s="143" t="s">
        <v>701</v>
      </c>
      <c r="H11463" s="144">
        <v>20000</v>
      </c>
      <c r="I11463" s="143"/>
    </row>
    <row r="11464" spans="2:9" x14ac:dyDescent="0.25">
      <c r="B11464" s="142">
        <v>88666</v>
      </c>
      <c r="C11464" s="143" t="s">
        <v>371</v>
      </c>
      <c r="D11464" s="142">
        <v>13408102</v>
      </c>
      <c r="E11464" s="143" t="s">
        <v>8612</v>
      </c>
      <c r="F11464" s="143" t="s">
        <v>769</v>
      </c>
      <c r="G11464" s="143" t="s">
        <v>770</v>
      </c>
      <c r="H11464" s="144">
        <v>330</v>
      </c>
      <c r="I11464" s="143"/>
    </row>
    <row r="11465" spans="2:9" x14ac:dyDescent="0.25">
      <c r="B11465" s="142">
        <v>88666</v>
      </c>
      <c r="C11465" s="143" t="s">
        <v>371</v>
      </c>
      <c r="D11465" s="142">
        <v>13408102</v>
      </c>
      <c r="E11465" s="143" t="s">
        <v>8613</v>
      </c>
      <c r="F11465" s="143" t="s">
        <v>713</v>
      </c>
      <c r="G11465" s="143" t="s">
        <v>714</v>
      </c>
      <c r="H11465" s="144">
        <v>75000</v>
      </c>
      <c r="I11465" s="143"/>
    </row>
    <row r="11466" spans="2:9" x14ac:dyDescent="0.25">
      <c r="B11466" s="142">
        <v>88666</v>
      </c>
      <c r="C11466" s="143" t="s">
        <v>371</v>
      </c>
      <c r="D11466" s="142">
        <v>13421246</v>
      </c>
      <c r="E11466" s="143" t="s">
        <v>8614</v>
      </c>
      <c r="F11466" s="143" t="s">
        <v>700</v>
      </c>
      <c r="G11466" s="143" t="s">
        <v>701</v>
      </c>
      <c r="H11466" s="144">
        <v>17662.52</v>
      </c>
      <c r="I11466" s="143"/>
    </row>
    <row r="11467" spans="2:9" x14ac:dyDescent="0.25">
      <c r="B11467" s="142">
        <v>88666</v>
      </c>
      <c r="C11467" s="143" t="s">
        <v>371</v>
      </c>
      <c r="D11467" s="142">
        <v>13421246</v>
      </c>
      <c r="E11467" s="143" t="s">
        <v>8615</v>
      </c>
      <c r="F11467" s="143" t="s">
        <v>769</v>
      </c>
      <c r="G11467" s="143" t="s">
        <v>770</v>
      </c>
      <c r="H11467" s="144">
        <v>-17662.52</v>
      </c>
      <c r="I11467" s="143"/>
    </row>
    <row r="11468" spans="2:9" x14ac:dyDescent="0.25">
      <c r="B11468" s="142">
        <v>88666</v>
      </c>
      <c r="C11468" s="143" t="s">
        <v>371</v>
      </c>
      <c r="D11468" s="142">
        <v>13428493</v>
      </c>
      <c r="E11468" s="143" t="s">
        <v>8616</v>
      </c>
      <c r="F11468" s="143" t="s">
        <v>700</v>
      </c>
      <c r="G11468" s="143" t="s">
        <v>701</v>
      </c>
      <c r="H11468" s="144">
        <v>5000</v>
      </c>
      <c r="I11468" s="143"/>
    </row>
    <row r="11469" spans="2:9" x14ac:dyDescent="0.25">
      <c r="B11469" s="142">
        <v>88666</v>
      </c>
      <c r="C11469" s="143" t="s">
        <v>371</v>
      </c>
      <c r="D11469" s="142">
        <v>13497581</v>
      </c>
      <c r="E11469" s="143" t="s">
        <v>8617</v>
      </c>
      <c r="F11469" s="143" t="s">
        <v>729</v>
      </c>
      <c r="G11469" s="143" t="s">
        <v>730</v>
      </c>
      <c r="H11469" s="144">
        <v>12000</v>
      </c>
      <c r="I11469" s="143"/>
    </row>
    <row r="11470" spans="2:9" x14ac:dyDescent="0.25">
      <c r="B11470" s="142">
        <v>88666</v>
      </c>
      <c r="C11470" s="143" t="s">
        <v>371</v>
      </c>
      <c r="D11470" s="142">
        <v>13497585</v>
      </c>
      <c r="E11470" s="143" t="s">
        <v>8618</v>
      </c>
      <c r="F11470" s="143" t="s">
        <v>737</v>
      </c>
      <c r="G11470" s="143" t="s">
        <v>738</v>
      </c>
      <c r="H11470" s="144">
        <v>225</v>
      </c>
      <c r="I11470" s="143"/>
    </row>
    <row r="11471" spans="2:9" x14ac:dyDescent="0.25">
      <c r="B11471" s="142">
        <v>88666</v>
      </c>
      <c r="C11471" s="143" t="s">
        <v>371</v>
      </c>
      <c r="D11471" s="142">
        <v>13497585</v>
      </c>
      <c r="E11471" s="143" t="s">
        <v>8618</v>
      </c>
      <c r="F11471" s="143" t="s">
        <v>737</v>
      </c>
      <c r="G11471" s="143" t="s">
        <v>738</v>
      </c>
      <c r="H11471" s="144">
        <v>315</v>
      </c>
      <c r="I11471" s="143"/>
    </row>
    <row r="11472" spans="2:9" x14ac:dyDescent="0.25">
      <c r="B11472" s="142">
        <v>88666</v>
      </c>
      <c r="C11472" s="143" t="s">
        <v>371</v>
      </c>
      <c r="D11472" s="142">
        <v>13510143</v>
      </c>
      <c r="E11472" s="143" t="s">
        <v>8619</v>
      </c>
      <c r="F11472" s="143" t="s">
        <v>700</v>
      </c>
      <c r="G11472" s="143" t="s">
        <v>701</v>
      </c>
      <c r="H11472" s="144">
        <v>525</v>
      </c>
      <c r="I11472" s="143"/>
    </row>
    <row r="11473" spans="2:9" x14ac:dyDescent="0.25">
      <c r="B11473" s="142">
        <v>88666</v>
      </c>
      <c r="C11473" s="143" t="s">
        <v>371</v>
      </c>
      <c r="D11473" s="142">
        <v>13510143</v>
      </c>
      <c r="E11473" s="143" t="s">
        <v>8619</v>
      </c>
      <c r="F11473" s="143" t="s">
        <v>700</v>
      </c>
      <c r="G11473" s="143" t="s">
        <v>701</v>
      </c>
      <c r="H11473" s="144">
        <v>375</v>
      </c>
      <c r="I11473" s="143"/>
    </row>
    <row r="11474" spans="2:9" x14ac:dyDescent="0.25">
      <c r="B11474" s="142">
        <v>88666</v>
      </c>
      <c r="C11474" s="143" t="s">
        <v>371</v>
      </c>
      <c r="D11474" s="142">
        <v>13510143</v>
      </c>
      <c r="E11474" s="143" t="s">
        <v>8620</v>
      </c>
      <c r="F11474" s="143" t="s">
        <v>697</v>
      </c>
      <c r="G11474" s="143" t="s">
        <v>698</v>
      </c>
      <c r="H11474" s="144">
        <v>15600</v>
      </c>
      <c r="I11474" s="143"/>
    </row>
    <row r="11475" spans="2:9" x14ac:dyDescent="0.25">
      <c r="B11475" s="142">
        <v>88666</v>
      </c>
      <c r="C11475" s="143" t="s">
        <v>371</v>
      </c>
      <c r="D11475" s="142">
        <v>13510143</v>
      </c>
      <c r="E11475" s="143" t="s">
        <v>8620</v>
      </c>
      <c r="F11475" s="143" t="s">
        <v>697</v>
      </c>
      <c r="G11475" s="143" t="s">
        <v>698</v>
      </c>
      <c r="H11475" s="144">
        <v>750</v>
      </c>
      <c r="I11475" s="143"/>
    </row>
    <row r="11476" spans="2:9" x14ac:dyDescent="0.25">
      <c r="B11476" s="142">
        <v>88666</v>
      </c>
      <c r="C11476" s="143" t="s">
        <v>371</v>
      </c>
      <c r="D11476" s="142">
        <v>13625184</v>
      </c>
      <c r="E11476" s="143" t="s">
        <v>8621</v>
      </c>
      <c r="F11476" s="143" t="s">
        <v>700</v>
      </c>
      <c r="G11476" s="143" t="s">
        <v>701</v>
      </c>
      <c r="H11476" s="144">
        <v>500</v>
      </c>
      <c r="I11476" s="143"/>
    </row>
    <row r="11477" spans="2:9" x14ac:dyDescent="0.25">
      <c r="B11477" s="142">
        <v>88666</v>
      </c>
      <c r="C11477" s="143" t="s">
        <v>371</v>
      </c>
      <c r="D11477" s="142">
        <v>13679061</v>
      </c>
      <c r="E11477" s="143" t="s">
        <v>8622</v>
      </c>
      <c r="F11477" s="143" t="s">
        <v>713</v>
      </c>
      <c r="G11477" s="143" t="s">
        <v>714</v>
      </c>
      <c r="H11477" s="144">
        <v>40000</v>
      </c>
      <c r="I11477" s="143"/>
    </row>
    <row r="11478" spans="2:9" x14ac:dyDescent="0.25">
      <c r="B11478" s="142">
        <v>88666</v>
      </c>
      <c r="C11478" s="143" t="s">
        <v>371</v>
      </c>
      <c r="D11478" s="142">
        <v>13679061</v>
      </c>
      <c r="E11478" s="143" t="s">
        <v>8623</v>
      </c>
      <c r="F11478" s="143" t="s">
        <v>700</v>
      </c>
      <c r="G11478" s="143" t="s">
        <v>701</v>
      </c>
      <c r="H11478" s="144">
        <v>4200</v>
      </c>
      <c r="I11478" s="143"/>
    </row>
    <row r="11479" spans="2:9" x14ac:dyDescent="0.25">
      <c r="B11479" s="142">
        <v>88666</v>
      </c>
      <c r="C11479" s="143" t="s">
        <v>371</v>
      </c>
      <c r="D11479" s="142">
        <v>13679061</v>
      </c>
      <c r="E11479" s="143" t="s">
        <v>8623</v>
      </c>
      <c r="F11479" s="143" t="s">
        <v>700</v>
      </c>
      <c r="G11479" s="143" t="s">
        <v>701</v>
      </c>
      <c r="H11479" s="144">
        <v>3000</v>
      </c>
      <c r="I11479" s="143"/>
    </row>
    <row r="11480" spans="2:9" x14ac:dyDescent="0.25">
      <c r="B11480" s="142">
        <v>88666</v>
      </c>
      <c r="C11480" s="143" t="s">
        <v>371</v>
      </c>
      <c r="D11480" s="142">
        <v>13679061</v>
      </c>
      <c r="E11480" s="143" t="s">
        <v>8624</v>
      </c>
      <c r="F11480" s="143" t="s">
        <v>697</v>
      </c>
      <c r="G11480" s="143" t="s">
        <v>698</v>
      </c>
      <c r="H11480" s="144">
        <v>0</v>
      </c>
      <c r="I11480" s="143"/>
    </row>
    <row r="11481" spans="2:9" x14ac:dyDescent="0.25">
      <c r="B11481" s="142">
        <v>88666</v>
      </c>
      <c r="C11481" s="143" t="s">
        <v>371</v>
      </c>
      <c r="D11481" s="142">
        <v>13690822</v>
      </c>
      <c r="E11481" s="143" t="s">
        <v>8600</v>
      </c>
      <c r="F11481" s="143" t="s">
        <v>787</v>
      </c>
      <c r="G11481" s="143" t="s">
        <v>788</v>
      </c>
      <c r="H11481" s="144">
        <v>210</v>
      </c>
      <c r="I11481" s="143"/>
    </row>
    <row r="11482" spans="2:9" x14ac:dyDescent="0.25">
      <c r="B11482" s="142">
        <v>88666</v>
      </c>
      <c r="C11482" s="143" t="s">
        <v>371</v>
      </c>
      <c r="D11482" s="142">
        <v>13690822</v>
      </c>
      <c r="E11482" s="143" t="s">
        <v>8600</v>
      </c>
      <c r="F11482" s="143" t="s">
        <v>787</v>
      </c>
      <c r="G11482" s="143" t="s">
        <v>788</v>
      </c>
      <c r="H11482" s="144">
        <v>-2055.75</v>
      </c>
      <c r="I11482" s="143"/>
    </row>
    <row r="11483" spans="2:9" x14ac:dyDescent="0.25">
      <c r="B11483" s="142">
        <v>88666</v>
      </c>
      <c r="C11483" s="143" t="s">
        <v>371</v>
      </c>
      <c r="D11483" s="142">
        <v>13690822</v>
      </c>
      <c r="E11483" s="143" t="s">
        <v>8601</v>
      </c>
      <c r="F11483" s="143" t="s">
        <v>700</v>
      </c>
      <c r="G11483" s="143" t="s">
        <v>701</v>
      </c>
      <c r="H11483" s="144">
        <v>-2140.63</v>
      </c>
      <c r="I11483" s="143"/>
    </row>
    <row r="11484" spans="2:9" x14ac:dyDescent="0.25">
      <c r="B11484" s="142">
        <v>88666</v>
      </c>
      <c r="C11484" s="143" t="s">
        <v>371</v>
      </c>
      <c r="D11484" s="142">
        <v>13746118</v>
      </c>
      <c r="E11484" s="143" t="s">
        <v>8625</v>
      </c>
      <c r="F11484" s="143" t="s">
        <v>700</v>
      </c>
      <c r="G11484" s="143" t="s">
        <v>701</v>
      </c>
      <c r="H11484" s="144">
        <v>-7078.84</v>
      </c>
      <c r="I11484" s="143"/>
    </row>
    <row r="11485" spans="2:9" x14ac:dyDescent="0.25">
      <c r="B11485" s="142">
        <v>88666</v>
      </c>
      <c r="C11485" s="143" t="s">
        <v>371</v>
      </c>
      <c r="D11485" s="142">
        <v>13746118</v>
      </c>
      <c r="E11485" s="143" t="s">
        <v>8625</v>
      </c>
      <c r="F11485" s="143" t="s">
        <v>700</v>
      </c>
      <c r="G11485" s="143" t="s">
        <v>701</v>
      </c>
      <c r="H11485" s="144">
        <v>-5057.2</v>
      </c>
      <c r="I11485" s="143"/>
    </row>
    <row r="11486" spans="2:9" x14ac:dyDescent="0.25">
      <c r="B11486" s="142">
        <v>88666</v>
      </c>
      <c r="C11486" s="143" t="s">
        <v>371</v>
      </c>
      <c r="D11486" s="142">
        <v>74504235</v>
      </c>
      <c r="E11486" s="143" t="s">
        <v>8626</v>
      </c>
      <c r="F11486" s="143" t="s">
        <v>700</v>
      </c>
      <c r="G11486" s="143" t="s">
        <v>701</v>
      </c>
      <c r="H11486" s="144">
        <v>600</v>
      </c>
      <c r="I11486" s="143"/>
    </row>
    <row r="11487" spans="2:9" x14ac:dyDescent="0.25">
      <c r="B11487" s="142">
        <v>88706</v>
      </c>
      <c r="C11487" s="143" t="s">
        <v>357</v>
      </c>
      <c r="D11487" s="142">
        <v>13021082</v>
      </c>
      <c r="E11487" s="143" t="s">
        <v>10052</v>
      </c>
      <c r="F11487" s="143" t="s">
        <v>1675</v>
      </c>
      <c r="G11487" s="143" t="s">
        <v>1676</v>
      </c>
      <c r="H11487" s="144">
        <v>992</v>
      </c>
      <c r="I11487" s="143"/>
    </row>
    <row r="11488" spans="2:9" x14ac:dyDescent="0.25">
      <c r="B11488" s="142">
        <v>88706</v>
      </c>
      <c r="C11488" s="143" t="s">
        <v>357</v>
      </c>
      <c r="D11488" s="142">
        <v>13062871</v>
      </c>
      <c r="E11488" s="143" t="s">
        <v>8627</v>
      </c>
      <c r="F11488" s="143" t="s">
        <v>697</v>
      </c>
      <c r="G11488" s="143" t="s">
        <v>698</v>
      </c>
      <c r="H11488" s="144">
        <v>5000</v>
      </c>
      <c r="I11488" s="143"/>
    </row>
    <row r="11489" spans="2:9" x14ac:dyDescent="0.25">
      <c r="B11489" s="142">
        <v>88706</v>
      </c>
      <c r="C11489" s="143" t="s">
        <v>357</v>
      </c>
      <c r="D11489" s="142">
        <v>13062871</v>
      </c>
      <c r="E11489" s="143" t="s">
        <v>8628</v>
      </c>
      <c r="F11489" s="143" t="s">
        <v>706</v>
      </c>
      <c r="G11489" s="143" t="s">
        <v>707</v>
      </c>
      <c r="H11489" s="144">
        <v>1056.44</v>
      </c>
      <c r="I11489" s="143"/>
    </row>
    <row r="11490" spans="2:9" x14ac:dyDescent="0.25">
      <c r="B11490" s="142">
        <v>88706</v>
      </c>
      <c r="C11490" s="143" t="s">
        <v>357</v>
      </c>
      <c r="D11490" s="142">
        <v>13062871</v>
      </c>
      <c r="E11490" s="143" t="s">
        <v>8629</v>
      </c>
      <c r="F11490" s="143" t="s">
        <v>700</v>
      </c>
      <c r="G11490" s="143" t="s">
        <v>701</v>
      </c>
      <c r="H11490" s="144">
        <v>360</v>
      </c>
      <c r="I11490" s="143"/>
    </row>
    <row r="11491" spans="2:9" x14ac:dyDescent="0.25">
      <c r="B11491" s="142">
        <v>88706</v>
      </c>
      <c r="C11491" s="143" t="s">
        <v>357</v>
      </c>
      <c r="D11491" s="142">
        <v>13062871</v>
      </c>
      <c r="E11491" s="143" t="s">
        <v>8630</v>
      </c>
      <c r="F11491" s="143" t="s">
        <v>700</v>
      </c>
      <c r="G11491" s="143" t="s">
        <v>701</v>
      </c>
      <c r="H11491" s="144">
        <v>495</v>
      </c>
      <c r="I11491" s="143"/>
    </row>
    <row r="11492" spans="2:9" x14ac:dyDescent="0.25">
      <c r="B11492" s="142">
        <v>88706</v>
      </c>
      <c r="C11492" s="143" t="s">
        <v>357</v>
      </c>
      <c r="D11492" s="142">
        <v>13082880</v>
      </c>
      <c r="E11492" s="143" t="s">
        <v>8631</v>
      </c>
      <c r="F11492" s="143" t="s">
        <v>700</v>
      </c>
      <c r="G11492" s="143" t="s">
        <v>701</v>
      </c>
      <c r="H11492" s="144">
        <v>-20379.52</v>
      </c>
      <c r="I11492" s="143"/>
    </row>
    <row r="11493" spans="2:9" x14ac:dyDescent="0.25">
      <c r="B11493" s="142">
        <v>88706</v>
      </c>
      <c r="C11493" s="143" t="s">
        <v>357</v>
      </c>
      <c r="D11493" s="142">
        <v>13106702</v>
      </c>
      <c r="E11493" s="143" t="s">
        <v>8632</v>
      </c>
      <c r="F11493" s="143" t="s">
        <v>700</v>
      </c>
      <c r="G11493" s="143" t="s">
        <v>701</v>
      </c>
      <c r="H11493" s="144">
        <v>750</v>
      </c>
      <c r="I11493" s="143"/>
    </row>
    <row r="11494" spans="2:9" x14ac:dyDescent="0.25">
      <c r="B11494" s="142">
        <v>88706</v>
      </c>
      <c r="C11494" s="143" t="s">
        <v>357</v>
      </c>
      <c r="D11494" s="142">
        <v>13106702</v>
      </c>
      <c r="E11494" s="143" t="s">
        <v>8632</v>
      </c>
      <c r="F11494" s="143" t="s">
        <v>700</v>
      </c>
      <c r="G11494" s="143" t="s">
        <v>701</v>
      </c>
      <c r="H11494" s="144">
        <v>1050</v>
      </c>
      <c r="I11494" s="143"/>
    </row>
    <row r="11495" spans="2:9" x14ac:dyDescent="0.25">
      <c r="B11495" s="142">
        <v>88706</v>
      </c>
      <c r="C11495" s="143" t="s">
        <v>357</v>
      </c>
      <c r="D11495" s="142">
        <v>13106702</v>
      </c>
      <c r="E11495" s="143" t="s">
        <v>8633</v>
      </c>
      <c r="F11495" s="143" t="s">
        <v>713</v>
      </c>
      <c r="G11495" s="143" t="s">
        <v>714</v>
      </c>
      <c r="H11495" s="144">
        <v>600</v>
      </c>
      <c r="I11495" s="143"/>
    </row>
    <row r="11496" spans="2:9" x14ac:dyDescent="0.25">
      <c r="B11496" s="142">
        <v>88706</v>
      </c>
      <c r="C11496" s="143" t="s">
        <v>357</v>
      </c>
      <c r="D11496" s="142">
        <v>13106702</v>
      </c>
      <c r="E11496" s="143" t="s">
        <v>8633</v>
      </c>
      <c r="F11496" s="143" t="s">
        <v>713</v>
      </c>
      <c r="G11496" s="143" t="s">
        <v>714</v>
      </c>
      <c r="H11496" s="144">
        <v>1224</v>
      </c>
      <c r="I11496" s="143"/>
    </row>
    <row r="11497" spans="2:9" x14ac:dyDescent="0.25">
      <c r="B11497" s="142">
        <v>88706</v>
      </c>
      <c r="C11497" s="143" t="s">
        <v>357</v>
      </c>
      <c r="D11497" s="142">
        <v>13130200</v>
      </c>
      <c r="E11497" s="143" t="s">
        <v>10053</v>
      </c>
      <c r="F11497" s="143" t="s">
        <v>1675</v>
      </c>
      <c r="G11497" s="143" t="s">
        <v>1676</v>
      </c>
      <c r="H11497" s="144">
        <v>254.42</v>
      </c>
      <c r="I11497" s="143"/>
    </row>
    <row r="11498" spans="2:9" x14ac:dyDescent="0.25">
      <c r="B11498" s="142">
        <v>88706</v>
      </c>
      <c r="C11498" s="143" t="s">
        <v>357</v>
      </c>
      <c r="D11498" s="142">
        <v>13131941</v>
      </c>
      <c r="E11498" s="143" t="s">
        <v>8634</v>
      </c>
      <c r="F11498" s="143" t="s">
        <v>700</v>
      </c>
      <c r="G11498" s="143" t="s">
        <v>701</v>
      </c>
      <c r="H11498" s="144">
        <v>360</v>
      </c>
      <c r="I11498" s="143"/>
    </row>
    <row r="11499" spans="2:9" x14ac:dyDescent="0.25">
      <c r="B11499" s="142">
        <v>88706</v>
      </c>
      <c r="C11499" s="143" t="s">
        <v>357</v>
      </c>
      <c r="D11499" s="142">
        <v>13131941</v>
      </c>
      <c r="E11499" s="143" t="s">
        <v>8635</v>
      </c>
      <c r="F11499" s="143" t="s">
        <v>706</v>
      </c>
      <c r="G11499" s="143" t="s">
        <v>707</v>
      </c>
      <c r="H11499" s="144">
        <v>528.22</v>
      </c>
      <c r="I11499" s="143"/>
    </row>
    <row r="11500" spans="2:9" x14ac:dyDescent="0.25">
      <c r="B11500" s="142">
        <v>88706</v>
      </c>
      <c r="C11500" s="143" t="s">
        <v>357</v>
      </c>
      <c r="D11500" s="142">
        <v>13349529</v>
      </c>
      <c r="E11500" s="143" t="s">
        <v>8636</v>
      </c>
      <c r="F11500" s="143" t="s">
        <v>700</v>
      </c>
      <c r="G11500" s="143" t="s">
        <v>701</v>
      </c>
      <c r="H11500" s="144">
        <v>1400</v>
      </c>
      <c r="I11500" s="143"/>
    </row>
    <row r="11501" spans="2:9" x14ac:dyDescent="0.25">
      <c r="B11501" s="142">
        <v>88706</v>
      </c>
      <c r="C11501" s="143" t="s">
        <v>357</v>
      </c>
      <c r="D11501" s="142">
        <v>13390317</v>
      </c>
      <c r="E11501" s="143" t="s">
        <v>8637</v>
      </c>
      <c r="F11501" s="143" t="s">
        <v>700</v>
      </c>
      <c r="G11501" s="143" t="s">
        <v>701</v>
      </c>
      <c r="H11501" s="144">
        <v>5000</v>
      </c>
      <c r="I11501" s="143"/>
    </row>
    <row r="11502" spans="2:9" x14ac:dyDescent="0.25">
      <c r="B11502" s="142">
        <v>88706</v>
      </c>
      <c r="C11502" s="143" t="s">
        <v>357</v>
      </c>
      <c r="D11502" s="142">
        <v>13403513</v>
      </c>
      <c r="E11502" s="143" t="s">
        <v>8638</v>
      </c>
      <c r="F11502" s="143" t="s">
        <v>700</v>
      </c>
      <c r="G11502" s="143" t="s">
        <v>701</v>
      </c>
      <c r="H11502" s="144">
        <v>-1510.31</v>
      </c>
      <c r="I11502" s="143"/>
    </row>
    <row r="11503" spans="2:9" x14ac:dyDescent="0.25">
      <c r="B11503" s="142">
        <v>88706</v>
      </c>
      <c r="C11503" s="143" t="s">
        <v>357</v>
      </c>
      <c r="D11503" s="142">
        <v>13403513</v>
      </c>
      <c r="E11503" s="143" t="s">
        <v>8638</v>
      </c>
      <c r="F11503" s="143" t="s">
        <v>700</v>
      </c>
      <c r="G11503" s="143" t="s">
        <v>701</v>
      </c>
      <c r="H11503" s="144">
        <v>-42960.6</v>
      </c>
      <c r="I11503" s="143"/>
    </row>
    <row r="11504" spans="2:9" x14ac:dyDescent="0.25">
      <c r="B11504" s="142">
        <v>88706</v>
      </c>
      <c r="C11504" s="143" t="s">
        <v>357</v>
      </c>
      <c r="D11504" s="142">
        <v>13412736</v>
      </c>
      <c r="E11504" s="143" t="s">
        <v>9574</v>
      </c>
      <c r="F11504" s="143" t="s">
        <v>713</v>
      </c>
      <c r="G11504" s="143" t="s">
        <v>714</v>
      </c>
      <c r="H11504" s="144">
        <v>146000</v>
      </c>
      <c r="I11504" s="143"/>
    </row>
    <row r="11505" spans="2:9" x14ac:dyDescent="0.25">
      <c r="B11505" s="142">
        <v>88706</v>
      </c>
      <c r="C11505" s="143" t="s">
        <v>357</v>
      </c>
      <c r="D11505" s="142">
        <v>13441016</v>
      </c>
      <c r="E11505" s="143" t="s">
        <v>8639</v>
      </c>
      <c r="F11505" s="143" t="s">
        <v>700</v>
      </c>
      <c r="G11505" s="143" t="s">
        <v>701</v>
      </c>
      <c r="H11505" s="144">
        <v>9500</v>
      </c>
      <c r="I11505" s="143"/>
    </row>
    <row r="11506" spans="2:9" x14ac:dyDescent="0.25">
      <c r="B11506" s="142">
        <v>88706</v>
      </c>
      <c r="C11506" s="143" t="s">
        <v>357</v>
      </c>
      <c r="D11506" s="142">
        <v>13497477</v>
      </c>
      <c r="E11506" s="143" t="s">
        <v>8640</v>
      </c>
      <c r="F11506" s="143" t="s">
        <v>729</v>
      </c>
      <c r="G11506" s="143" t="s">
        <v>730</v>
      </c>
      <c r="H11506" s="144">
        <v>612</v>
      </c>
      <c r="I11506" s="143"/>
    </row>
    <row r="11507" spans="2:9" x14ac:dyDescent="0.25">
      <c r="B11507" s="142">
        <v>88706</v>
      </c>
      <c r="C11507" s="143" t="s">
        <v>357</v>
      </c>
      <c r="D11507" s="142">
        <v>13497477</v>
      </c>
      <c r="E11507" s="143" t="s">
        <v>8640</v>
      </c>
      <c r="F11507" s="143" t="s">
        <v>729</v>
      </c>
      <c r="G11507" s="143" t="s">
        <v>730</v>
      </c>
      <c r="H11507" s="144">
        <v>1236.24</v>
      </c>
      <c r="I11507" s="143"/>
    </row>
    <row r="11508" spans="2:9" x14ac:dyDescent="0.25">
      <c r="B11508" s="142">
        <v>88706</v>
      </c>
      <c r="C11508" s="143" t="s">
        <v>357</v>
      </c>
      <c r="D11508" s="142">
        <v>13500084</v>
      </c>
      <c r="E11508" s="143" t="s">
        <v>8641</v>
      </c>
      <c r="F11508" s="143" t="s">
        <v>706</v>
      </c>
      <c r="G11508" s="143" t="s">
        <v>707</v>
      </c>
      <c r="H11508" s="144">
        <v>528.22</v>
      </c>
      <c r="I11508" s="143"/>
    </row>
    <row r="11509" spans="2:9" x14ac:dyDescent="0.25">
      <c r="B11509" s="142">
        <v>88706</v>
      </c>
      <c r="C11509" s="143" t="s">
        <v>357</v>
      </c>
      <c r="D11509" s="142">
        <v>13703258</v>
      </c>
      <c r="E11509" s="143" t="s">
        <v>8642</v>
      </c>
      <c r="F11509" s="143" t="s">
        <v>700</v>
      </c>
      <c r="G11509" s="143" t="s">
        <v>701</v>
      </c>
      <c r="H11509" s="144">
        <v>-17000</v>
      </c>
      <c r="I11509" s="143"/>
    </row>
    <row r="11510" spans="2:9" x14ac:dyDescent="0.25">
      <c r="B11510" s="142">
        <v>88706</v>
      </c>
      <c r="C11510" s="143" t="s">
        <v>357</v>
      </c>
      <c r="D11510" s="142">
        <v>99286416</v>
      </c>
      <c r="E11510" s="143" t="s">
        <v>8950</v>
      </c>
      <c r="F11510" s="143" t="s">
        <v>700</v>
      </c>
      <c r="G11510" s="143" t="s">
        <v>701</v>
      </c>
      <c r="H11510" s="144">
        <v>200000</v>
      </c>
      <c r="I11510" s="143"/>
    </row>
    <row r="11511" spans="2:9" x14ac:dyDescent="0.25">
      <c r="B11511" s="142">
        <v>88706</v>
      </c>
      <c r="C11511" s="143" t="s">
        <v>357</v>
      </c>
      <c r="D11511" s="142">
        <v>101587629</v>
      </c>
      <c r="E11511" s="143" t="s">
        <v>9575</v>
      </c>
      <c r="F11511" s="143" t="s">
        <v>713</v>
      </c>
      <c r="G11511" s="143" t="s">
        <v>714</v>
      </c>
      <c r="H11511" s="144">
        <v>240000</v>
      </c>
      <c r="I11511" s="143"/>
    </row>
    <row r="11512" spans="2:9" x14ac:dyDescent="0.25">
      <c r="B11512" s="142">
        <v>88716</v>
      </c>
      <c r="C11512" s="143" t="s">
        <v>358</v>
      </c>
      <c r="D11512" s="142">
        <v>13039291</v>
      </c>
      <c r="E11512" s="143" t="s">
        <v>8643</v>
      </c>
      <c r="F11512" s="143" t="s">
        <v>716</v>
      </c>
      <c r="G11512" s="143" t="s">
        <v>717</v>
      </c>
      <c r="H11512" s="144">
        <v>180000</v>
      </c>
      <c r="I11512" s="143"/>
    </row>
    <row r="11513" spans="2:9" x14ac:dyDescent="0.25">
      <c r="B11513" s="142">
        <v>88716</v>
      </c>
      <c r="C11513" s="143" t="s">
        <v>358</v>
      </c>
      <c r="D11513" s="142">
        <v>13110089</v>
      </c>
      <c r="E11513" s="143" t="s">
        <v>8644</v>
      </c>
      <c r="F11513" s="143" t="s">
        <v>700</v>
      </c>
      <c r="G11513" s="143" t="s">
        <v>701</v>
      </c>
      <c r="H11513" s="144">
        <v>420</v>
      </c>
      <c r="I11513" s="143"/>
    </row>
    <row r="11514" spans="2:9" x14ac:dyDescent="0.25">
      <c r="B11514" s="142">
        <v>88716</v>
      </c>
      <c r="C11514" s="143" t="s">
        <v>358</v>
      </c>
      <c r="D11514" s="142">
        <v>13110089</v>
      </c>
      <c r="E11514" s="143" t="s">
        <v>8644</v>
      </c>
      <c r="F11514" s="143" t="s">
        <v>700</v>
      </c>
      <c r="G11514" s="143" t="s">
        <v>701</v>
      </c>
      <c r="H11514" s="144">
        <v>300</v>
      </c>
      <c r="I11514" s="143"/>
    </row>
    <row r="11515" spans="2:9" x14ac:dyDescent="0.25">
      <c r="B11515" s="142">
        <v>88716</v>
      </c>
      <c r="C11515" s="143" t="s">
        <v>358</v>
      </c>
      <c r="D11515" s="142">
        <v>13267964</v>
      </c>
      <c r="E11515" s="143" t="s">
        <v>8645</v>
      </c>
      <c r="F11515" s="143" t="s">
        <v>700</v>
      </c>
      <c r="G11515" s="143" t="s">
        <v>701</v>
      </c>
      <c r="H11515" s="144">
        <v>60</v>
      </c>
      <c r="I11515" s="143"/>
    </row>
    <row r="11516" spans="2:9" x14ac:dyDescent="0.25">
      <c r="B11516" s="142">
        <v>88716</v>
      </c>
      <c r="C11516" s="143" t="s">
        <v>358</v>
      </c>
      <c r="D11516" s="142">
        <v>13267964</v>
      </c>
      <c r="E11516" s="143" t="s">
        <v>8645</v>
      </c>
      <c r="F11516" s="143" t="s">
        <v>700</v>
      </c>
      <c r="G11516" s="143" t="s">
        <v>701</v>
      </c>
      <c r="H11516" s="144">
        <v>300</v>
      </c>
      <c r="I11516" s="143"/>
    </row>
  </sheetData>
  <mergeCells count="1">
    <mergeCell ref="C2:F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79"/>
  <sheetViews>
    <sheetView workbookViewId="0">
      <selection activeCell="C1" sqref="C1"/>
    </sheetView>
  </sheetViews>
  <sheetFormatPr baseColWidth="10" defaultRowHeight="15" x14ac:dyDescent="0.25"/>
  <cols>
    <col min="1" max="1" width="4.140625" customWidth="1"/>
    <col min="2" max="2" width="10.7109375" customWidth="1"/>
    <col min="3" max="3" width="10.140625" customWidth="1"/>
    <col min="4" max="4" width="24.5703125" customWidth="1"/>
    <col min="5" max="5" width="10.7109375" customWidth="1"/>
    <col min="6" max="6" width="9" customWidth="1"/>
    <col min="7" max="7" width="6.140625" customWidth="1"/>
    <col min="8" max="8" width="15.42578125" customWidth="1"/>
    <col min="9" max="9" width="15.140625" customWidth="1"/>
    <col min="10" max="10" width="10.7109375" customWidth="1"/>
    <col min="11" max="11" width="27" customWidth="1"/>
    <col min="12" max="12" width="21" customWidth="1"/>
    <col min="13" max="13" width="48.28515625" customWidth="1"/>
    <col min="14" max="14" width="15.140625" customWidth="1"/>
    <col min="15" max="18" width="6.7109375" customWidth="1"/>
    <col min="19" max="19" width="4.85546875" customWidth="1"/>
    <col min="20" max="20" width="4.5703125" customWidth="1"/>
  </cols>
  <sheetData>
    <row r="1" spans="2:22" s="104" customFormat="1" ht="21.95" customHeight="1" x14ac:dyDescent="0.2">
      <c r="T1" s="105"/>
    </row>
    <row r="2" spans="2:22" s="104" customFormat="1" ht="23.45" customHeight="1" thickBot="1" x14ac:dyDescent="0.3">
      <c r="B2" s="145" t="s">
        <v>636</v>
      </c>
      <c r="C2" s="146" t="s">
        <v>484</v>
      </c>
      <c r="D2" s="146" t="s">
        <v>393</v>
      </c>
      <c r="E2" s="146" t="s">
        <v>637</v>
      </c>
      <c r="F2" s="146" t="s">
        <v>496</v>
      </c>
      <c r="G2" s="146" t="s">
        <v>638</v>
      </c>
      <c r="H2" s="146" t="s">
        <v>639</v>
      </c>
      <c r="I2" s="146" t="s">
        <v>640</v>
      </c>
      <c r="J2" s="146" t="s">
        <v>641</v>
      </c>
      <c r="K2" s="146" t="s">
        <v>642</v>
      </c>
      <c r="L2" s="146" t="s">
        <v>643</v>
      </c>
      <c r="M2" s="146" t="s">
        <v>644</v>
      </c>
      <c r="N2" s="147" t="s">
        <v>645</v>
      </c>
      <c r="T2" s="105"/>
      <c r="V2" s="104" t="s">
        <v>660</v>
      </c>
    </row>
    <row r="3" spans="2:22" s="104" customFormat="1" ht="19.7" customHeight="1" thickTop="1" x14ac:dyDescent="0.25">
      <c r="B3" s="148">
        <v>48</v>
      </c>
      <c r="C3" s="149" t="s">
        <v>646</v>
      </c>
      <c r="D3" s="149" t="s">
        <v>381</v>
      </c>
      <c r="E3" s="149" t="s">
        <v>646</v>
      </c>
      <c r="F3" s="149" t="s">
        <v>646</v>
      </c>
      <c r="G3" s="149" t="s">
        <v>646</v>
      </c>
      <c r="H3" s="149">
        <v>50</v>
      </c>
      <c r="I3" s="149" t="s">
        <v>497</v>
      </c>
      <c r="J3" s="149" t="s">
        <v>498</v>
      </c>
      <c r="K3" s="149" t="s">
        <v>499</v>
      </c>
      <c r="L3" s="149" t="s">
        <v>500</v>
      </c>
      <c r="M3" s="149" t="s">
        <v>501</v>
      </c>
      <c r="N3" s="150">
        <v>2716747</v>
      </c>
      <c r="T3" s="105"/>
      <c r="V3" s="104" t="s">
        <v>661</v>
      </c>
    </row>
    <row r="4" spans="2:22" s="104" customFormat="1" ht="19.7" customHeight="1" x14ac:dyDescent="0.25">
      <c r="B4" s="151">
        <v>48</v>
      </c>
      <c r="C4" s="152" t="s">
        <v>646</v>
      </c>
      <c r="D4" s="152" t="s">
        <v>384</v>
      </c>
      <c r="E4" s="152" t="s">
        <v>646</v>
      </c>
      <c r="F4" s="152" t="s">
        <v>646</v>
      </c>
      <c r="G4" s="152" t="s">
        <v>646</v>
      </c>
      <c r="H4" s="152">
        <v>30</v>
      </c>
      <c r="I4" s="152" t="s">
        <v>691</v>
      </c>
      <c r="J4" s="152" t="s">
        <v>552</v>
      </c>
      <c r="K4" s="152" t="s">
        <v>553</v>
      </c>
      <c r="L4" s="152" t="s">
        <v>500</v>
      </c>
      <c r="M4" s="152" t="s">
        <v>501</v>
      </c>
      <c r="N4" s="153">
        <v>2768697</v>
      </c>
      <c r="T4" s="105"/>
    </row>
    <row r="5" spans="2:22" s="104" customFormat="1" ht="19.7" customHeight="1" x14ac:dyDescent="0.25">
      <c r="B5" s="148">
        <v>48</v>
      </c>
      <c r="C5" s="149" t="s">
        <v>646</v>
      </c>
      <c r="D5" s="149" t="s">
        <v>384</v>
      </c>
      <c r="E5" s="149" t="s">
        <v>646</v>
      </c>
      <c r="F5" s="149" t="s">
        <v>646</v>
      </c>
      <c r="G5" s="149" t="s">
        <v>646</v>
      </c>
      <c r="H5" s="149">
        <v>30</v>
      </c>
      <c r="I5" s="149" t="s">
        <v>691</v>
      </c>
      <c r="J5" s="149" t="s">
        <v>554</v>
      </c>
      <c r="K5" s="149" t="s">
        <v>555</v>
      </c>
      <c r="L5" s="149" t="s">
        <v>507</v>
      </c>
      <c r="M5" s="149" t="s">
        <v>501</v>
      </c>
      <c r="N5" s="150">
        <v>5045346</v>
      </c>
      <c r="T5" s="105"/>
      <c r="V5" s="104" t="s">
        <v>673</v>
      </c>
    </row>
    <row r="6" spans="2:22" s="104" customFormat="1" ht="19.7" customHeight="1" x14ac:dyDescent="0.25">
      <c r="B6" s="151">
        <v>48</v>
      </c>
      <c r="C6" s="152" t="s">
        <v>646</v>
      </c>
      <c r="D6" s="152" t="s">
        <v>381</v>
      </c>
      <c r="E6" s="152" t="s">
        <v>646</v>
      </c>
      <c r="F6" s="152" t="s">
        <v>646</v>
      </c>
      <c r="G6" s="152" t="s">
        <v>646</v>
      </c>
      <c r="H6" s="152">
        <v>50</v>
      </c>
      <c r="I6" s="152" t="s">
        <v>497</v>
      </c>
      <c r="J6" s="152" t="s">
        <v>502</v>
      </c>
      <c r="K6" s="152" t="s">
        <v>503</v>
      </c>
      <c r="L6" s="152" t="s">
        <v>504</v>
      </c>
      <c r="M6" s="152" t="s">
        <v>501</v>
      </c>
      <c r="N6" s="153">
        <v>4122706</v>
      </c>
      <c r="T6" s="105"/>
      <c r="V6" s="104" t="s">
        <v>674</v>
      </c>
    </row>
    <row r="7" spans="2:22" s="104" customFormat="1" ht="19.7" customHeight="1" x14ac:dyDescent="0.25">
      <c r="B7" s="148">
        <v>48</v>
      </c>
      <c r="C7" s="149" t="s">
        <v>646</v>
      </c>
      <c r="D7" s="149" t="s">
        <v>381</v>
      </c>
      <c r="E7" s="149" t="s">
        <v>646</v>
      </c>
      <c r="F7" s="149" t="s">
        <v>646</v>
      </c>
      <c r="G7" s="149" t="s">
        <v>646</v>
      </c>
      <c r="H7" s="149">
        <v>50</v>
      </c>
      <c r="I7" s="149" t="s">
        <v>497</v>
      </c>
      <c r="J7" s="149" t="s">
        <v>505</v>
      </c>
      <c r="K7" s="149" t="s">
        <v>506</v>
      </c>
      <c r="L7" s="149" t="s">
        <v>507</v>
      </c>
      <c r="M7" s="149" t="s">
        <v>501</v>
      </c>
      <c r="N7" s="150">
        <v>3545905</v>
      </c>
      <c r="T7" s="105"/>
    </row>
    <row r="8" spans="2:22" s="104" customFormat="1" ht="19.7" customHeight="1" x14ac:dyDescent="0.25">
      <c r="B8" s="151">
        <v>48</v>
      </c>
      <c r="C8" s="152" t="s">
        <v>646</v>
      </c>
      <c r="D8" s="152" t="s">
        <v>381</v>
      </c>
      <c r="E8" s="152" t="s">
        <v>646</v>
      </c>
      <c r="F8" s="152" t="s">
        <v>646</v>
      </c>
      <c r="G8" s="152" t="s">
        <v>646</v>
      </c>
      <c r="H8" s="152">
        <v>50</v>
      </c>
      <c r="I8" s="152" t="s">
        <v>497</v>
      </c>
      <c r="J8" s="152" t="s">
        <v>508</v>
      </c>
      <c r="K8" s="152" t="s">
        <v>509</v>
      </c>
      <c r="L8" s="152" t="s">
        <v>500</v>
      </c>
      <c r="M8" s="152" t="s">
        <v>501</v>
      </c>
      <c r="N8" s="153">
        <v>3572349</v>
      </c>
      <c r="T8" s="105"/>
    </row>
    <row r="9" spans="2:22" s="104" customFormat="1" ht="19.7" customHeight="1" x14ac:dyDescent="0.25">
      <c r="B9" s="148">
        <v>48</v>
      </c>
      <c r="C9" s="149" t="s">
        <v>646</v>
      </c>
      <c r="D9" s="149" t="s">
        <v>384</v>
      </c>
      <c r="E9" s="149" t="s">
        <v>646</v>
      </c>
      <c r="F9" s="149" t="s">
        <v>646</v>
      </c>
      <c r="G9" s="149" t="s">
        <v>646</v>
      </c>
      <c r="H9" s="149">
        <v>30</v>
      </c>
      <c r="I9" s="149" t="s">
        <v>691</v>
      </c>
      <c r="J9" s="149" t="s">
        <v>556</v>
      </c>
      <c r="K9" s="149" t="s">
        <v>557</v>
      </c>
      <c r="L9" s="149" t="s">
        <v>500</v>
      </c>
      <c r="M9" s="149" t="s">
        <v>501</v>
      </c>
      <c r="N9" s="150">
        <v>1927877</v>
      </c>
      <c r="T9" s="105"/>
    </row>
    <row r="10" spans="2:22" s="104" customFormat="1" ht="19.7" customHeight="1" x14ac:dyDescent="0.25">
      <c r="B10" s="151">
        <v>48</v>
      </c>
      <c r="C10" s="152" t="s">
        <v>646</v>
      </c>
      <c r="D10" s="152" t="s">
        <v>387</v>
      </c>
      <c r="E10" s="152" t="s">
        <v>646</v>
      </c>
      <c r="F10" s="152" t="s">
        <v>646</v>
      </c>
      <c r="G10" s="152" t="s">
        <v>646</v>
      </c>
      <c r="H10" s="152">
        <v>80</v>
      </c>
      <c r="I10" s="152" t="s">
        <v>497</v>
      </c>
      <c r="J10" s="152" t="s">
        <v>678</v>
      </c>
      <c r="K10" s="152" t="s">
        <v>679</v>
      </c>
      <c r="L10" s="152" t="s">
        <v>507</v>
      </c>
      <c r="M10" s="152" t="s">
        <v>501</v>
      </c>
      <c r="N10" s="153">
        <v>971080</v>
      </c>
      <c r="T10" s="105"/>
    </row>
    <row r="11" spans="2:22" s="104" customFormat="1" ht="19.7" customHeight="1" x14ac:dyDescent="0.25">
      <c r="B11" s="148">
        <v>48</v>
      </c>
      <c r="C11" s="149" t="s">
        <v>646</v>
      </c>
      <c r="D11" s="149" t="s">
        <v>387</v>
      </c>
      <c r="E11" s="149" t="s">
        <v>675</v>
      </c>
      <c r="F11" s="149" t="s">
        <v>676</v>
      </c>
      <c r="G11" s="149" t="s">
        <v>646</v>
      </c>
      <c r="H11" s="158">
        <v>80</v>
      </c>
      <c r="I11" s="149" t="s">
        <v>677</v>
      </c>
      <c r="J11" s="149" t="s">
        <v>678</v>
      </c>
      <c r="K11" s="149" t="s">
        <v>679</v>
      </c>
      <c r="L11" s="149" t="s">
        <v>507</v>
      </c>
      <c r="M11" s="149" t="s">
        <v>501</v>
      </c>
      <c r="N11" s="150">
        <v>10259</v>
      </c>
      <c r="T11" s="105"/>
    </row>
    <row r="12" spans="2:22" s="104" customFormat="1" ht="19.7" customHeight="1" x14ac:dyDescent="0.25">
      <c r="B12" s="151">
        <v>48</v>
      </c>
      <c r="C12" s="152" t="s">
        <v>646</v>
      </c>
      <c r="D12" s="152" t="s">
        <v>385</v>
      </c>
      <c r="E12" s="152" t="s">
        <v>646</v>
      </c>
      <c r="F12" s="152" t="s">
        <v>646</v>
      </c>
      <c r="G12" s="152" t="s">
        <v>646</v>
      </c>
      <c r="H12" s="152">
        <v>110</v>
      </c>
      <c r="I12" s="152" t="s">
        <v>691</v>
      </c>
      <c r="J12" s="152" t="s">
        <v>568</v>
      </c>
      <c r="K12" s="152" t="s">
        <v>569</v>
      </c>
      <c r="L12" s="152" t="s">
        <v>500</v>
      </c>
      <c r="M12" s="152" t="s">
        <v>501</v>
      </c>
      <c r="N12" s="153">
        <v>3660382</v>
      </c>
      <c r="T12" s="105"/>
    </row>
    <row r="13" spans="2:22" s="104" customFormat="1" ht="19.7" customHeight="1" x14ac:dyDescent="0.25">
      <c r="B13" s="148">
        <v>48</v>
      </c>
      <c r="C13" s="149" t="s">
        <v>646</v>
      </c>
      <c r="D13" s="149" t="s">
        <v>386</v>
      </c>
      <c r="E13" s="149" t="s">
        <v>646</v>
      </c>
      <c r="F13" s="149" t="s">
        <v>646</v>
      </c>
      <c r="G13" s="149" t="s">
        <v>646</v>
      </c>
      <c r="H13" s="149">
        <v>160</v>
      </c>
      <c r="I13" s="149" t="s">
        <v>497</v>
      </c>
      <c r="J13" s="149" t="s">
        <v>586</v>
      </c>
      <c r="K13" s="149" t="s">
        <v>587</v>
      </c>
      <c r="L13" s="149" t="s">
        <v>500</v>
      </c>
      <c r="M13" s="149" t="s">
        <v>501</v>
      </c>
      <c r="N13" s="150">
        <v>2466049</v>
      </c>
      <c r="T13" s="105"/>
    </row>
    <row r="14" spans="2:22" s="104" customFormat="1" ht="19.7" customHeight="1" x14ac:dyDescent="0.25">
      <c r="B14" s="151">
        <v>48</v>
      </c>
      <c r="C14" s="152" t="s">
        <v>646</v>
      </c>
      <c r="D14" s="152" t="s">
        <v>386</v>
      </c>
      <c r="E14" s="152" t="s">
        <v>646</v>
      </c>
      <c r="F14" s="152" t="s">
        <v>646</v>
      </c>
      <c r="G14" s="152" t="s">
        <v>646</v>
      </c>
      <c r="H14" s="152">
        <v>160</v>
      </c>
      <c r="I14" s="152" t="s">
        <v>497</v>
      </c>
      <c r="J14" s="152" t="s">
        <v>588</v>
      </c>
      <c r="K14" s="152" t="s">
        <v>589</v>
      </c>
      <c r="L14" s="152" t="s">
        <v>504</v>
      </c>
      <c r="M14" s="152" t="s">
        <v>501</v>
      </c>
      <c r="N14" s="153">
        <v>395000</v>
      </c>
      <c r="T14" s="105"/>
    </row>
    <row r="15" spans="2:22" s="104" customFormat="1" ht="19.7" customHeight="1" x14ac:dyDescent="0.25">
      <c r="B15" s="148">
        <v>48</v>
      </c>
      <c r="C15" s="149" t="s">
        <v>646</v>
      </c>
      <c r="D15" s="149" t="s">
        <v>386</v>
      </c>
      <c r="E15" s="149" t="s">
        <v>646</v>
      </c>
      <c r="F15" s="149" t="s">
        <v>646</v>
      </c>
      <c r="G15" s="149" t="s">
        <v>646</v>
      </c>
      <c r="H15" s="149">
        <v>160</v>
      </c>
      <c r="I15" s="149" t="s">
        <v>497</v>
      </c>
      <c r="J15" s="149" t="s">
        <v>590</v>
      </c>
      <c r="K15" s="149" t="s">
        <v>591</v>
      </c>
      <c r="L15" s="149" t="s">
        <v>500</v>
      </c>
      <c r="M15" s="149" t="s">
        <v>501</v>
      </c>
      <c r="N15" s="150">
        <v>5657479</v>
      </c>
      <c r="T15" s="105"/>
    </row>
    <row r="16" spans="2:22" s="104" customFormat="1" ht="19.7" customHeight="1" x14ac:dyDescent="0.25">
      <c r="B16" s="151">
        <v>48</v>
      </c>
      <c r="C16" s="152" t="s">
        <v>646</v>
      </c>
      <c r="D16" s="152" t="s">
        <v>385</v>
      </c>
      <c r="E16" s="152" t="s">
        <v>646</v>
      </c>
      <c r="F16" s="152" t="s">
        <v>646</v>
      </c>
      <c r="G16" s="152" t="s">
        <v>646</v>
      </c>
      <c r="H16" s="152">
        <v>110</v>
      </c>
      <c r="I16" s="152" t="s">
        <v>691</v>
      </c>
      <c r="J16" s="152" t="s">
        <v>570</v>
      </c>
      <c r="K16" s="152" t="s">
        <v>571</v>
      </c>
      <c r="L16" s="152" t="s">
        <v>504</v>
      </c>
      <c r="M16" s="152" t="s">
        <v>501</v>
      </c>
      <c r="N16" s="153">
        <v>259500</v>
      </c>
      <c r="T16" s="105"/>
    </row>
    <row r="17" spans="2:20" s="104" customFormat="1" ht="19.7" customHeight="1" x14ac:dyDescent="0.25">
      <c r="B17" s="148">
        <v>48</v>
      </c>
      <c r="C17" s="149" t="s">
        <v>646</v>
      </c>
      <c r="D17" s="149" t="s">
        <v>385</v>
      </c>
      <c r="E17" s="149" t="s">
        <v>646</v>
      </c>
      <c r="F17" s="149" t="s">
        <v>646</v>
      </c>
      <c r="G17" s="149" t="s">
        <v>646</v>
      </c>
      <c r="H17" s="149">
        <v>110</v>
      </c>
      <c r="I17" s="149" t="s">
        <v>691</v>
      </c>
      <c r="J17" s="149" t="s">
        <v>647</v>
      </c>
      <c r="K17" s="149" t="s">
        <v>648</v>
      </c>
      <c r="L17" s="149" t="s">
        <v>500</v>
      </c>
      <c r="M17" s="149" t="s">
        <v>501</v>
      </c>
      <c r="N17" s="150">
        <v>1460336</v>
      </c>
      <c r="T17" s="105"/>
    </row>
    <row r="18" spans="2:20" s="104" customFormat="1" ht="19.7" customHeight="1" x14ac:dyDescent="0.25">
      <c r="B18" s="151">
        <v>48</v>
      </c>
      <c r="C18" s="152" t="s">
        <v>646</v>
      </c>
      <c r="D18" s="152" t="s">
        <v>386</v>
      </c>
      <c r="E18" s="152" t="s">
        <v>646</v>
      </c>
      <c r="F18" s="152" t="s">
        <v>646</v>
      </c>
      <c r="G18" s="152" t="s">
        <v>646</v>
      </c>
      <c r="H18" s="152">
        <v>160</v>
      </c>
      <c r="I18" s="152" t="s">
        <v>497</v>
      </c>
      <c r="J18" s="152" t="s">
        <v>592</v>
      </c>
      <c r="K18" s="152" t="s">
        <v>593</v>
      </c>
      <c r="L18" s="152" t="s">
        <v>500</v>
      </c>
      <c r="M18" s="152" t="s">
        <v>501</v>
      </c>
      <c r="N18" s="153">
        <v>5246237</v>
      </c>
      <c r="T18" s="105"/>
    </row>
    <row r="19" spans="2:20" s="104" customFormat="1" ht="19.7" customHeight="1" x14ac:dyDescent="0.25">
      <c r="B19" s="148">
        <v>48</v>
      </c>
      <c r="C19" s="149" t="s">
        <v>646</v>
      </c>
      <c r="D19" s="149" t="s">
        <v>385</v>
      </c>
      <c r="E19" s="149" t="s">
        <v>646</v>
      </c>
      <c r="F19" s="149" t="s">
        <v>646</v>
      </c>
      <c r="G19" s="149" t="s">
        <v>646</v>
      </c>
      <c r="H19" s="149">
        <v>110</v>
      </c>
      <c r="I19" s="149" t="s">
        <v>691</v>
      </c>
      <c r="J19" s="149" t="s">
        <v>572</v>
      </c>
      <c r="K19" s="149" t="s">
        <v>573</v>
      </c>
      <c r="L19" s="149" t="s">
        <v>500</v>
      </c>
      <c r="M19" s="149" t="s">
        <v>501</v>
      </c>
      <c r="N19" s="150">
        <v>3027201</v>
      </c>
      <c r="T19" s="105"/>
    </row>
    <row r="20" spans="2:20" s="104" customFormat="1" ht="19.7" customHeight="1" x14ac:dyDescent="0.25">
      <c r="B20" s="151">
        <v>48</v>
      </c>
      <c r="C20" s="152" t="s">
        <v>646</v>
      </c>
      <c r="D20" s="152" t="s">
        <v>386</v>
      </c>
      <c r="E20" s="152" t="s">
        <v>646</v>
      </c>
      <c r="F20" s="152" t="s">
        <v>646</v>
      </c>
      <c r="G20" s="152" t="s">
        <v>646</v>
      </c>
      <c r="H20" s="152">
        <v>160</v>
      </c>
      <c r="I20" s="152" t="s">
        <v>497</v>
      </c>
      <c r="J20" s="152" t="s">
        <v>594</v>
      </c>
      <c r="K20" s="152" t="s">
        <v>595</v>
      </c>
      <c r="L20" s="152" t="s">
        <v>500</v>
      </c>
      <c r="M20" s="152" t="s">
        <v>501</v>
      </c>
      <c r="N20" s="153">
        <v>5190371</v>
      </c>
      <c r="T20" s="105"/>
    </row>
    <row r="21" spans="2:20" s="104" customFormat="1" ht="19.7" customHeight="1" x14ac:dyDescent="0.25">
      <c r="B21" s="148">
        <v>48</v>
      </c>
      <c r="C21" s="149" t="s">
        <v>646</v>
      </c>
      <c r="D21" s="149" t="s">
        <v>387</v>
      </c>
      <c r="E21" s="149" t="s">
        <v>646</v>
      </c>
      <c r="F21" s="149" t="s">
        <v>646</v>
      </c>
      <c r="G21" s="149" t="s">
        <v>646</v>
      </c>
      <c r="H21" s="149">
        <v>80</v>
      </c>
      <c r="I21" s="149" t="s">
        <v>497</v>
      </c>
      <c r="J21" s="149" t="s">
        <v>608</v>
      </c>
      <c r="K21" s="149" t="s">
        <v>609</v>
      </c>
      <c r="L21" s="149" t="s">
        <v>500</v>
      </c>
      <c r="M21" s="149" t="s">
        <v>501</v>
      </c>
      <c r="N21" s="150">
        <v>825171</v>
      </c>
      <c r="T21" s="105"/>
    </row>
    <row r="22" spans="2:20" s="104" customFormat="1" ht="19.7" customHeight="1" x14ac:dyDescent="0.25">
      <c r="B22" s="151">
        <v>48</v>
      </c>
      <c r="C22" s="152" t="s">
        <v>646</v>
      </c>
      <c r="D22" s="152" t="s">
        <v>386</v>
      </c>
      <c r="E22" s="152" t="s">
        <v>646</v>
      </c>
      <c r="F22" s="152" t="s">
        <v>646</v>
      </c>
      <c r="G22" s="152" t="s">
        <v>646</v>
      </c>
      <c r="H22" s="152">
        <v>160</v>
      </c>
      <c r="I22" s="152" t="s">
        <v>497</v>
      </c>
      <c r="J22" s="152" t="s">
        <v>596</v>
      </c>
      <c r="K22" s="152" t="s">
        <v>597</v>
      </c>
      <c r="L22" s="152" t="s">
        <v>500</v>
      </c>
      <c r="M22" s="152" t="s">
        <v>501</v>
      </c>
      <c r="N22" s="153">
        <v>2416095</v>
      </c>
      <c r="T22" s="105"/>
    </row>
    <row r="23" spans="2:20" s="104" customFormat="1" ht="19.7" customHeight="1" x14ac:dyDescent="0.25">
      <c r="B23" s="148">
        <v>48</v>
      </c>
      <c r="C23" s="149" t="s">
        <v>646</v>
      </c>
      <c r="D23" s="149" t="s">
        <v>386</v>
      </c>
      <c r="E23" s="149" t="s">
        <v>646</v>
      </c>
      <c r="F23" s="149" t="s">
        <v>646</v>
      </c>
      <c r="G23" s="149" t="s">
        <v>646</v>
      </c>
      <c r="H23" s="149">
        <v>160</v>
      </c>
      <c r="I23" s="149" t="s">
        <v>497</v>
      </c>
      <c r="J23" s="149" t="s">
        <v>598</v>
      </c>
      <c r="K23" s="149" t="s">
        <v>599</v>
      </c>
      <c r="L23" s="149" t="s">
        <v>500</v>
      </c>
      <c r="M23" s="149" t="s">
        <v>501</v>
      </c>
      <c r="N23" s="150">
        <v>4379427</v>
      </c>
      <c r="T23" s="105"/>
    </row>
    <row r="24" spans="2:20" s="104" customFormat="1" ht="19.7" customHeight="1" x14ac:dyDescent="0.25">
      <c r="B24" s="151">
        <v>48</v>
      </c>
      <c r="C24" s="152" t="s">
        <v>646</v>
      </c>
      <c r="D24" s="152" t="s">
        <v>385</v>
      </c>
      <c r="E24" s="152" t="s">
        <v>646</v>
      </c>
      <c r="F24" s="152" t="s">
        <v>646</v>
      </c>
      <c r="G24" s="152" t="s">
        <v>646</v>
      </c>
      <c r="H24" s="152">
        <v>110</v>
      </c>
      <c r="I24" s="152" t="s">
        <v>691</v>
      </c>
      <c r="J24" s="152" t="s">
        <v>574</v>
      </c>
      <c r="K24" s="152" t="s">
        <v>575</v>
      </c>
      <c r="L24" s="152" t="s">
        <v>500</v>
      </c>
      <c r="M24" s="152" t="s">
        <v>501</v>
      </c>
      <c r="N24" s="153">
        <v>2770132</v>
      </c>
      <c r="T24" s="105"/>
    </row>
    <row r="25" spans="2:20" s="104" customFormat="1" ht="19.7" customHeight="1" x14ac:dyDescent="0.25">
      <c r="B25" s="148">
        <v>48</v>
      </c>
      <c r="C25" s="149" t="s">
        <v>646</v>
      </c>
      <c r="D25" s="149" t="s">
        <v>386</v>
      </c>
      <c r="E25" s="149" t="s">
        <v>646</v>
      </c>
      <c r="F25" s="149" t="s">
        <v>646</v>
      </c>
      <c r="G25" s="149" t="s">
        <v>646</v>
      </c>
      <c r="H25" s="149">
        <v>160</v>
      </c>
      <c r="I25" s="149" t="s">
        <v>497</v>
      </c>
      <c r="J25" s="149" t="s">
        <v>600</v>
      </c>
      <c r="K25" s="149" t="s">
        <v>601</v>
      </c>
      <c r="L25" s="149" t="s">
        <v>500</v>
      </c>
      <c r="M25" s="149" t="s">
        <v>501</v>
      </c>
      <c r="N25" s="150">
        <v>2809350</v>
      </c>
      <c r="T25" s="105"/>
    </row>
    <row r="26" spans="2:20" s="104" customFormat="1" ht="19.7" customHeight="1" x14ac:dyDescent="0.25">
      <c r="B26" s="151">
        <v>48</v>
      </c>
      <c r="C26" s="152" t="s">
        <v>646</v>
      </c>
      <c r="D26" s="152" t="s">
        <v>387</v>
      </c>
      <c r="E26" s="152" t="s">
        <v>646</v>
      </c>
      <c r="F26" s="152" t="s">
        <v>646</v>
      </c>
      <c r="G26" s="152" t="s">
        <v>646</v>
      </c>
      <c r="H26" s="152">
        <v>80</v>
      </c>
      <c r="I26" s="152" t="s">
        <v>497</v>
      </c>
      <c r="J26" s="152" t="s">
        <v>610</v>
      </c>
      <c r="K26" s="152" t="s">
        <v>611</v>
      </c>
      <c r="L26" s="152" t="s">
        <v>504</v>
      </c>
      <c r="M26" s="152" t="s">
        <v>501</v>
      </c>
      <c r="N26" s="153">
        <v>1330591</v>
      </c>
      <c r="T26" s="105"/>
    </row>
    <row r="27" spans="2:20" s="104" customFormat="1" ht="19.7" customHeight="1" x14ac:dyDescent="0.25">
      <c r="B27" s="148">
        <v>48</v>
      </c>
      <c r="C27" s="149" t="s">
        <v>646</v>
      </c>
      <c r="D27" s="149" t="s">
        <v>384</v>
      </c>
      <c r="E27" s="149" t="s">
        <v>646</v>
      </c>
      <c r="F27" s="149" t="s">
        <v>646</v>
      </c>
      <c r="G27" s="149" t="s">
        <v>646</v>
      </c>
      <c r="H27" s="149">
        <v>30</v>
      </c>
      <c r="I27" s="149" t="s">
        <v>691</v>
      </c>
      <c r="J27" s="149" t="s">
        <v>558</v>
      </c>
      <c r="K27" s="149" t="s">
        <v>559</v>
      </c>
      <c r="L27" s="149" t="s">
        <v>500</v>
      </c>
      <c r="M27" s="149" t="s">
        <v>501</v>
      </c>
      <c r="N27" s="150">
        <v>1938150</v>
      </c>
      <c r="T27" s="105"/>
    </row>
    <row r="28" spans="2:20" s="104" customFormat="1" ht="19.7" customHeight="1" x14ac:dyDescent="0.25">
      <c r="B28" s="151">
        <v>48</v>
      </c>
      <c r="C28" s="152" t="s">
        <v>646</v>
      </c>
      <c r="D28" s="152" t="s">
        <v>385</v>
      </c>
      <c r="E28" s="152" t="s">
        <v>646</v>
      </c>
      <c r="F28" s="152" t="s">
        <v>646</v>
      </c>
      <c r="G28" s="152" t="s">
        <v>646</v>
      </c>
      <c r="H28" s="152">
        <v>110</v>
      </c>
      <c r="I28" s="152" t="s">
        <v>691</v>
      </c>
      <c r="J28" s="152" t="s">
        <v>576</v>
      </c>
      <c r="K28" s="152" t="s">
        <v>577</v>
      </c>
      <c r="L28" s="152" t="s">
        <v>507</v>
      </c>
      <c r="M28" s="152" t="s">
        <v>501</v>
      </c>
      <c r="N28" s="153">
        <v>3463079</v>
      </c>
      <c r="T28" s="105"/>
    </row>
    <row r="29" spans="2:20" s="104" customFormat="1" ht="19.7" customHeight="1" x14ac:dyDescent="0.25">
      <c r="B29" s="148">
        <v>48</v>
      </c>
      <c r="C29" s="149" t="s">
        <v>646</v>
      </c>
      <c r="D29" s="149" t="s">
        <v>385</v>
      </c>
      <c r="E29" s="149" t="s">
        <v>646</v>
      </c>
      <c r="F29" s="149" t="s">
        <v>646</v>
      </c>
      <c r="G29" s="149" t="s">
        <v>646</v>
      </c>
      <c r="H29" s="149">
        <v>110</v>
      </c>
      <c r="I29" s="149" t="s">
        <v>497</v>
      </c>
      <c r="J29" s="149" t="s">
        <v>576</v>
      </c>
      <c r="K29" s="149" t="s">
        <v>577</v>
      </c>
      <c r="L29" s="149" t="s">
        <v>507</v>
      </c>
      <c r="M29" s="149" t="s">
        <v>501</v>
      </c>
      <c r="N29" s="150">
        <v>33143</v>
      </c>
      <c r="T29" s="105"/>
    </row>
    <row r="30" spans="2:20" s="104" customFormat="1" ht="19.7" customHeight="1" x14ac:dyDescent="0.25">
      <c r="B30" s="151">
        <v>48</v>
      </c>
      <c r="C30" s="152" t="s">
        <v>646</v>
      </c>
      <c r="D30" s="152" t="s">
        <v>385</v>
      </c>
      <c r="E30" s="152" t="s">
        <v>646</v>
      </c>
      <c r="F30" s="152" t="s">
        <v>646</v>
      </c>
      <c r="G30" s="152" t="s">
        <v>646</v>
      </c>
      <c r="H30" s="152">
        <v>110</v>
      </c>
      <c r="I30" s="152" t="s">
        <v>691</v>
      </c>
      <c r="J30" s="152" t="s">
        <v>578</v>
      </c>
      <c r="K30" s="152" t="s">
        <v>579</v>
      </c>
      <c r="L30" s="152" t="s">
        <v>500</v>
      </c>
      <c r="M30" s="152" t="s">
        <v>501</v>
      </c>
      <c r="N30" s="153">
        <v>3000829</v>
      </c>
      <c r="T30" s="105"/>
    </row>
    <row r="31" spans="2:20" s="104" customFormat="1" ht="19.7" customHeight="1" x14ac:dyDescent="0.25">
      <c r="B31" s="148">
        <v>48</v>
      </c>
      <c r="C31" s="149" t="s">
        <v>646</v>
      </c>
      <c r="D31" s="149" t="s">
        <v>386</v>
      </c>
      <c r="E31" s="149" t="s">
        <v>646</v>
      </c>
      <c r="F31" s="149" t="s">
        <v>646</v>
      </c>
      <c r="G31" s="149" t="s">
        <v>646</v>
      </c>
      <c r="H31" s="149">
        <v>160</v>
      </c>
      <c r="I31" s="149" t="s">
        <v>497</v>
      </c>
      <c r="J31" s="149" t="s">
        <v>602</v>
      </c>
      <c r="K31" s="149" t="s">
        <v>603</v>
      </c>
      <c r="L31" s="149" t="s">
        <v>500</v>
      </c>
      <c r="M31" s="149" t="s">
        <v>501</v>
      </c>
      <c r="N31" s="150">
        <v>2157199</v>
      </c>
      <c r="T31" s="105"/>
    </row>
    <row r="32" spans="2:20" s="104" customFormat="1" ht="19.7" customHeight="1" x14ac:dyDescent="0.25">
      <c r="B32" s="151">
        <v>48</v>
      </c>
      <c r="C32" s="152" t="s">
        <v>646</v>
      </c>
      <c r="D32" s="152" t="s">
        <v>387</v>
      </c>
      <c r="E32" s="152" t="s">
        <v>646</v>
      </c>
      <c r="F32" s="152" t="s">
        <v>646</v>
      </c>
      <c r="G32" s="152" t="s">
        <v>646</v>
      </c>
      <c r="H32" s="152">
        <v>80</v>
      </c>
      <c r="I32" s="152" t="s">
        <v>497</v>
      </c>
      <c r="J32" s="152" t="s">
        <v>612</v>
      </c>
      <c r="K32" s="152" t="s">
        <v>613</v>
      </c>
      <c r="L32" s="152" t="s">
        <v>500</v>
      </c>
      <c r="M32" s="152" t="s">
        <v>501</v>
      </c>
      <c r="N32" s="153">
        <v>3837425</v>
      </c>
      <c r="T32" s="105"/>
    </row>
    <row r="33" spans="2:20" s="104" customFormat="1" ht="19.7" customHeight="1" x14ac:dyDescent="0.25">
      <c r="B33" s="148">
        <v>48</v>
      </c>
      <c r="C33" s="149" t="s">
        <v>646</v>
      </c>
      <c r="D33" s="149" t="s">
        <v>387</v>
      </c>
      <c r="E33" s="149" t="s">
        <v>646</v>
      </c>
      <c r="F33" s="149" t="s">
        <v>646</v>
      </c>
      <c r="G33" s="149" t="s">
        <v>646</v>
      </c>
      <c r="H33" s="149">
        <v>80</v>
      </c>
      <c r="I33" s="149" t="s">
        <v>497</v>
      </c>
      <c r="J33" s="149" t="s">
        <v>614</v>
      </c>
      <c r="K33" s="149" t="s">
        <v>615</v>
      </c>
      <c r="L33" s="149" t="s">
        <v>500</v>
      </c>
      <c r="M33" s="149" t="s">
        <v>501</v>
      </c>
      <c r="N33" s="150">
        <v>2568779</v>
      </c>
      <c r="T33" s="105"/>
    </row>
    <row r="34" spans="2:20" s="104" customFormat="1" ht="19.7" customHeight="1" x14ac:dyDescent="0.25">
      <c r="B34" s="151">
        <v>48</v>
      </c>
      <c r="C34" s="152" t="s">
        <v>646</v>
      </c>
      <c r="D34" s="152" t="s">
        <v>386</v>
      </c>
      <c r="E34" s="152" t="s">
        <v>646</v>
      </c>
      <c r="F34" s="152" t="s">
        <v>646</v>
      </c>
      <c r="G34" s="152" t="s">
        <v>646</v>
      </c>
      <c r="H34" s="152">
        <v>160</v>
      </c>
      <c r="I34" s="152" t="s">
        <v>497</v>
      </c>
      <c r="J34" s="152" t="s">
        <v>604</v>
      </c>
      <c r="K34" s="152" t="s">
        <v>605</v>
      </c>
      <c r="L34" s="152" t="s">
        <v>500</v>
      </c>
      <c r="M34" s="152" t="s">
        <v>501</v>
      </c>
      <c r="N34" s="153">
        <v>3952526</v>
      </c>
      <c r="T34" s="105"/>
    </row>
    <row r="35" spans="2:20" s="104" customFormat="1" ht="19.7" customHeight="1" x14ac:dyDescent="0.25">
      <c r="B35" s="148">
        <v>48</v>
      </c>
      <c r="C35" s="149" t="s">
        <v>646</v>
      </c>
      <c r="D35" s="149" t="s">
        <v>384</v>
      </c>
      <c r="E35" s="149" t="s">
        <v>646</v>
      </c>
      <c r="F35" s="149" t="s">
        <v>646</v>
      </c>
      <c r="G35" s="149" t="s">
        <v>646</v>
      </c>
      <c r="H35" s="149">
        <v>30</v>
      </c>
      <c r="I35" s="149" t="s">
        <v>691</v>
      </c>
      <c r="J35" s="149" t="s">
        <v>580</v>
      </c>
      <c r="K35" s="149" t="s">
        <v>581</v>
      </c>
      <c r="L35" s="149" t="s">
        <v>507</v>
      </c>
      <c r="M35" s="149" t="s">
        <v>501</v>
      </c>
      <c r="N35" s="150">
        <v>22000</v>
      </c>
      <c r="T35" s="105"/>
    </row>
    <row r="36" spans="2:20" s="104" customFormat="1" ht="19.7" customHeight="1" x14ac:dyDescent="0.25">
      <c r="B36" s="151">
        <v>48</v>
      </c>
      <c r="C36" s="152" t="s">
        <v>646</v>
      </c>
      <c r="D36" s="152" t="s">
        <v>385</v>
      </c>
      <c r="E36" s="152" t="s">
        <v>646</v>
      </c>
      <c r="F36" s="152" t="s">
        <v>646</v>
      </c>
      <c r="G36" s="152" t="s">
        <v>646</v>
      </c>
      <c r="H36" s="152">
        <v>110</v>
      </c>
      <c r="I36" s="152" t="s">
        <v>691</v>
      </c>
      <c r="J36" s="152" t="s">
        <v>580</v>
      </c>
      <c r="K36" s="152" t="s">
        <v>581</v>
      </c>
      <c r="L36" s="152" t="s">
        <v>507</v>
      </c>
      <c r="M36" s="152" t="s">
        <v>501</v>
      </c>
      <c r="N36" s="153">
        <v>1555505</v>
      </c>
      <c r="T36" s="105"/>
    </row>
    <row r="37" spans="2:20" s="104" customFormat="1" ht="19.7" customHeight="1" x14ac:dyDescent="0.25">
      <c r="B37" s="148">
        <v>48</v>
      </c>
      <c r="C37" s="149" t="s">
        <v>646</v>
      </c>
      <c r="D37" s="149" t="s">
        <v>385</v>
      </c>
      <c r="E37" s="149" t="s">
        <v>646</v>
      </c>
      <c r="F37" s="149" t="s">
        <v>646</v>
      </c>
      <c r="G37" s="149" t="s">
        <v>646</v>
      </c>
      <c r="H37" s="149">
        <v>110</v>
      </c>
      <c r="I37" s="149" t="s">
        <v>497</v>
      </c>
      <c r="J37" s="149" t="s">
        <v>580</v>
      </c>
      <c r="K37" s="149" t="s">
        <v>581</v>
      </c>
      <c r="L37" s="149" t="s">
        <v>507</v>
      </c>
      <c r="M37" s="149" t="s">
        <v>501</v>
      </c>
      <c r="N37" s="150">
        <v>199100</v>
      </c>
      <c r="T37" s="105"/>
    </row>
    <row r="38" spans="2:20" s="104" customFormat="1" ht="19.7" customHeight="1" x14ac:dyDescent="0.25">
      <c r="B38" s="151">
        <v>48</v>
      </c>
      <c r="C38" s="152" t="s">
        <v>646</v>
      </c>
      <c r="D38" s="152" t="s">
        <v>387</v>
      </c>
      <c r="E38" s="152" t="s">
        <v>646</v>
      </c>
      <c r="F38" s="152" t="s">
        <v>646</v>
      </c>
      <c r="G38" s="152" t="s">
        <v>646</v>
      </c>
      <c r="H38" s="152">
        <v>80</v>
      </c>
      <c r="I38" s="152" t="s">
        <v>497</v>
      </c>
      <c r="J38" s="152" t="s">
        <v>616</v>
      </c>
      <c r="K38" s="152" t="s">
        <v>617</v>
      </c>
      <c r="L38" s="152" t="s">
        <v>500</v>
      </c>
      <c r="M38" s="152" t="s">
        <v>501</v>
      </c>
      <c r="N38" s="153">
        <v>787607</v>
      </c>
      <c r="T38" s="105"/>
    </row>
    <row r="39" spans="2:20" s="104" customFormat="1" ht="19.7" customHeight="1" x14ac:dyDescent="0.25">
      <c r="B39" s="148">
        <v>48</v>
      </c>
      <c r="C39" s="149" t="s">
        <v>646</v>
      </c>
      <c r="D39" s="149" t="s">
        <v>384</v>
      </c>
      <c r="E39" s="149" t="s">
        <v>646</v>
      </c>
      <c r="F39" s="149" t="s">
        <v>646</v>
      </c>
      <c r="G39" s="149" t="s">
        <v>646</v>
      </c>
      <c r="H39" s="149">
        <v>30</v>
      </c>
      <c r="I39" s="149" t="s">
        <v>691</v>
      </c>
      <c r="J39" s="149" t="s">
        <v>560</v>
      </c>
      <c r="K39" s="149" t="s">
        <v>561</v>
      </c>
      <c r="L39" s="149" t="s">
        <v>500</v>
      </c>
      <c r="M39" s="149" t="s">
        <v>501</v>
      </c>
      <c r="N39" s="150">
        <v>3386954</v>
      </c>
      <c r="T39" s="105"/>
    </row>
    <row r="40" spans="2:20" s="104" customFormat="1" ht="19.7" customHeight="1" x14ac:dyDescent="0.25">
      <c r="B40" s="151">
        <v>48</v>
      </c>
      <c r="C40" s="152" t="s">
        <v>646</v>
      </c>
      <c r="D40" s="152" t="s">
        <v>384</v>
      </c>
      <c r="E40" s="152" t="s">
        <v>646</v>
      </c>
      <c r="F40" s="152" t="s">
        <v>646</v>
      </c>
      <c r="G40" s="152" t="s">
        <v>646</v>
      </c>
      <c r="H40" s="152">
        <v>30</v>
      </c>
      <c r="I40" s="152" t="s">
        <v>691</v>
      </c>
      <c r="J40" s="152" t="s">
        <v>562</v>
      </c>
      <c r="K40" s="152" t="s">
        <v>563</v>
      </c>
      <c r="L40" s="152" t="s">
        <v>507</v>
      </c>
      <c r="M40" s="152" t="s">
        <v>501</v>
      </c>
      <c r="N40" s="153">
        <v>1730603</v>
      </c>
      <c r="T40" s="105"/>
    </row>
    <row r="41" spans="2:20" s="104" customFormat="1" ht="19.7" customHeight="1" x14ac:dyDescent="0.25">
      <c r="B41" s="148">
        <v>48</v>
      </c>
      <c r="C41" s="149" t="s">
        <v>646</v>
      </c>
      <c r="D41" s="149" t="s">
        <v>384</v>
      </c>
      <c r="E41" s="149" t="s">
        <v>646</v>
      </c>
      <c r="F41" s="149" t="s">
        <v>646</v>
      </c>
      <c r="G41" s="149" t="s">
        <v>646</v>
      </c>
      <c r="H41" s="149">
        <v>30</v>
      </c>
      <c r="I41" s="149" t="s">
        <v>691</v>
      </c>
      <c r="J41" s="149" t="s">
        <v>564</v>
      </c>
      <c r="K41" s="149" t="s">
        <v>565</v>
      </c>
      <c r="L41" s="149" t="s">
        <v>500</v>
      </c>
      <c r="M41" s="149" t="s">
        <v>501</v>
      </c>
      <c r="N41" s="150">
        <v>2757013</v>
      </c>
      <c r="T41" s="105"/>
    </row>
    <row r="42" spans="2:20" s="104" customFormat="1" ht="19.7" customHeight="1" x14ac:dyDescent="0.25">
      <c r="B42" s="151">
        <v>48</v>
      </c>
      <c r="C42" s="152" t="s">
        <v>646</v>
      </c>
      <c r="D42" s="152" t="s">
        <v>384</v>
      </c>
      <c r="E42" s="152" t="s">
        <v>646</v>
      </c>
      <c r="F42" s="152" t="s">
        <v>646</v>
      </c>
      <c r="G42" s="152" t="s">
        <v>646</v>
      </c>
      <c r="H42" s="152">
        <v>30</v>
      </c>
      <c r="I42" s="152" t="s">
        <v>497</v>
      </c>
      <c r="J42" s="152" t="s">
        <v>564</v>
      </c>
      <c r="K42" s="152" t="s">
        <v>565</v>
      </c>
      <c r="L42" s="152" t="s">
        <v>500</v>
      </c>
      <c r="M42" s="152" t="s">
        <v>501</v>
      </c>
      <c r="N42" s="153">
        <v>79644</v>
      </c>
      <c r="T42" s="105"/>
    </row>
    <row r="43" spans="2:20" s="104" customFormat="1" ht="19.7" customHeight="1" x14ac:dyDescent="0.25">
      <c r="B43" s="148">
        <v>48</v>
      </c>
      <c r="C43" s="149" t="s">
        <v>646</v>
      </c>
      <c r="D43" s="149" t="s">
        <v>385</v>
      </c>
      <c r="E43" s="149" t="s">
        <v>646</v>
      </c>
      <c r="F43" s="149" t="s">
        <v>646</v>
      </c>
      <c r="G43" s="149" t="s">
        <v>646</v>
      </c>
      <c r="H43" s="149">
        <v>110</v>
      </c>
      <c r="I43" s="149" t="s">
        <v>691</v>
      </c>
      <c r="J43" s="149" t="s">
        <v>582</v>
      </c>
      <c r="K43" s="149" t="s">
        <v>583</v>
      </c>
      <c r="L43" s="149" t="s">
        <v>500</v>
      </c>
      <c r="M43" s="149" t="s">
        <v>501</v>
      </c>
      <c r="N43" s="150">
        <v>3240678</v>
      </c>
      <c r="T43" s="105"/>
    </row>
    <row r="44" spans="2:20" s="104" customFormat="1" ht="19.7" customHeight="1" x14ac:dyDescent="0.25">
      <c r="B44" s="151">
        <v>48</v>
      </c>
      <c r="C44" s="152" t="s">
        <v>646</v>
      </c>
      <c r="D44" s="152" t="s">
        <v>381</v>
      </c>
      <c r="E44" s="152" t="s">
        <v>646</v>
      </c>
      <c r="F44" s="152" t="s">
        <v>646</v>
      </c>
      <c r="G44" s="152" t="s">
        <v>646</v>
      </c>
      <c r="H44" s="152">
        <v>50</v>
      </c>
      <c r="I44" s="152" t="s">
        <v>497</v>
      </c>
      <c r="J44" s="152" t="s">
        <v>510</v>
      </c>
      <c r="K44" s="152" t="s">
        <v>511</v>
      </c>
      <c r="L44" s="152" t="s">
        <v>507</v>
      </c>
      <c r="M44" s="152" t="s">
        <v>501</v>
      </c>
      <c r="N44" s="153">
        <v>3542085</v>
      </c>
      <c r="T44" s="105"/>
    </row>
    <row r="45" spans="2:20" s="104" customFormat="1" ht="19.7" customHeight="1" x14ac:dyDescent="0.25">
      <c r="B45" s="148">
        <v>48</v>
      </c>
      <c r="C45" s="149" t="s">
        <v>646</v>
      </c>
      <c r="D45" s="149" t="s">
        <v>384</v>
      </c>
      <c r="E45" s="149" t="s">
        <v>646</v>
      </c>
      <c r="F45" s="149" t="s">
        <v>646</v>
      </c>
      <c r="G45" s="149" t="s">
        <v>646</v>
      </c>
      <c r="H45" s="149">
        <v>30</v>
      </c>
      <c r="I45" s="149" t="s">
        <v>691</v>
      </c>
      <c r="J45" s="149" t="s">
        <v>649</v>
      </c>
      <c r="K45" s="149" t="s">
        <v>650</v>
      </c>
      <c r="L45" s="149" t="s">
        <v>507</v>
      </c>
      <c r="M45" s="149" t="s">
        <v>501</v>
      </c>
      <c r="N45" s="150">
        <v>1264360</v>
      </c>
      <c r="T45" s="105"/>
    </row>
    <row r="46" spans="2:20" s="104" customFormat="1" ht="19.7" customHeight="1" x14ac:dyDescent="0.25">
      <c r="B46" s="151">
        <v>48</v>
      </c>
      <c r="C46" s="152" t="s">
        <v>646</v>
      </c>
      <c r="D46" s="152" t="s">
        <v>387</v>
      </c>
      <c r="E46" s="152" t="s">
        <v>646</v>
      </c>
      <c r="F46" s="152" t="s">
        <v>646</v>
      </c>
      <c r="G46" s="152" t="s">
        <v>646</v>
      </c>
      <c r="H46" s="152">
        <v>80</v>
      </c>
      <c r="I46" s="152" t="s">
        <v>497</v>
      </c>
      <c r="J46" s="152" t="s">
        <v>682</v>
      </c>
      <c r="K46" s="152" t="s">
        <v>683</v>
      </c>
      <c r="L46" s="152" t="s">
        <v>507</v>
      </c>
      <c r="M46" s="152" t="s">
        <v>501</v>
      </c>
      <c r="N46" s="153">
        <v>816265</v>
      </c>
      <c r="T46" s="105"/>
    </row>
    <row r="47" spans="2:20" s="104" customFormat="1" ht="19.7" customHeight="1" x14ac:dyDescent="0.25">
      <c r="B47" s="148">
        <v>48</v>
      </c>
      <c r="C47" s="149" t="s">
        <v>646</v>
      </c>
      <c r="D47" s="149" t="s">
        <v>387</v>
      </c>
      <c r="E47" s="149" t="s">
        <v>680</v>
      </c>
      <c r="F47" s="149" t="s">
        <v>681</v>
      </c>
      <c r="G47" s="149" t="s">
        <v>646</v>
      </c>
      <c r="H47" s="158">
        <v>80</v>
      </c>
      <c r="I47" s="149" t="s">
        <v>677</v>
      </c>
      <c r="J47" s="149" t="s">
        <v>682</v>
      </c>
      <c r="K47" s="149" t="s">
        <v>683</v>
      </c>
      <c r="L47" s="149" t="s">
        <v>507</v>
      </c>
      <c r="M47" s="149" t="s">
        <v>501</v>
      </c>
      <c r="N47" s="150">
        <v>71500</v>
      </c>
      <c r="T47" s="105"/>
    </row>
    <row r="48" spans="2:20" s="104" customFormat="1" ht="19.7" customHeight="1" x14ac:dyDescent="0.25">
      <c r="B48" s="151">
        <v>48</v>
      </c>
      <c r="C48" s="152" t="s">
        <v>646</v>
      </c>
      <c r="D48" s="152" t="s">
        <v>387</v>
      </c>
      <c r="E48" s="152" t="s">
        <v>680</v>
      </c>
      <c r="F48" s="152" t="s">
        <v>681</v>
      </c>
      <c r="G48" s="152" t="s">
        <v>352</v>
      </c>
      <c r="H48" s="157">
        <v>80</v>
      </c>
      <c r="I48" s="152" t="s">
        <v>638</v>
      </c>
      <c r="J48" s="152" t="s">
        <v>682</v>
      </c>
      <c r="K48" s="152" t="s">
        <v>683</v>
      </c>
      <c r="L48" s="152" t="s">
        <v>507</v>
      </c>
      <c r="M48" s="152" t="s">
        <v>501</v>
      </c>
      <c r="N48" s="153">
        <v>241600</v>
      </c>
      <c r="T48" s="105"/>
    </row>
    <row r="49" spans="2:20" s="104" customFormat="1" ht="19.7" customHeight="1" x14ac:dyDescent="0.25">
      <c r="B49" s="148">
        <v>48</v>
      </c>
      <c r="C49" s="149" t="s">
        <v>646</v>
      </c>
      <c r="D49" s="149" t="s">
        <v>384</v>
      </c>
      <c r="E49" s="149" t="s">
        <v>646</v>
      </c>
      <c r="F49" s="149" t="s">
        <v>646</v>
      </c>
      <c r="G49" s="149" t="s">
        <v>646</v>
      </c>
      <c r="H49" s="149">
        <v>30</v>
      </c>
      <c r="I49" s="149" t="s">
        <v>691</v>
      </c>
      <c r="J49" s="149" t="s">
        <v>566</v>
      </c>
      <c r="K49" s="149" t="s">
        <v>567</v>
      </c>
      <c r="L49" s="149" t="s">
        <v>500</v>
      </c>
      <c r="M49" s="149" t="s">
        <v>501</v>
      </c>
      <c r="N49" s="150">
        <v>1427125</v>
      </c>
      <c r="T49" s="105"/>
    </row>
    <row r="50" spans="2:20" s="104" customFormat="1" ht="19.7" customHeight="1" x14ac:dyDescent="0.25">
      <c r="B50" s="151">
        <v>48</v>
      </c>
      <c r="C50" s="152" t="s">
        <v>646</v>
      </c>
      <c r="D50" s="152" t="s">
        <v>385</v>
      </c>
      <c r="E50" s="152" t="s">
        <v>646</v>
      </c>
      <c r="F50" s="152" t="s">
        <v>646</v>
      </c>
      <c r="G50" s="152" t="s">
        <v>646</v>
      </c>
      <c r="H50" s="152">
        <v>110</v>
      </c>
      <c r="I50" s="152" t="s">
        <v>691</v>
      </c>
      <c r="J50" s="152" t="s">
        <v>584</v>
      </c>
      <c r="K50" s="152" t="s">
        <v>585</v>
      </c>
      <c r="L50" s="152" t="s">
        <v>500</v>
      </c>
      <c r="M50" s="152" t="s">
        <v>501</v>
      </c>
      <c r="N50" s="153">
        <v>3355374</v>
      </c>
      <c r="T50" s="105"/>
    </row>
    <row r="51" spans="2:20" s="104" customFormat="1" ht="19.7" customHeight="1" x14ac:dyDescent="0.25">
      <c r="B51" s="148">
        <v>48</v>
      </c>
      <c r="C51" s="149" t="s">
        <v>646</v>
      </c>
      <c r="D51" s="149" t="s">
        <v>385</v>
      </c>
      <c r="E51" s="149" t="s">
        <v>646</v>
      </c>
      <c r="F51" s="149" t="s">
        <v>646</v>
      </c>
      <c r="G51" s="149" t="s">
        <v>646</v>
      </c>
      <c r="H51" s="149">
        <v>110</v>
      </c>
      <c r="I51" s="149" t="s">
        <v>497</v>
      </c>
      <c r="J51" s="149" t="s">
        <v>584</v>
      </c>
      <c r="K51" s="149" t="s">
        <v>585</v>
      </c>
      <c r="L51" s="149" t="s">
        <v>500</v>
      </c>
      <c r="M51" s="149" t="s">
        <v>501</v>
      </c>
      <c r="N51" s="150">
        <v>70980</v>
      </c>
      <c r="T51" s="105"/>
    </row>
    <row r="52" spans="2:20" s="104" customFormat="1" ht="19.7" customHeight="1" x14ac:dyDescent="0.25">
      <c r="B52" s="151">
        <v>48</v>
      </c>
      <c r="C52" s="152" t="s">
        <v>646</v>
      </c>
      <c r="D52" s="152" t="s">
        <v>386</v>
      </c>
      <c r="E52" s="152" t="s">
        <v>646</v>
      </c>
      <c r="F52" s="152" t="s">
        <v>646</v>
      </c>
      <c r="G52" s="152" t="s">
        <v>646</v>
      </c>
      <c r="H52" s="152">
        <v>160</v>
      </c>
      <c r="I52" s="152" t="s">
        <v>497</v>
      </c>
      <c r="J52" s="152" t="s">
        <v>606</v>
      </c>
      <c r="K52" s="152" t="s">
        <v>607</v>
      </c>
      <c r="L52" s="152" t="s">
        <v>507</v>
      </c>
      <c r="M52" s="152" t="s">
        <v>501</v>
      </c>
      <c r="N52" s="153">
        <v>2456114</v>
      </c>
      <c r="T52" s="105"/>
    </row>
    <row r="53" spans="2:20" s="104" customFormat="1" ht="19.7" customHeight="1" x14ac:dyDescent="0.25">
      <c r="B53" s="148">
        <v>48</v>
      </c>
      <c r="C53" s="149" t="s">
        <v>646</v>
      </c>
      <c r="D53" s="149" t="s">
        <v>382</v>
      </c>
      <c r="E53" s="149" t="s">
        <v>646</v>
      </c>
      <c r="F53" s="149" t="s">
        <v>646</v>
      </c>
      <c r="G53" s="149" t="s">
        <v>646</v>
      </c>
      <c r="H53" s="149">
        <v>262</v>
      </c>
      <c r="I53" s="149" t="s">
        <v>497</v>
      </c>
      <c r="J53" s="149" t="s">
        <v>512</v>
      </c>
      <c r="K53" s="149" t="s">
        <v>513</v>
      </c>
      <c r="L53" s="149" t="s">
        <v>500</v>
      </c>
      <c r="M53" s="149" t="s">
        <v>501</v>
      </c>
      <c r="N53" s="150">
        <v>2232963</v>
      </c>
      <c r="T53" s="105"/>
    </row>
    <row r="54" spans="2:20" s="104" customFormat="1" ht="19.7" customHeight="1" x14ac:dyDescent="0.25">
      <c r="B54" s="151">
        <v>48</v>
      </c>
      <c r="C54" s="152" t="s">
        <v>646</v>
      </c>
      <c r="D54" s="152" t="s">
        <v>382</v>
      </c>
      <c r="E54" s="152" t="s">
        <v>646</v>
      </c>
      <c r="F54" s="152" t="s">
        <v>646</v>
      </c>
      <c r="G54" s="152" t="s">
        <v>646</v>
      </c>
      <c r="H54" s="152">
        <v>262</v>
      </c>
      <c r="I54" s="152" t="s">
        <v>497</v>
      </c>
      <c r="J54" s="152" t="s">
        <v>514</v>
      </c>
      <c r="K54" s="152" t="s">
        <v>515</v>
      </c>
      <c r="L54" s="152" t="s">
        <v>500</v>
      </c>
      <c r="M54" s="152" t="s">
        <v>501</v>
      </c>
      <c r="N54" s="153">
        <v>127487</v>
      </c>
      <c r="T54" s="105"/>
    </row>
    <row r="55" spans="2:20" s="104" customFormat="1" ht="19.7" customHeight="1" x14ac:dyDescent="0.25">
      <c r="B55" s="148">
        <v>48</v>
      </c>
      <c r="C55" s="149" t="s">
        <v>646</v>
      </c>
      <c r="D55" s="149" t="s">
        <v>382</v>
      </c>
      <c r="E55" s="149" t="s">
        <v>651</v>
      </c>
      <c r="F55" s="149" t="s">
        <v>652</v>
      </c>
      <c r="G55" s="149" t="s">
        <v>653</v>
      </c>
      <c r="H55" s="158">
        <v>262</v>
      </c>
      <c r="I55" s="149" t="s">
        <v>638</v>
      </c>
      <c r="J55" s="149" t="s">
        <v>514</v>
      </c>
      <c r="K55" s="149" t="s">
        <v>515</v>
      </c>
      <c r="L55" s="149" t="s">
        <v>500</v>
      </c>
      <c r="M55" s="149" t="s">
        <v>501</v>
      </c>
      <c r="N55" s="150">
        <v>134600</v>
      </c>
      <c r="T55" s="105"/>
    </row>
    <row r="56" spans="2:20" s="104" customFormat="1" ht="19.7" customHeight="1" x14ac:dyDescent="0.25">
      <c r="B56" s="151">
        <v>48</v>
      </c>
      <c r="C56" s="152" t="s">
        <v>646</v>
      </c>
      <c r="D56" s="152" t="s">
        <v>383</v>
      </c>
      <c r="E56" s="152" t="s">
        <v>646</v>
      </c>
      <c r="F56" s="152" t="s">
        <v>646</v>
      </c>
      <c r="G56" s="152" t="s">
        <v>646</v>
      </c>
      <c r="H56" s="152">
        <v>264</v>
      </c>
      <c r="I56" s="152" t="s">
        <v>497</v>
      </c>
      <c r="J56" s="152" t="s">
        <v>538</v>
      </c>
      <c r="K56" s="152" t="s">
        <v>539</v>
      </c>
      <c r="L56" s="152" t="s">
        <v>507</v>
      </c>
      <c r="M56" s="152" t="s">
        <v>501</v>
      </c>
      <c r="N56" s="153">
        <v>1560243</v>
      </c>
      <c r="T56" s="105"/>
    </row>
    <row r="57" spans="2:20" s="104" customFormat="1" ht="19.7" customHeight="1" x14ac:dyDescent="0.25">
      <c r="B57" s="148">
        <v>48</v>
      </c>
      <c r="C57" s="149" t="s">
        <v>646</v>
      </c>
      <c r="D57" s="149" t="s">
        <v>382</v>
      </c>
      <c r="E57" s="149" t="s">
        <v>646</v>
      </c>
      <c r="F57" s="149" t="s">
        <v>646</v>
      </c>
      <c r="G57" s="149" t="s">
        <v>646</v>
      </c>
      <c r="H57" s="149">
        <v>262</v>
      </c>
      <c r="I57" s="149" t="s">
        <v>497</v>
      </c>
      <c r="J57" s="149" t="s">
        <v>516</v>
      </c>
      <c r="K57" s="149" t="s">
        <v>517</v>
      </c>
      <c r="L57" s="149" t="s">
        <v>500</v>
      </c>
      <c r="M57" s="149" t="s">
        <v>501</v>
      </c>
      <c r="N57" s="150">
        <v>4380540</v>
      </c>
      <c r="T57" s="105"/>
    </row>
    <row r="58" spans="2:20" s="104" customFormat="1" ht="19.7" customHeight="1" x14ac:dyDescent="0.25">
      <c r="B58" s="151">
        <v>48</v>
      </c>
      <c r="C58" s="152" t="s">
        <v>646</v>
      </c>
      <c r="D58" s="152" t="s">
        <v>382</v>
      </c>
      <c r="E58" s="152" t="s">
        <v>646</v>
      </c>
      <c r="F58" s="152" t="s">
        <v>646</v>
      </c>
      <c r="G58" s="152" t="s">
        <v>646</v>
      </c>
      <c r="H58" s="152">
        <v>262</v>
      </c>
      <c r="I58" s="152" t="s">
        <v>497</v>
      </c>
      <c r="J58" s="152" t="s">
        <v>518</v>
      </c>
      <c r="K58" s="152" t="s">
        <v>519</v>
      </c>
      <c r="L58" s="152" t="s">
        <v>500</v>
      </c>
      <c r="M58" s="152" t="s">
        <v>501</v>
      </c>
      <c r="N58" s="153">
        <v>1850848</v>
      </c>
      <c r="T58" s="105"/>
    </row>
    <row r="59" spans="2:20" s="104" customFormat="1" ht="19.7" customHeight="1" x14ac:dyDescent="0.25">
      <c r="B59" s="148">
        <v>48</v>
      </c>
      <c r="C59" s="149" t="s">
        <v>646</v>
      </c>
      <c r="D59" s="149" t="s">
        <v>382</v>
      </c>
      <c r="E59" s="149" t="s">
        <v>646</v>
      </c>
      <c r="F59" s="149" t="s">
        <v>646</v>
      </c>
      <c r="G59" s="149" t="s">
        <v>646</v>
      </c>
      <c r="H59" s="149">
        <v>262</v>
      </c>
      <c r="I59" s="149" t="s">
        <v>497</v>
      </c>
      <c r="J59" s="149" t="s">
        <v>518</v>
      </c>
      <c r="K59" s="149" t="s">
        <v>519</v>
      </c>
      <c r="L59" s="149" t="s">
        <v>504</v>
      </c>
      <c r="M59" s="149" t="s">
        <v>501</v>
      </c>
      <c r="N59" s="150">
        <v>943030</v>
      </c>
      <c r="T59" s="105"/>
    </row>
    <row r="60" spans="2:20" s="104" customFormat="1" ht="19.7" customHeight="1" x14ac:dyDescent="0.25">
      <c r="B60" s="151">
        <v>48</v>
      </c>
      <c r="C60" s="152" t="s">
        <v>646</v>
      </c>
      <c r="D60" s="152" t="s">
        <v>382</v>
      </c>
      <c r="E60" s="152" t="s">
        <v>646</v>
      </c>
      <c r="F60" s="152" t="s">
        <v>646</v>
      </c>
      <c r="G60" s="152" t="s">
        <v>646</v>
      </c>
      <c r="H60" s="152">
        <v>262</v>
      </c>
      <c r="I60" s="152" t="s">
        <v>497</v>
      </c>
      <c r="J60" s="152" t="s">
        <v>520</v>
      </c>
      <c r="K60" s="152" t="s">
        <v>521</v>
      </c>
      <c r="L60" s="152" t="s">
        <v>500</v>
      </c>
      <c r="M60" s="152" t="s">
        <v>501</v>
      </c>
      <c r="N60" s="153">
        <v>1748765</v>
      </c>
      <c r="T60" s="105"/>
    </row>
    <row r="61" spans="2:20" s="104" customFormat="1" ht="19.7" customHeight="1" x14ac:dyDescent="0.25">
      <c r="B61" s="148">
        <v>48</v>
      </c>
      <c r="C61" s="149" t="s">
        <v>646</v>
      </c>
      <c r="D61" s="149" t="s">
        <v>382</v>
      </c>
      <c r="E61" s="149" t="s">
        <v>646</v>
      </c>
      <c r="F61" s="149" t="s">
        <v>646</v>
      </c>
      <c r="G61" s="149" t="s">
        <v>646</v>
      </c>
      <c r="H61" s="149">
        <v>262</v>
      </c>
      <c r="I61" s="149" t="s">
        <v>497</v>
      </c>
      <c r="J61" s="149" t="s">
        <v>522</v>
      </c>
      <c r="K61" s="149" t="s">
        <v>523</v>
      </c>
      <c r="L61" s="149" t="s">
        <v>500</v>
      </c>
      <c r="M61" s="149" t="s">
        <v>501</v>
      </c>
      <c r="N61" s="150">
        <v>756130</v>
      </c>
      <c r="T61" s="105"/>
    </row>
    <row r="62" spans="2:20" s="104" customFormat="1" ht="28.7" customHeight="1" x14ac:dyDescent="0.25">
      <c r="B62" s="151">
        <v>48</v>
      </c>
      <c r="C62" s="152" t="s">
        <v>646</v>
      </c>
      <c r="D62" s="152" t="s">
        <v>382</v>
      </c>
      <c r="E62" s="152" t="s">
        <v>651</v>
      </c>
      <c r="F62" s="152" t="s">
        <v>652</v>
      </c>
      <c r="G62" s="152" t="s">
        <v>653</v>
      </c>
      <c r="H62" s="157">
        <v>262</v>
      </c>
      <c r="I62" s="152" t="s">
        <v>638</v>
      </c>
      <c r="J62" s="152" t="s">
        <v>522</v>
      </c>
      <c r="K62" s="152" t="s">
        <v>523</v>
      </c>
      <c r="L62" s="152" t="s">
        <v>500</v>
      </c>
      <c r="M62" s="152" t="s">
        <v>501</v>
      </c>
      <c r="N62" s="153">
        <v>268461</v>
      </c>
      <c r="T62" s="105"/>
    </row>
    <row r="63" spans="2:20" x14ac:dyDescent="0.25">
      <c r="B63" s="148">
        <v>48</v>
      </c>
      <c r="C63" s="149" t="s">
        <v>646</v>
      </c>
      <c r="D63" s="149" t="s">
        <v>383</v>
      </c>
      <c r="E63" s="149" t="s">
        <v>646</v>
      </c>
      <c r="F63" s="149" t="s">
        <v>646</v>
      </c>
      <c r="G63" s="149" t="s">
        <v>646</v>
      </c>
      <c r="H63" s="149">
        <v>264</v>
      </c>
      <c r="I63" s="149" t="s">
        <v>497</v>
      </c>
      <c r="J63" s="149" t="s">
        <v>540</v>
      </c>
      <c r="K63" s="149" t="s">
        <v>541</v>
      </c>
      <c r="L63" s="149" t="s">
        <v>504</v>
      </c>
      <c r="M63" s="149" t="s">
        <v>501</v>
      </c>
      <c r="N63" s="150">
        <v>2919433</v>
      </c>
      <c r="O63" s="104"/>
      <c r="P63" s="104"/>
      <c r="Q63" s="104"/>
      <c r="T63" s="105"/>
    </row>
    <row r="64" spans="2:20" x14ac:dyDescent="0.25">
      <c r="B64" s="151">
        <v>48</v>
      </c>
      <c r="C64" s="152" t="s">
        <v>646</v>
      </c>
      <c r="D64" s="152" t="s">
        <v>383</v>
      </c>
      <c r="E64" s="152" t="s">
        <v>646</v>
      </c>
      <c r="F64" s="152" t="s">
        <v>646</v>
      </c>
      <c r="G64" s="152" t="s">
        <v>646</v>
      </c>
      <c r="H64" s="152">
        <v>264</v>
      </c>
      <c r="I64" s="152" t="s">
        <v>497</v>
      </c>
      <c r="J64" s="152" t="s">
        <v>542</v>
      </c>
      <c r="K64" s="152" t="s">
        <v>543</v>
      </c>
      <c r="L64" s="152" t="s">
        <v>500</v>
      </c>
      <c r="M64" s="152" t="s">
        <v>501</v>
      </c>
      <c r="N64" s="153">
        <v>1327206</v>
      </c>
      <c r="O64" s="104"/>
      <c r="P64" s="104"/>
      <c r="Q64" s="104"/>
      <c r="T64" s="105"/>
    </row>
    <row r="65" spans="2:20" x14ac:dyDescent="0.25">
      <c r="B65" s="148">
        <v>48</v>
      </c>
      <c r="C65" s="149" t="s">
        <v>646</v>
      </c>
      <c r="D65" s="149" t="s">
        <v>383</v>
      </c>
      <c r="E65" s="149" t="s">
        <v>646</v>
      </c>
      <c r="F65" s="149" t="s">
        <v>646</v>
      </c>
      <c r="G65" s="149" t="s">
        <v>646</v>
      </c>
      <c r="H65" s="149">
        <v>264</v>
      </c>
      <c r="I65" s="149" t="s">
        <v>497</v>
      </c>
      <c r="J65" s="149" t="s">
        <v>544</v>
      </c>
      <c r="K65" s="149" t="s">
        <v>545</v>
      </c>
      <c r="L65" s="149" t="s">
        <v>500</v>
      </c>
      <c r="M65" s="149" t="s">
        <v>501</v>
      </c>
      <c r="N65" s="150">
        <v>1898999</v>
      </c>
      <c r="O65" s="104"/>
      <c r="P65" s="104"/>
      <c r="Q65" s="104"/>
      <c r="T65" s="105"/>
    </row>
    <row r="66" spans="2:20" x14ac:dyDescent="0.25">
      <c r="B66" s="151">
        <v>48</v>
      </c>
      <c r="C66" s="152" t="s">
        <v>646</v>
      </c>
      <c r="D66" s="152" t="s">
        <v>383</v>
      </c>
      <c r="E66" s="152" t="s">
        <v>646</v>
      </c>
      <c r="F66" s="152" t="s">
        <v>646</v>
      </c>
      <c r="G66" s="152" t="s">
        <v>646</v>
      </c>
      <c r="H66" s="152">
        <v>264</v>
      </c>
      <c r="I66" s="152" t="s">
        <v>497</v>
      </c>
      <c r="J66" s="152" t="s">
        <v>546</v>
      </c>
      <c r="K66" s="152" t="s">
        <v>547</v>
      </c>
      <c r="L66" s="152" t="s">
        <v>507</v>
      </c>
      <c r="M66" s="152" t="s">
        <v>501</v>
      </c>
      <c r="N66" s="153">
        <v>618141</v>
      </c>
      <c r="O66" s="104"/>
      <c r="P66" s="104"/>
      <c r="Q66" s="104"/>
      <c r="T66" s="105"/>
    </row>
    <row r="67" spans="2:20" x14ac:dyDescent="0.25">
      <c r="B67" s="148">
        <v>48</v>
      </c>
      <c r="C67" s="149" t="s">
        <v>646</v>
      </c>
      <c r="D67" s="149" t="s">
        <v>383</v>
      </c>
      <c r="E67" s="149" t="s">
        <v>646</v>
      </c>
      <c r="F67" s="149" t="s">
        <v>646</v>
      </c>
      <c r="G67" s="149" t="s">
        <v>646</v>
      </c>
      <c r="H67" s="149">
        <v>264</v>
      </c>
      <c r="I67" s="149" t="s">
        <v>497</v>
      </c>
      <c r="J67" s="149" t="s">
        <v>548</v>
      </c>
      <c r="K67" s="149" t="s">
        <v>549</v>
      </c>
      <c r="L67" s="149" t="s">
        <v>507</v>
      </c>
      <c r="M67" s="149" t="s">
        <v>501</v>
      </c>
      <c r="N67" s="150">
        <v>1029236</v>
      </c>
      <c r="O67" s="104"/>
      <c r="P67" s="104"/>
      <c r="Q67" s="104"/>
      <c r="T67" s="105"/>
    </row>
    <row r="68" spans="2:20" x14ac:dyDescent="0.25">
      <c r="B68" s="151">
        <v>48</v>
      </c>
      <c r="C68" s="152" t="s">
        <v>646</v>
      </c>
      <c r="D68" s="152" t="s">
        <v>383</v>
      </c>
      <c r="E68" s="152" t="s">
        <v>646</v>
      </c>
      <c r="F68" s="152" t="s">
        <v>646</v>
      </c>
      <c r="G68" s="152" t="s">
        <v>646</v>
      </c>
      <c r="H68" s="152">
        <v>264</v>
      </c>
      <c r="I68" s="152" t="s">
        <v>497</v>
      </c>
      <c r="J68" s="152" t="s">
        <v>654</v>
      </c>
      <c r="K68" s="152" t="s">
        <v>655</v>
      </c>
      <c r="L68" s="152" t="s">
        <v>500</v>
      </c>
      <c r="M68" s="152" t="s">
        <v>501</v>
      </c>
      <c r="N68" s="153">
        <v>75690</v>
      </c>
      <c r="O68" s="104"/>
      <c r="P68" s="104"/>
      <c r="Q68" s="104"/>
      <c r="T68" s="105"/>
    </row>
    <row r="69" spans="2:20" x14ac:dyDescent="0.25">
      <c r="B69" s="148">
        <v>48</v>
      </c>
      <c r="C69" s="149" t="s">
        <v>646</v>
      </c>
      <c r="D69" s="149" t="s">
        <v>382</v>
      </c>
      <c r="E69" s="149" t="s">
        <v>646</v>
      </c>
      <c r="F69" s="149" t="s">
        <v>646</v>
      </c>
      <c r="G69" s="149" t="s">
        <v>646</v>
      </c>
      <c r="H69" s="149">
        <v>262</v>
      </c>
      <c r="I69" s="149" t="s">
        <v>497</v>
      </c>
      <c r="J69" s="149" t="s">
        <v>524</v>
      </c>
      <c r="K69" s="149" t="s">
        <v>525</v>
      </c>
      <c r="L69" s="149" t="s">
        <v>500</v>
      </c>
      <c r="M69" s="149" t="s">
        <v>501</v>
      </c>
      <c r="N69" s="150">
        <v>2985373</v>
      </c>
      <c r="O69" s="104"/>
      <c r="P69" s="104"/>
      <c r="Q69" s="104"/>
      <c r="T69" s="105"/>
    </row>
    <row r="70" spans="2:20" x14ac:dyDescent="0.25">
      <c r="B70" s="151">
        <v>48</v>
      </c>
      <c r="C70" s="152" t="s">
        <v>646</v>
      </c>
      <c r="D70" s="152" t="s">
        <v>382</v>
      </c>
      <c r="E70" s="152" t="s">
        <v>646</v>
      </c>
      <c r="F70" s="152" t="s">
        <v>646</v>
      </c>
      <c r="G70" s="152" t="s">
        <v>646</v>
      </c>
      <c r="H70" s="152">
        <v>262</v>
      </c>
      <c r="I70" s="152" t="s">
        <v>497</v>
      </c>
      <c r="J70" s="152" t="s">
        <v>526</v>
      </c>
      <c r="K70" s="152" t="s">
        <v>527</v>
      </c>
      <c r="L70" s="152" t="s">
        <v>500</v>
      </c>
      <c r="M70" s="152" t="s">
        <v>501</v>
      </c>
      <c r="N70" s="153">
        <v>2267060</v>
      </c>
      <c r="O70" s="104"/>
      <c r="P70" s="104"/>
      <c r="Q70" s="104"/>
      <c r="T70" s="105"/>
    </row>
    <row r="71" spans="2:20" x14ac:dyDescent="0.25">
      <c r="B71" s="148">
        <v>48</v>
      </c>
      <c r="C71" s="149" t="s">
        <v>646</v>
      </c>
      <c r="D71" s="149" t="s">
        <v>382</v>
      </c>
      <c r="E71" s="149" t="s">
        <v>651</v>
      </c>
      <c r="F71" s="149" t="s">
        <v>652</v>
      </c>
      <c r="G71" s="149" t="s">
        <v>653</v>
      </c>
      <c r="H71" s="158">
        <v>262</v>
      </c>
      <c r="I71" s="149" t="s">
        <v>638</v>
      </c>
      <c r="J71" s="149" t="s">
        <v>526</v>
      </c>
      <c r="K71" s="149" t="s">
        <v>527</v>
      </c>
      <c r="L71" s="149" t="s">
        <v>500</v>
      </c>
      <c r="M71" s="149" t="s">
        <v>501</v>
      </c>
      <c r="N71" s="150">
        <v>471051</v>
      </c>
      <c r="O71" s="104"/>
      <c r="P71" s="104"/>
      <c r="Q71" s="104"/>
      <c r="T71" s="105"/>
    </row>
    <row r="72" spans="2:20" x14ac:dyDescent="0.25">
      <c r="B72" s="151">
        <v>48</v>
      </c>
      <c r="C72" s="152" t="s">
        <v>646</v>
      </c>
      <c r="D72" s="152" t="s">
        <v>382</v>
      </c>
      <c r="E72" s="152" t="s">
        <v>646</v>
      </c>
      <c r="F72" s="152" t="s">
        <v>646</v>
      </c>
      <c r="G72" s="152" t="s">
        <v>646</v>
      </c>
      <c r="H72" s="152">
        <v>262</v>
      </c>
      <c r="I72" s="152" t="s">
        <v>497</v>
      </c>
      <c r="J72" s="152" t="s">
        <v>528</v>
      </c>
      <c r="K72" s="152" t="s">
        <v>529</v>
      </c>
      <c r="L72" s="152" t="s">
        <v>500</v>
      </c>
      <c r="M72" s="152" t="s">
        <v>501</v>
      </c>
      <c r="N72" s="153">
        <v>3567296</v>
      </c>
      <c r="O72" s="104"/>
      <c r="P72" s="104"/>
      <c r="Q72" s="104"/>
      <c r="T72" s="105"/>
    </row>
    <row r="73" spans="2:20" x14ac:dyDescent="0.25">
      <c r="B73" s="148">
        <v>48</v>
      </c>
      <c r="C73" s="149" t="s">
        <v>646</v>
      </c>
      <c r="D73" s="149" t="s">
        <v>382</v>
      </c>
      <c r="E73" s="149" t="s">
        <v>646</v>
      </c>
      <c r="F73" s="149" t="s">
        <v>646</v>
      </c>
      <c r="G73" s="149" t="s">
        <v>646</v>
      </c>
      <c r="H73" s="149">
        <v>262</v>
      </c>
      <c r="I73" s="149" t="s">
        <v>497</v>
      </c>
      <c r="J73" s="149" t="s">
        <v>530</v>
      </c>
      <c r="K73" s="149" t="s">
        <v>531</v>
      </c>
      <c r="L73" s="149" t="s">
        <v>500</v>
      </c>
      <c r="M73" s="149" t="s">
        <v>501</v>
      </c>
      <c r="N73" s="150">
        <v>2117600</v>
      </c>
      <c r="O73" s="104"/>
      <c r="P73" s="104"/>
      <c r="Q73" s="104"/>
      <c r="T73" s="105"/>
    </row>
    <row r="74" spans="2:20" x14ac:dyDescent="0.25">
      <c r="B74" s="151">
        <v>48</v>
      </c>
      <c r="C74" s="152" t="s">
        <v>646</v>
      </c>
      <c r="D74" s="152" t="s">
        <v>382</v>
      </c>
      <c r="E74" s="152" t="s">
        <v>646</v>
      </c>
      <c r="F74" s="152" t="s">
        <v>646</v>
      </c>
      <c r="G74" s="152" t="s">
        <v>646</v>
      </c>
      <c r="H74" s="152">
        <v>262</v>
      </c>
      <c r="I74" s="152" t="s">
        <v>497</v>
      </c>
      <c r="J74" s="152" t="s">
        <v>532</v>
      </c>
      <c r="K74" s="152" t="s">
        <v>533</v>
      </c>
      <c r="L74" s="152" t="s">
        <v>500</v>
      </c>
      <c r="M74" s="152" t="s">
        <v>501</v>
      </c>
      <c r="N74" s="153">
        <v>3456594</v>
      </c>
      <c r="T74" s="105"/>
    </row>
    <row r="75" spans="2:20" x14ac:dyDescent="0.25">
      <c r="B75" s="148">
        <v>48</v>
      </c>
      <c r="C75" s="149" t="s">
        <v>646</v>
      </c>
      <c r="D75" s="149" t="s">
        <v>383</v>
      </c>
      <c r="E75" s="149" t="s">
        <v>646</v>
      </c>
      <c r="F75" s="149" t="s">
        <v>646</v>
      </c>
      <c r="G75" s="149" t="s">
        <v>646</v>
      </c>
      <c r="H75" s="149">
        <v>264</v>
      </c>
      <c r="I75" s="149" t="s">
        <v>497</v>
      </c>
      <c r="J75" s="149" t="s">
        <v>550</v>
      </c>
      <c r="K75" s="149" t="s">
        <v>551</v>
      </c>
      <c r="L75" s="149" t="s">
        <v>500</v>
      </c>
      <c r="M75" s="149" t="s">
        <v>501</v>
      </c>
      <c r="N75" s="150">
        <v>998489</v>
      </c>
    </row>
    <row r="76" spans="2:20" x14ac:dyDescent="0.25">
      <c r="B76" s="151">
        <v>48</v>
      </c>
      <c r="C76" s="152" t="s">
        <v>646</v>
      </c>
      <c r="D76" s="152" t="s">
        <v>383</v>
      </c>
      <c r="E76" s="152" t="s">
        <v>646</v>
      </c>
      <c r="F76" s="152" t="s">
        <v>646</v>
      </c>
      <c r="G76" s="152" t="s">
        <v>646</v>
      </c>
      <c r="H76" s="152">
        <v>264</v>
      </c>
      <c r="I76" s="152" t="s">
        <v>497</v>
      </c>
      <c r="J76" s="152" t="s">
        <v>656</v>
      </c>
      <c r="K76" s="152" t="s">
        <v>657</v>
      </c>
      <c r="L76" s="152" t="s">
        <v>500</v>
      </c>
      <c r="M76" s="152" t="s">
        <v>501</v>
      </c>
      <c r="N76" s="153">
        <v>168000</v>
      </c>
    </row>
    <row r="77" spans="2:20" x14ac:dyDescent="0.25">
      <c r="B77" s="148">
        <v>48</v>
      </c>
      <c r="C77" s="149" t="s">
        <v>646</v>
      </c>
      <c r="D77" s="149" t="s">
        <v>382</v>
      </c>
      <c r="E77" s="149" t="s">
        <v>646</v>
      </c>
      <c r="F77" s="149" t="s">
        <v>646</v>
      </c>
      <c r="G77" s="149" t="s">
        <v>646</v>
      </c>
      <c r="H77" s="149">
        <v>262</v>
      </c>
      <c r="I77" s="149" t="s">
        <v>497</v>
      </c>
      <c r="J77" s="149" t="s">
        <v>534</v>
      </c>
      <c r="K77" s="149" t="s">
        <v>535</v>
      </c>
      <c r="L77" s="149" t="s">
        <v>500</v>
      </c>
      <c r="M77" s="149" t="s">
        <v>501</v>
      </c>
      <c r="N77" s="150">
        <v>2777822</v>
      </c>
    </row>
    <row r="78" spans="2:20" x14ac:dyDescent="0.25">
      <c r="B78" s="151">
        <v>48</v>
      </c>
      <c r="C78" s="152" t="s">
        <v>646</v>
      </c>
      <c r="D78" s="152" t="s">
        <v>383</v>
      </c>
      <c r="E78" s="152" t="s">
        <v>646</v>
      </c>
      <c r="F78" s="152" t="s">
        <v>646</v>
      </c>
      <c r="G78" s="152" t="s">
        <v>646</v>
      </c>
      <c r="H78" s="152">
        <v>264</v>
      </c>
      <c r="I78" s="152" t="s">
        <v>497</v>
      </c>
      <c r="J78" s="152" t="s">
        <v>658</v>
      </c>
      <c r="K78" s="152" t="s">
        <v>659</v>
      </c>
      <c r="L78" s="152" t="s">
        <v>500</v>
      </c>
      <c r="M78" s="152" t="s">
        <v>501</v>
      </c>
      <c r="N78" s="153">
        <v>937865</v>
      </c>
    </row>
    <row r="79" spans="2:20" x14ac:dyDescent="0.25">
      <c r="B79" s="154">
        <v>48</v>
      </c>
      <c r="C79" s="155" t="s">
        <v>646</v>
      </c>
      <c r="D79" s="155" t="s">
        <v>382</v>
      </c>
      <c r="E79" s="155" t="s">
        <v>646</v>
      </c>
      <c r="F79" s="155" t="s">
        <v>646</v>
      </c>
      <c r="G79" s="155" t="s">
        <v>646</v>
      </c>
      <c r="H79" s="155">
        <v>262</v>
      </c>
      <c r="I79" s="155" t="s">
        <v>497</v>
      </c>
      <c r="J79" s="155" t="s">
        <v>536</v>
      </c>
      <c r="K79" s="155" t="s">
        <v>537</v>
      </c>
      <c r="L79" s="155" t="s">
        <v>500</v>
      </c>
      <c r="M79" s="155" t="s">
        <v>501</v>
      </c>
      <c r="N79" s="156">
        <v>1327116</v>
      </c>
    </row>
  </sheetData>
  <autoFilter ref="I2:I79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workbookViewId="0">
      <selection activeCell="C5" sqref="C5:S16"/>
    </sheetView>
  </sheetViews>
  <sheetFormatPr baseColWidth="10" defaultRowHeight="15" x14ac:dyDescent="0.25"/>
  <cols>
    <col min="1" max="1" width="10.85546875" customWidth="1"/>
    <col min="2" max="2" width="25" customWidth="1"/>
    <col min="3" max="3" width="28.28515625" customWidth="1"/>
    <col min="4" max="11" width="10.85546875" customWidth="1"/>
    <col min="12" max="19" width="12.42578125" customWidth="1"/>
  </cols>
  <sheetData>
    <row r="1" spans="1:19" x14ac:dyDescent="0.25">
      <c r="C1" s="2" t="s">
        <v>671</v>
      </c>
    </row>
    <row r="4" spans="1:19" ht="15.75" thickBot="1" x14ac:dyDescent="0.3"/>
    <row r="5" spans="1:19" ht="120.75" customHeight="1" thickBot="1" x14ac:dyDescent="0.3">
      <c r="D5" s="428" t="s">
        <v>662</v>
      </c>
      <c r="E5" s="429"/>
      <c r="F5" s="429"/>
      <c r="G5" s="430"/>
      <c r="H5" s="428" t="s">
        <v>10054</v>
      </c>
      <c r="I5" s="429"/>
      <c r="J5" s="429"/>
      <c r="K5" s="430"/>
      <c r="L5" s="114" t="s">
        <v>663</v>
      </c>
      <c r="M5" s="115" t="s">
        <v>664</v>
      </c>
      <c r="N5" s="114" t="s">
        <v>663</v>
      </c>
      <c r="O5" s="115" t="s">
        <v>664</v>
      </c>
      <c r="P5" s="114" t="s">
        <v>663</v>
      </c>
      <c r="Q5" s="115" t="s">
        <v>664</v>
      </c>
      <c r="R5" s="114" t="s">
        <v>663</v>
      </c>
      <c r="S5" s="115" t="s">
        <v>664</v>
      </c>
    </row>
    <row r="6" spans="1:19" ht="15.75" thickBot="1" x14ac:dyDescent="0.3">
      <c r="C6" s="116" t="s">
        <v>665</v>
      </c>
      <c r="D6" s="117" t="s">
        <v>684</v>
      </c>
      <c r="E6" s="118" t="s">
        <v>685</v>
      </c>
      <c r="F6" s="119" t="s">
        <v>686</v>
      </c>
      <c r="G6" s="120" t="s">
        <v>687</v>
      </c>
      <c r="H6" s="117" t="s">
        <v>684</v>
      </c>
      <c r="I6" s="118" t="s">
        <v>685</v>
      </c>
      <c r="J6" s="119" t="s">
        <v>686</v>
      </c>
      <c r="K6" s="120" t="s">
        <v>687</v>
      </c>
      <c r="L6" s="431" t="s">
        <v>684</v>
      </c>
      <c r="M6" s="432"/>
      <c r="N6" s="433" t="s">
        <v>685</v>
      </c>
      <c r="O6" s="434"/>
      <c r="P6" s="435" t="s">
        <v>686</v>
      </c>
      <c r="Q6" s="436"/>
      <c r="R6" s="426" t="s">
        <v>687</v>
      </c>
      <c r="S6" s="427"/>
    </row>
    <row r="7" spans="1:19" x14ac:dyDescent="0.25">
      <c r="A7" s="101">
        <v>50</v>
      </c>
      <c r="B7" s="101" t="s">
        <v>14</v>
      </c>
      <c r="C7" s="121" t="s">
        <v>381</v>
      </c>
      <c r="D7" s="122">
        <v>10189</v>
      </c>
      <c r="E7" s="123">
        <v>7870</v>
      </c>
      <c r="F7" s="123">
        <v>2252</v>
      </c>
      <c r="G7" s="124">
        <v>67</v>
      </c>
      <c r="H7" s="122">
        <v>10474</v>
      </c>
      <c r="I7" s="123">
        <v>8050</v>
      </c>
      <c r="J7" s="123">
        <v>2350</v>
      </c>
      <c r="K7" s="124">
        <v>74</v>
      </c>
      <c r="L7" s="122">
        <v>285</v>
      </c>
      <c r="M7" s="125">
        <v>2.7971341642948278E-2</v>
      </c>
      <c r="N7" s="122">
        <v>180</v>
      </c>
      <c r="O7" s="125">
        <v>2.2871664548919948E-2</v>
      </c>
      <c r="P7" s="122">
        <v>98</v>
      </c>
      <c r="Q7" s="125">
        <v>4.3516873889875664E-2</v>
      </c>
      <c r="R7" s="122">
        <v>7</v>
      </c>
      <c r="S7" s="125">
        <v>0.1044776119402985</v>
      </c>
    </row>
    <row r="8" spans="1:19" x14ac:dyDescent="0.25">
      <c r="A8" s="101">
        <v>262</v>
      </c>
      <c r="B8" s="101" t="s">
        <v>44</v>
      </c>
      <c r="C8" s="121" t="s">
        <v>666</v>
      </c>
      <c r="D8" s="122">
        <v>21646</v>
      </c>
      <c r="E8" s="123">
        <v>16417</v>
      </c>
      <c r="F8" s="123">
        <v>5032</v>
      </c>
      <c r="G8" s="124">
        <v>197</v>
      </c>
      <c r="H8" s="122">
        <v>22320</v>
      </c>
      <c r="I8" s="123">
        <v>16781</v>
      </c>
      <c r="J8" s="123">
        <v>5325</v>
      </c>
      <c r="K8" s="124">
        <v>214</v>
      </c>
      <c r="L8" s="122">
        <v>674</v>
      </c>
      <c r="M8" s="125">
        <v>3.1137392589854939E-2</v>
      </c>
      <c r="N8" s="122">
        <v>364</v>
      </c>
      <c r="O8" s="125">
        <v>2.217213863677895E-2</v>
      </c>
      <c r="P8" s="122">
        <v>293</v>
      </c>
      <c r="Q8" s="125">
        <v>5.8227344992050872E-2</v>
      </c>
      <c r="R8" s="122">
        <v>17</v>
      </c>
      <c r="S8" s="125">
        <v>8.6294416243654817E-2</v>
      </c>
    </row>
    <row r="9" spans="1:19" x14ac:dyDescent="0.25">
      <c r="A9" s="101">
        <v>264</v>
      </c>
      <c r="B9" s="101" t="s">
        <v>124</v>
      </c>
      <c r="C9" s="121" t="s">
        <v>667</v>
      </c>
      <c r="D9" s="122">
        <v>13287</v>
      </c>
      <c r="E9" s="123">
        <v>10011</v>
      </c>
      <c r="F9" s="123">
        <v>3134</v>
      </c>
      <c r="G9" s="124">
        <v>142</v>
      </c>
      <c r="H9" s="122">
        <v>13699</v>
      </c>
      <c r="I9" s="123">
        <v>10305</v>
      </c>
      <c r="J9" s="123">
        <v>3231</v>
      </c>
      <c r="K9" s="124">
        <v>163</v>
      </c>
      <c r="L9" s="122">
        <v>412</v>
      </c>
      <c r="M9" s="125">
        <v>3.1007751937984496E-2</v>
      </c>
      <c r="N9" s="122">
        <v>294</v>
      </c>
      <c r="O9" s="125">
        <v>2.9367695534911597E-2</v>
      </c>
      <c r="P9" s="122">
        <v>97</v>
      </c>
      <c r="Q9" s="125">
        <v>3.0950861518825781E-2</v>
      </c>
      <c r="R9" s="122">
        <v>21</v>
      </c>
      <c r="S9" s="125">
        <v>0.14788732394366197</v>
      </c>
    </row>
    <row r="10" spans="1:19" x14ac:dyDescent="0.25">
      <c r="A10" s="101">
        <v>30</v>
      </c>
      <c r="B10" s="101" t="s">
        <v>389</v>
      </c>
      <c r="C10" s="121" t="s">
        <v>628</v>
      </c>
      <c r="D10" s="122">
        <v>19332</v>
      </c>
      <c r="E10" s="123">
        <v>14505</v>
      </c>
      <c r="F10" s="123">
        <v>4649</v>
      </c>
      <c r="G10" s="124">
        <v>178</v>
      </c>
      <c r="H10" s="122">
        <v>19719</v>
      </c>
      <c r="I10" s="123">
        <v>14691</v>
      </c>
      <c r="J10" s="123">
        <v>4832</v>
      </c>
      <c r="K10" s="124">
        <v>196</v>
      </c>
      <c r="L10" s="122">
        <v>387</v>
      </c>
      <c r="M10" s="125">
        <v>2.0018621973929236E-2</v>
      </c>
      <c r="N10" s="122">
        <v>186</v>
      </c>
      <c r="O10" s="125">
        <v>1.2823164426059979E-2</v>
      </c>
      <c r="P10" s="122">
        <v>183</v>
      </c>
      <c r="Q10" s="125">
        <v>3.936330393633039E-2</v>
      </c>
      <c r="R10" s="122">
        <v>18</v>
      </c>
      <c r="S10" s="125">
        <v>0.10112359550561797</v>
      </c>
    </row>
    <row r="11" spans="1:19" x14ac:dyDescent="0.25">
      <c r="A11" s="101">
        <v>110</v>
      </c>
      <c r="B11" s="101" t="s">
        <v>217</v>
      </c>
      <c r="C11" s="121" t="s">
        <v>385</v>
      </c>
      <c r="D11" s="122">
        <v>20268</v>
      </c>
      <c r="E11" s="123">
        <v>15389</v>
      </c>
      <c r="F11" s="123">
        <v>4754</v>
      </c>
      <c r="G11" s="124">
        <v>125</v>
      </c>
      <c r="H11" s="122">
        <v>20682</v>
      </c>
      <c r="I11" s="123">
        <v>15564</v>
      </c>
      <c r="J11" s="123">
        <v>4966</v>
      </c>
      <c r="K11" s="124">
        <v>152</v>
      </c>
      <c r="L11" s="122">
        <v>414</v>
      </c>
      <c r="M11" s="125">
        <v>2.0426287744227355E-2</v>
      </c>
      <c r="N11" s="122">
        <v>175</v>
      </c>
      <c r="O11" s="125">
        <v>1.1371759048671128E-2</v>
      </c>
      <c r="P11" s="122">
        <v>212</v>
      </c>
      <c r="Q11" s="125">
        <v>4.4594026083298273E-2</v>
      </c>
      <c r="R11" s="122">
        <v>27</v>
      </c>
      <c r="S11" s="125">
        <v>0.216</v>
      </c>
    </row>
    <row r="12" spans="1:19" x14ac:dyDescent="0.25">
      <c r="A12" s="101">
        <v>160</v>
      </c>
      <c r="B12" s="101" t="s">
        <v>274</v>
      </c>
      <c r="C12" s="121" t="s">
        <v>386</v>
      </c>
      <c r="D12" s="122">
        <v>23276</v>
      </c>
      <c r="E12" s="123">
        <v>17686</v>
      </c>
      <c r="F12" s="123">
        <v>5443</v>
      </c>
      <c r="G12" s="124">
        <v>147</v>
      </c>
      <c r="H12" s="122">
        <v>23893</v>
      </c>
      <c r="I12" s="123">
        <v>17974</v>
      </c>
      <c r="J12" s="123">
        <v>5742</v>
      </c>
      <c r="K12" s="124">
        <v>177</v>
      </c>
      <c r="L12" s="122">
        <v>617</v>
      </c>
      <c r="M12" s="125">
        <v>2.6507991063756658E-2</v>
      </c>
      <c r="N12" s="122">
        <v>288</v>
      </c>
      <c r="O12" s="125">
        <v>1.6284066493271514E-2</v>
      </c>
      <c r="P12" s="122">
        <v>299</v>
      </c>
      <c r="Q12" s="125">
        <v>5.4932941392614364E-2</v>
      </c>
      <c r="R12" s="122">
        <v>30</v>
      </c>
      <c r="S12" s="125">
        <v>0.20408163265306123</v>
      </c>
    </row>
    <row r="13" spans="1:19" x14ac:dyDescent="0.25">
      <c r="A13" s="101">
        <v>80</v>
      </c>
      <c r="B13" s="101" t="s">
        <v>339</v>
      </c>
      <c r="C13" s="121" t="s">
        <v>387</v>
      </c>
      <c r="D13" s="122">
        <v>11197</v>
      </c>
      <c r="E13" s="123">
        <v>8571</v>
      </c>
      <c r="F13" s="123">
        <v>2564</v>
      </c>
      <c r="G13" s="124">
        <v>62</v>
      </c>
      <c r="H13" s="122">
        <v>11380</v>
      </c>
      <c r="I13" s="123">
        <v>8592</v>
      </c>
      <c r="J13" s="123">
        <v>2721</v>
      </c>
      <c r="K13" s="124">
        <v>67</v>
      </c>
      <c r="L13" s="122">
        <v>183</v>
      </c>
      <c r="M13" s="125">
        <v>1.6343663481289631E-2</v>
      </c>
      <c r="N13" s="122">
        <v>21</v>
      </c>
      <c r="O13" s="125">
        <v>2.4501225061253061E-3</v>
      </c>
      <c r="P13" s="122">
        <v>157</v>
      </c>
      <c r="Q13" s="125">
        <v>6.1232449297971919E-2</v>
      </c>
      <c r="R13" s="122">
        <v>5</v>
      </c>
      <c r="S13" s="125">
        <v>8.0645161290322578E-2</v>
      </c>
    </row>
    <row r="14" spans="1:19" x14ac:dyDescent="0.25">
      <c r="C14" s="121" t="s">
        <v>668</v>
      </c>
      <c r="D14" s="122">
        <v>867</v>
      </c>
      <c r="E14" s="123">
        <v>713</v>
      </c>
      <c r="F14" s="123">
        <v>150</v>
      </c>
      <c r="G14" s="124">
        <v>4</v>
      </c>
      <c r="H14" s="122">
        <v>1224</v>
      </c>
      <c r="I14" s="123">
        <v>986</v>
      </c>
      <c r="J14" s="123">
        <v>232</v>
      </c>
      <c r="K14" s="124">
        <v>6</v>
      </c>
      <c r="L14" s="122">
        <v>357</v>
      </c>
      <c r="M14" s="125">
        <v>0.41176470588235292</v>
      </c>
      <c r="N14" s="122">
        <v>273</v>
      </c>
      <c r="O14" s="125">
        <v>0.38288920056100983</v>
      </c>
      <c r="P14" s="122">
        <v>82</v>
      </c>
      <c r="Q14" s="125">
        <v>0.54666666666666663</v>
      </c>
      <c r="R14" s="122">
        <v>2</v>
      </c>
      <c r="S14" s="125">
        <v>0.5</v>
      </c>
    </row>
    <row r="15" spans="1:19" x14ac:dyDescent="0.25">
      <c r="C15" s="121" t="s">
        <v>669</v>
      </c>
      <c r="D15" s="122">
        <v>84</v>
      </c>
      <c r="E15" s="123">
        <v>26</v>
      </c>
      <c r="F15" s="123">
        <v>33</v>
      </c>
      <c r="G15" s="124">
        <v>25</v>
      </c>
      <c r="H15" s="122">
        <v>152</v>
      </c>
      <c r="I15" s="123">
        <v>67</v>
      </c>
      <c r="J15" s="123">
        <v>57</v>
      </c>
      <c r="K15" s="124">
        <v>28</v>
      </c>
      <c r="L15" s="122">
        <v>68</v>
      </c>
      <c r="M15" s="125">
        <v>0.80952380952380953</v>
      </c>
      <c r="N15" s="122">
        <v>41</v>
      </c>
      <c r="O15" s="125">
        <v>1.5769230769230769</v>
      </c>
      <c r="P15" s="122">
        <v>24</v>
      </c>
      <c r="Q15" s="125">
        <v>0.72727272727272729</v>
      </c>
      <c r="R15" s="122">
        <v>3</v>
      </c>
      <c r="S15" s="125">
        <v>0.12</v>
      </c>
    </row>
    <row r="16" spans="1:19" ht="15.75" thickBot="1" x14ac:dyDescent="0.3">
      <c r="C16" s="126" t="s">
        <v>670</v>
      </c>
      <c r="D16" s="127">
        <v>120146</v>
      </c>
      <c r="E16" s="128">
        <v>91188</v>
      </c>
      <c r="F16" s="128">
        <v>28011</v>
      </c>
      <c r="G16" s="129">
        <v>947</v>
      </c>
      <c r="H16" s="127">
        <v>123543</v>
      </c>
      <c r="I16" s="128">
        <v>93010</v>
      </c>
      <c r="J16" s="128">
        <v>29456</v>
      </c>
      <c r="K16" s="129">
        <v>1077</v>
      </c>
      <c r="L16" s="127">
        <v>3397</v>
      </c>
      <c r="M16" s="130">
        <v>2.8273933381053051E-2</v>
      </c>
      <c r="N16" s="127">
        <v>1822</v>
      </c>
      <c r="O16" s="130">
        <v>1.9980699214808967E-2</v>
      </c>
      <c r="P16" s="127">
        <v>1445</v>
      </c>
      <c r="Q16" s="130">
        <v>5.1586876584199068E-2</v>
      </c>
      <c r="R16" s="127">
        <v>130</v>
      </c>
      <c r="S16" s="130">
        <v>0.13727560718057022</v>
      </c>
    </row>
  </sheetData>
  <mergeCells count="6">
    <mergeCell ref="R6:S6"/>
    <mergeCell ref="D5:G5"/>
    <mergeCell ref="H5:K5"/>
    <mergeCell ref="L6:M6"/>
    <mergeCell ref="N6:O6"/>
    <mergeCell ref="P6:Q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77"/>
  <sheetViews>
    <sheetView workbookViewId="0">
      <selection activeCell="G83" sqref="G83"/>
    </sheetView>
  </sheetViews>
  <sheetFormatPr baseColWidth="10" defaultRowHeight="15" x14ac:dyDescent="0.25"/>
  <cols>
    <col min="1" max="1" width="5.7109375" customWidth="1"/>
    <col min="2" max="2" width="7.42578125" customWidth="1"/>
    <col min="3" max="3" width="20.7109375" customWidth="1"/>
    <col min="4" max="4" width="20.42578125" customWidth="1"/>
    <col min="5" max="5" width="10.7109375" customWidth="1"/>
    <col min="6" max="6" width="21.28515625" customWidth="1"/>
    <col min="7" max="7" width="10.85546875" customWidth="1"/>
    <col min="8" max="8" width="15.42578125" customWidth="1"/>
    <col min="9" max="9" width="15.140625" customWidth="1"/>
    <col min="10" max="10" width="10.7109375" customWidth="1"/>
    <col min="11" max="11" width="27" customWidth="1"/>
    <col min="12" max="12" width="21.42578125" customWidth="1"/>
    <col min="13" max="13" width="27.28515625" customWidth="1"/>
    <col min="14" max="14" width="10.7109375" customWidth="1"/>
    <col min="15" max="17" width="6" customWidth="1"/>
    <col min="18" max="18" width="6.28515625" customWidth="1"/>
    <col min="19" max="19" width="17.42578125" customWidth="1"/>
  </cols>
  <sheetData>
    <row r="1" spans="2:19" s="104" customFormat="1" ht="21.95" customHeight="1" x14ac:dyDescent="0.2">
      <c r="S1" s="103" t="s">
        <v>624</v>
      </c>
    </row>
    <row r="2" spans="2:19" s="104" customFormat="1" ht="23.45" customHeight="1" thickBot="1" x14ac:dyDescent="0.3">
      <c r="B2" s="145" t="s">
        <v>636</v>
      </c>
      <c r="C2" s="146" t="s">
        <v>484</v>
      </c>
      <c r="D2" s="146" t="s">
        <v>393</v>
      </c>
      <c r="E2" s="146" t="s">
        <v>637</v>
      </c>
      <c r="F2" s="146" t="s">
        <v>496</v>
      </c>
      <c r="G2" s="146" t="s">
        <v>638</v>
      </c>
      <c r="H2" s="146" t="s">
        <v>639</v>
      </c>
      <c r="I2" s="146" t="s">
        <v>640</v>
      </c>
      <c r="J2" s="146" t="s">
        <v>641</v>
      </c>
      <c r="K2" s="146" t="s">
        <v>642</v>
      </c>
      <c r="L2" s="146" t="s">
        <v>643</v>
      </c>
      <c r="M2" s="146" t="s">
        <v>644</v>
      </c>
      <c r="N2" s="147" t="s">
        <v>645</v>
      </c>
    </row>
    <row r="3" spans="2:19" s="104" customFormat="1" ht="19.7" customHeight="1" thickTop="1" x14ac:dyDescent="0.25">
      <c r="B3" s="148">
        <v>48</v>
      </c>
      <c r="C3" s="149" t="s">
        <v>646</v>
      </c>
      <c r="D3" s="149" t="s">
        <v>381</v>
      </c>
      <c r="E3" s="149" t="s">
        <v>646</v>
      </c>
      <c r="F3" s="149" t="s">
        <v>646</v>
      </c>
      <c r="G3" s="149" t="s">
        <v>646</v>
      </c>
      <c r="H3" s="149">
        <v>50</v>
      </c>
      <c r="I3" s="149" t="s">
        <v>497</v>
      </c>
      <c r="J3" s="149" t="s">
        <v>498</v>
      </c>
      <c r="K3" s="149" t="s">
        <v>499</v>
      </c>
      <c r="L3" s="149" t="s">
        <v>500</v>
      </c>
      <c r="M3" s="149" t="s">
        <v>632</v>
      </c>
      <c r="N3" s="150">
        <v>18</v>
      </c>
      <c r="S3" s="109" t="s">
        <v>500</v>
      </c>
    </row>
    <row r="4" spans="2:19" s="104" customFormat="1" ht="19.7" customHeight="1" x14ac:dyDescent="0.25">
      <c r="B4" s="151">
        <v>48</v>
      </c>
      <c r="C4" s="152" t="s">
        <v>646</v>
      </c>
      <c r="D4" s="152" t="s">
        <v>384</v>
      </c>
      <c r="E4" s="152" t="s">
        <v>646</v>
      </c>
      <c r="F4" s="152" t="s">
        <v>646</v>
      </c>
      <c r="G4" s="152" t="s">
        <v>646</v>
      </c>
      <c r="H4" s="152">
        <v>30</v>
      </c>
      <c r="I4" s="152" t="s">
        <v>691</v>
      </c>
      <c r="J4" s="152" t="s">
        <v>552</v>
      </c>
      <c r="K4" s="152" t="s">
        <v>553</v>
      </c>
      <c r="L4" s="152" t="s">
        <v>500</v>
      </c>
      <c r="M4" s="152" t="s">
        <v>632</v>
      </c>
      <c r="N4" s="153">
        <v>15</v>
      </c>
      <c r="S4" s="109" t="s">
        <v>504</v>
      </c>
    </row>
    <row r="5" spans="2:19" s="104" customFormat="1" ht="19.7" customHeight="1" x14ac:dyDescent="0.25">
      <c r="B5" s="148">
        <v>48</v>
      </c>
      <c r="C5" s="149" t="s">
        <v>646</v>
      </c>
      <c r="D5" s="149" t="s">
        <v>384</v>
      </c>
      <c r="E5" s="149" t="s">
        <v>646</v>
      </c>
      <c r="F5" s="149" t="s">
        <v>646</v>
      </c>
      <c r="G5" s="149" t="s">
        <v>646</v>
      </c>
      <c r="H5" s="149">
        <v>30</v>
      </c>
      <c r="I5" s="149" t="s">
        <v>497</v>
      </c>
      <c r="J5" s="149" t="s">
        <v>552</v>
      </c>
      <c r="K5" s="149" t="s">
        <v>553</v>
      </c>
      <c r="L5" s="149" t="s">
        <v>500</v>
      </c>
      <c r="M5" s="149" t="s">
        <v>632</v>
      </c>
      <c r="N5" s="150">
        <v>2</v>
      </c>
      <c r="S5" s="109" t="s">
        <v>507</v>
      </c>
    </row>
    <row r="6" spans="2:19" s="104" customFormat="1" ht="19.7" customHeight="1" x14ac:dyDescent="0.25">
      <c r="B6" s="151">
        <v>48</v>
      </c>
      <c r="C6" s="152" t="s">
        <v>646</v>
      </c>
      <c r="D6" s="152" t="s">
        <v>384</v>
      </c>
      <c r="E6" s="152" t="s">
        <v>646</v>
      </c>
      <c r="F6" s="152" t="s">
        <v>646</v>
      </c>
      <c r="G6" s="152" t="s">
        <v>646</v>
      </c>
      <c r="H6" s="152">
        <v>30</v>
      </c>
      <c r="I6" s="152" t="s">
        <v>691</v>
      </c>
      <c r="J6" s="152" t="s">
        <v>554</v>
      </c>
      <c r="K6" s="152" t="s">
        <v>555</v>
      </c>
      <c r="L6" s="152" t="s">
        <v>507</v>
      </c>
      <c r="M6" s="152" t="s">
        <v>632</v>
      </c>
      <c r="N6" s="153">
        <v>12</v>
      </c>
    </row>
    <row r="7" spans="2:19" s="104" customFormat="1" ht="19.7" customHeight="1" x14ac:dyDescent="0.25">
      <c r="B7" s="148">
        <v>48</v>
      </c>
      <c r="C7" s="149" t="s">
        <v>646</v>
      </c>
      <c r="D7" s="149" t="s">
        <v>384</v>
      </c>
      <c r="E7" s="149" t="s">
        <v>646</v>
      </c>
      <c r="F7" s="149" t="s">
        <v>646</v>
      </c>
      <c r="G7" s="149" t="s">
        <v>646</v>
      </c>
      <c r="H7" s="149">
        <v>30</v>
      </c>
      <c r="I7" s="149" t="s">
        <v>497</v>
      </c>
      <c r="J7" s="149" t="s">
        <v>554</v>
      </c>
      <c r="K7" s="149" t="s">
        <v>555</v>
      </c>
      <c r="L7" s="149" t="s">
        <v>507</v>
      </c>
      <c r="M7" s="149" t="s">
        <v>632</v>
      </c>
      <c r="N7" s="150">
        <v>7</v>
      </c>
    </row>
    <row r="8" spans="2:19" s="104" customFormat="1" ht="19.7" customHeight="1" x14ac:dyDescent="0.25">
      <c r="B8" s="151">
        <v>48</v>
      </c>
      <c r="C8" s="152" t="s">
        <v>646</v>
      </c>
      <c r="D8" s="152" t="s">
        <v>381</v>
      </c>
      <c r="E8" s="152" t="s">
        <v>646</v>
      </c>
      <c r="F8" s="152" t="s">
        <v>646</v>
      </c>
      <c r="G8" s="152" t="s">
        <v>646</v>
      </c>
      <c r="H8" s="152">
        <v>50</v>
      </c>
      <c r="I8" s="152" t="s">
        <v>497</v>
      </c>
      <c r="J8" s="152" t="s">
        <v>502</v>
      </c>
      <c r="K8" s="152" t="s">
        <v>503</v>
      </c>
      <c r="L8" s="152" t="s">
        <v>504</v>
      </c>
      <c r="M8" s="152" t="s">
        <v>632</v>
      </c>
      <c r="N8" s="153">
        <v>6</v>
      </c>
    </row>
    <row r="9" spans="2:19" s="104" customFormat="1" ht="19.7" customHeight="1" x14ac:dyDescent="0.25">
      <c r="B9" s="148">
        <v>48</v>
      </c>
      <c r="C9" s="149" t="s">
        <v>646</v>
      </c>
      <c r="D9" s="149" t="s">
        <v>381</v>
      </c>
      <c r="E9" s="149" t="s">
        <v>646</v>
      </c>
      <c r="F9" s="149" t="s">
        <v>646</v>
      </c>
      <c r="G9" s="149" t="s">
        <v>646</v>
      </c>
      <c r="H9" s="149">
        <v>50</v>
      </c>
      <c r="I9" s="149" t="s">
        <v>497</v>
      </c>
      <c r="J9" s="149" t="s">
        <v>505</v>
      </c>
      <c r="K9" s="149" t="s">
        <v>506</v>
      </c>
      <c r="L9" s="149" t="s">
        <v>507</v>
      </c>
      <c r="M9" s="149" t="s">
        <v>632</v>
      </c>
      <c r="N9" s="150">
        <v>39</v>
      </c>
    </row>
    <row r="10" spans="2:19" s="104" customFormat="1" ht="19.7" customHeight="1" x14ac:dyDescent="0.25">
      <c r="B10" s="151">
        <v>48</v>
      </c>
      <c r="C10" s="152" t="s">
        <v>646</v>
      </c>
      <c r="D10" s="152" t="s">
        <v>381</v>
      </c>
      <c r="E10" s="152" t="s">
        <v>646</v>
      </c>
      <c r="F10" s="152" t="s">
        <v>646</v>
      </c>
      <c r="G10" s="152" t="s">
        <v>646</v>
      </c>
      <c r="H10" s="152">
        <v>50</v>
      </c>
      <c r="I10" s="152" t="s">
        <v>497</v>
      </c>
      <c r="J10" s="152" t="s">
        <v>508</v>
      </c>
      <c r="K10" s="152" t="s">
        <v>509</v>
      </c>
      <c r="L10" s="152" t="s">
        <v>500</v>
      </c>
      <c r="M10" s="152" t="s">
        <v>632</v>
      </c>
      <c r="N10" s="153">
        <v>9</v>
      </c>
    </row>
    <row r="11" spans="2:19" s="104" customFormat="1" ht="19.7" customHeight="1" x14ac:dyDescent="0.25">
      <c r="B11" s="148">
        <v>48</v>
      </c>
      <c r="C11" s="149" t="s">
        <v>646</v>
      </c>
      <c r="D11" s="149" t="s">
        <v>384</v>
      </c>
      <c r="E11" s="149" t="s">
        <v>646</v>
      </c>
      <c r="F11" s="149" t="s">
        <v>646</v>
      </c>
      <c r="G11" s="149" t="s">
        <v>646</v>
      </c>
      <c r="H11" s="149">
        <v>30</v>
      </c>
      <c r="I11" s="149" t="s">
        <v>691</v>
      </c>
      <c r="J11" s="149" t="s">
        <v>556</v>
      </c>
      <c r="K11" s="149" t="s">
        <v>557</v>
      </c>
      <c r="L11" s="149" t="s">
        <v>500</v>
      </c>
      <c r="M11" s="149" t="s">
        <v>632</v>
      </c>
      <c r="N11" s="150">
        <v>19</v>
      </c>
    </row>
    <row r="12" spans="2:19" s="104" customFormat="1" ht="19.7" customHeight="1" x14ac:dyDescent="0.25">
      <c r="B12" s="151">
        <v>48</v>
      </c>
      <c r="C12" s="152" t="s">
        <v>646</v>
      </c>
      <c r="D12" s="152" t="s">
        <v>384</v>
      </c>
      <c r="E12" s="152" t="s">
        <v>646</v>
      </c>
      <c r="F12" s="152" t="s">
        <v>646</v>
      </c>
      <c r="G12" s="152" t="s">
        <v>646</v>
      </c>
      <c r="H12" s="152">
        <v>30</v>
      </c>
      <c r="I12" s="152" t="s">
        <v>497</v>
      </c>
      <c r="J12" s="152" t="s">
        <v>556</v>
      </c>
      <c r="K12" s="152" t="s">
        <v>557</v>
      </c>
      <c r="L12" s="152" t="s">
        <v>500</v>
      </c>
      <c r="M12" s="152" t="s">
        <v>632</v>
      </c>
      <c r="N12" s="153">
        <v>1</v>
      </c>
    </row>
    <row r="13" spans="2:19" s="104" customFormat="1" ht="19.7" customHeight="1" x14ac:dyDescent="0.25">
      <c r="B13" s="148">
        <v>48</v>
      </c>
      <c r="C13" s="149" t="s">
        <v>646</v>
      </c>
      <c r="D13" s="149" t="s">
        <v>387</v>
      </c>
      <c r="E13" s="149" t="s">
        <v>675</v>
      </c>
      <c r="F13" s="149" t="s">
        <v>676</v>
      </c>
      <c r="G13" s="149" t="s">
        <v>646</v>
      </c>
      <c r="H13" s="158">
        <v>80</v>
      </c>
      <c r="I13" s="149" t="s">
        <v>677</v>
      </c>
      <c r="J13" s="149" t="s">
        <v>678</v>
      </c>
      <c r="K13" s="149" t="s">
        <v>679</v>
      </c>
      <c r="L13" s="149" t="s">
        <v>507</v>
      </c>
      <c r="M13" s="149" t="s">
        <v>632</v>
      </c>
      <c r="N13" s="150">
        <v>1</v>
      </c>
    </row>
    <row r="14" spans="2:19" s="104" customFormat="1" ht="19.7" customHeight="1" x14ac:dyDescent="0.25">
      <c r="B14" s="151">
        <v>48</v>
      </c>
      <c r="C14" s="152" t="s">
        <v>646</v>
      </c>
      <c r="D14" s="152" t="s">
        <v>385</v>
      </c>
      <c r="E14" s="152" t="s">
        <v>646</v>
      </c>
      <c r="F14" s="152" t="s">
        <v>646</v>
      </c>
      <c r="G14" s="152" t="s">
        <v>646</v>
      </c>
      <c r="H14" s="152">
        <v>110</v>
      </c>
      <c r="I14" s="152" t="s">
        <v>691</v>
      </c>
      <c r="J14" s="152" t="s">
        <v>568</v>
      </c>
      <c r="K14" s="152" t="s">
        <v>569</v>
      </c>
      <c r="L14" s="152" t="s">
        <v>500</v>
      </c>
      <c r="M14" s="152" t="s">
        <v>632</v>
      </c>
      <c r="N14" s="153">
        <v>27</v>
      </c>
    </row>
    <row r="15" spans="2:19" s="104" customFormat="1" ht="19.7" customHeight="1" x14ac:dyDescent="0.25">
      <c r="B15" s="148">
        <v>48</v>
      </c>
      <c r="C15" s="149" t="s">
        <v>646</v>
      </c>
      <c r="D15" s="149" t="s">
        <v>386</v>
      </c>
      <c r="E15" s="149" t="s">
        <v>646</v>
      </c>
      <c r="F15" s="149" t="s">
        <v>646</v>
      </c>
      <c r="G15" s="149" t="s">
        <v>646</v>
      </c>
      <c r="H15" s="149">
        <v>160</v>
      </c>
      <c r="I15" s="149" t="s">
        <v>497</v>
      </c>
      <c r="J15" s="149" t="s">
        <v>586</v>
      </c>
      <c r="K15" s="149" t="s">
        <v>587</v>
      </c>
      <c r="L15" s="149" t="s">
        <v>500</v>
      </c>
      <c r="M15" s="149" t="s">
        <v>632</v>
      </c>
      <c r="N15" s="150">
        <v>31</v>
      </c>
    </row>
    <row r="16" spans="2:19" s="104" customFormat="1" ht="19.7" customHeight="1" x14ac:dyDescent="0.25">
      <c r="B16" s="151">
        <v>48</v>
      </c>
      <c r="C16" s="152" t="s">
        <v>646</v>
      </c>
      <c r="D16" s="152" t="s">
        <v>386</v>
      </c>
      <c r="E16" s="152" t="s">
        <v>646</v>
      </c>
      <c r="F16" s="152" t="s">
        <v>646</v>
      </c>
      <c r="G16" s="152" t="s">
        <v>646</v>
      </c>
      <c r="H16" s="152">
        <v>160</v>
      </c>
      <c r="I16" s="152" t="s">
        <v>497</v>
      </c>
      <c r="J16" s="152" t="s">
        <v>590</v>
      </c>
      <c r="K16" s="152" t="s">
        <v>591</v>
      </c>
      <c r="L16" s="152" t="s">
        <v>500</v>
      </c>
      <c r="M16" s="152" t="s">
        <v>632</v>
      </c>
      <c r="N16" s="153">
        <v>26</v>
      </c>
    </row>
    <row r="17" spans="2:14" s="104" customFormat="1" ht="19.7" customHeight="1" x14ac:dyDescent="0.25">
      <c r="B17" s="148">
        <v>48</v>
      </c>
      <c r="C17" s="149" t="s">
        <v>646</v>
      </c>
      <c r="D17" s="149" t="s">
        <v>386</v>
      </c>
      <c r="E17" s="149" t="s">
        <v>646</v>
      </c>
      <c r="F17" s="149" t="s">
        <v>646</v>
      </c>
      <c r="G17" s="149" t="s">
        <v>646</v>
      </c>
      <c r="H17" s="149">
        <v>160</v>
      </c>
      <c r="I17" s="149" t="s">
        <v>497</v>
      </c>
      <c r="J17" s="149" t="s">
        <v>592</v>
      </c>
      <c r="K17" s="149" t="s">
        <v>593</v>
      </c>
      <c r="L17" s="149" t="s">
        <v>500</v>
      </c>
      <c r="M17" s="149" t="s">
        <v>632</v>
      </c>
      <c r="N17" s="150">
        <v>21</v>
      </c>
    </row>
    <row r="18" spans="2:14" s="104" customFormat="1" ht="19.7" customHeight="1" x14ac:dyDescent="0.25">
      <c r="B18" s="151">
        <v>48</v>
      </c>
      <c r="C18" s="152" t="s">
        <v>646</v>
      </c>
      <c r="D18" s="152" t="s">
        <v>385</v>
      </c>
      <c r="E18" s="152" t="s">
        <v>646</v>
      </c>
      <c r="F18" s="152" t="s">
        <v>646</v>
      </c>
      <c r="G18" s="152" t="s">
        <v>646</v>
      </c>
      <c r="H18" s="152">
        <v>110</v>
      </c>
      <c r="I18" s="152" t="s">
        <v>691</v>
      </c>
      <c r="J18" s="152" t="s">
        <v>572</v>
      </c>
      <c r="K18" s="152" t="s">
        <v>573</v>
      </c>
      <c r="L18" s="152" t="s">
        <v>500</v>
      </c>
      <c r="M18" s="152" t="s">
        <v>632</v>
      </c>
      <c r="N18" s="153">
        <v>24</v>
      </c>
    </row>
    <row r="19" spans="2:14" s="104" customFormat="1" ht="19.7" customHeight="1" x14ac:dyDescent="0.25">
      <c r="B19" s="148">
        <v>48</v>
      </c>
      <c r="C19" s="149" t="s">
        <v>646</v>
      </c>
      <c r="D19" s="149" t="s">
        <v>385</v>
      </c>
      <c r="E19" s="149" t="s">
        <v>646</v>
      </c>
      <c r="F19" s="149" t="s">
        <v>646</v>
      </c>
      <c r="G19" s="149" t="s">
        <v>646</v>
      </c>
      <c r="H19" s="149">
        <v>110</v>
      </c>
      <c r="I19" s="149" t="s">
        <v>497</v>
      </c>
      <c r="J19" s="149" t="s">
        <v>572</v>
      </c>
      <c r="K19" s="149" t="s">
        <v>573</v>
      </c>
      <c r="L19" s="149" t="s">
        <v>500</v>
      </c>
      <c r="M19" s="149" t="s">
        <v>632</v>
      </c>
      <c r="N19" s="150">
        <v>4</v>
      </c>
    </row>
    <row r="20" spans="2:14" s="104" customFormat="1" ht="19.7" customHeight="1" x14ac:dyDescent="0.25">
      <c r="B20" s="151">
        <v>48</v>
      </c>
      <c r="C20" s="152" t="s">
        <v>646</v>
      </c>
      <c r="D20" s="152" t="s">
        <v>386</v>
      </c>
      <c r="E20" s="152" t="s">
        <v>646</v>
      </c>
      <c r="F20" s="152" t="s">
        <v>646</v>
      </c>
      <c r="G20" s="152" t="s">
        <v>646</v>
      </c>
      <c r="H20" s="152">
        <v>160</v>
      </c>
      <c r="I20" s="152" t="s">
        <v>497</v>
      </c>
      <c r="J20" s="152" t="s">
        <v>594</v>
      </c>
      <c r="K20" s="152" t="s">
        <v>595</v>
      </c>
      <c r="L20" s="152" t="s">
        <v>500</v>
      </c>
      <c r="M20" s="152" t="s">
        <v>632</v>
      </c>
      <c r="N20" s="153">
        <v>18</v>
      </c>
    </row>
    <row r="21" spans="2:14" s="104" customFormat="1" ht="19.7" customHeight="1" x14ac:dyDescent="0.25">
      <c r="B21" s="148">
        <v>48</v>
      </c>
      <c r="C21" s="149" t="s">
        <v>646</v>
      </c>
      <c r="D21" s="149" t="s">
        <v>387</v>
      </c>
      <c r="E21" s="149" t="s">
        <v>646</v>
      </c>
      <c r="F21" s="149" t="s">
        <v>646</v>
      </c>
      <c r="G21" s="149" t="s">
        <v>646</v>
      </c>
      <c r="H21" s="149">
        <v>80</v>
      </c>
      <c r="I21" s="149" t="s">
        <v>497</v>
      </c>
      <c r="J21" s="149" t="s">
        <v>608</v>
      </c>
      <c r="K21" s="149" t="s">
        <v>609</v>
      </c>
      <c r="L21" s="149" t="s">
        <v>500</v>
      </c>
      <c r="M21" s="149" t="s">
        <v>632</v>
      </c>
      <c r="N21" s="150">
        <v>27</v>
      </c>
    </row>
    <row r="22" spans="2:14" s="104" customFormat="1" ht="19.7" customHeight="1" x14ac:dyDescent="0.25">
      <c r="B22" s="151">
        <v>48</v>
      </c>
      <c r="C22" s="152" t="s">
        <v>646</v>
      </c>
      <c r="D22" s="152" t="s">
        <v>386</v>
      </c>
      <c r="E22" s="152" t="s">
        <v>646</v>
      </c>
      <c r="F22" s="152" t="s">
        <v>646</v>
      </c>
      <c r="G22" s="152" t="s">
        <v>646</v>
      </c>
      <c r="H22" s="152">
        <v>160</v>
      </c>
      <c r="I22" s="152" t="s">
        <v>497</v>
      </c>
      <c r="J22" s="152" t="s">
        <v>596</v>
      </c>
      <c r="K22" s="152" t="s">
        <v>597</v>
      </c>
      <c r="L22" s="152" t="s">
        <v>500</v>
      </c>
      <c r="M22" s="152" t="s">
        <v>632</v>
      </c>
      <c r="N22" s="153">
        <v>16</v>
      </c>
    </row>
    <row r="23" spans="2:14" s="104" customFormat="1" ht="19.7" customHeight="1" x14ac:dyDescent="0.25">
      <c r="B23" s="148">
        <v>48</v>
      </c>
      <c r="C23" s="149" t="s">
        <v>646</v>
      </c>
      <c r="D23" s="149" t="s">
        <v>386</v>
      </c>
      <c r="E23" s="149" t="s">
        <v>646</v>
      </c>
      <c r="F23" s="149" t="s">
        <v>646</v>
      </c>
      <c r="G23" s="149" t="s">
        <v>646</v>
      </c>
      <c r="H23" s="149">
        <v>160</v>
      </c>
      <c r="I23" s="149" t="s">
        <v>497</v>
      </c>
      <c r="J23" s="149" t="s">
        <v>598</v>
      </c>
      <c r="K23" s="149" t="s">
        <v>599</v>
      </c>
      <c r="L23" s="149" t="s">
        <v>500</v>
      </c>
      <c r="M23" s="149" t="s">
        <v>632</v>
      </c>
      <c r="N23" s="150">
        <v>6</v>
      </c>
    </row>
    <row r="24" spans="2:14" s="104" customFormat="1" ht="19.7" customHeight="1" x14ac:dyDescent="0.25">
      <c r="B24" s="151">
        <v>48</v>
      </c>
      <c r="C24" s="152" t="s">
        <v>646</v>
      </c>
      <c r="D24" s="152" t="s">
        <v>385</v>
      </c>
      <c r="E24" s="152" t="s">
        <v>646</v>
      </c>
      <c r="F24" s="152" t="s">
        <v>646</v>
      </c>
      <c r="G24" s="152" t="s">
        <v>646</v>
      </c>
      <c r="H24" s="152">
        <v>110</v>
      </c>
      <c r="I24" s="152" t="s">
        <v>691</v>
      </c>
      <c r="J24" s="152" t="s">
        <v>574</v>
      </c>
      <c r="K24" s="152" t="s">
        <v>575</v>
      </c>
      <c r="L24" s="152" t="s">
        <v>500</v>
      </c>
      <c r="M24" s="152" t="s">
        <v>632</v>
      </c>
      <c r="N24" s="153">
        <v>17</v>
      </c>
    </row>
    <row r="25" spans="2:14" s="104" customFormat="1" ht="19.7" customHeight="1" x14ac:dyDescent="0.25">
      <c r="B25" s="148">
        <v>48</v>
      </c>
      <c r="C25" s="149" t="s">
        <v>646</v>
      </c>
      <c r="D25" s="149" t="s">
        <v>386</v>
      </c>
      <c r="E25" s="149" t="s">
        <v>646</v>
      </c>
      <c r="F25" s="149" t="s">
        <v>646</v>
      </c>
      <c r="G25" s="149" t="s">
        <v>646</v>
      </c>
      <c r="H25" s="149">
        <v>160</v>
      </c>
      <c r="I25" s="149" t="s">
        <v>497</v>
      </c>
      <c r="J25" s="149" t="s">
        <v>600</v>
      </c>
      <c r="K25" s="149" t="s">
        <v>601</v>
      </c>
      <c r="L25" s="149" t="s">
        <v>500</v>
      </c>
      <c r="M25" s="149" t="s">
        <v>632</v>
      </c>
      <c r="N25" s="150">
        <v>17</v>
      </c>
    </row>
    <row r="26" spans="2:14" s="104" customFormat="1" ht="19.7" customHeight="1" x14ac:dyDescent="0.25">
      <c r="B26" s="151">
        <v>48</v>
      </c>
      <c r="C26" s="152" t="s">
        <v>646</v>
      </c>
      <c r="D26" s="152" t="s">
        <v>387</v>
      </c>
      <c r="E26" s="152" t="s">
        <v>646</v>
      </c>
      <c r="F26" s="152" t="s">
        <v>646</v>
      </c>
      <c r="G26" s="152" t="s">
        <v>646</v>
      </c>
      <c r="H26" s="152">
        <v>80</v>
      </c>
      <c r="I26" s="152" t="s">
        <v>497</v>
      </c>
      <c r="J26" s="152" t="s">
        <v>610</v>
      </c>
      <c r="K26" s="152" t="s">
        <v>611</v>
      </c>
      <c r="L26" s="152" t="s">
        <v>504</v>
      </c>
      <c r="M26" s="152" t="s">
        <v>632</v>
      </c>
      <c r="N26" s="153">
        <v>11</v>
      </c>
    </row>
    <row r="27" spans="2:14" s="104" customFormat="1" ht="19.7" customHeight="1" x14ac:dyDescent="0.25">
      <c r="B27" s="148">
        <v>48</v>
      </c>
      <c r="C27" s="149" t="s">
        <v>646</v>
      </c>
      <c r="D27" s="149" t="s">
        <v>384</v>
      </c>
      <c r="E27" s="149" t="s">
        <v>646</v>
      </c>
      <c r="F27" s="149" t="s">
        <v>646</v>
      </c>
      <c r="G27" s="149" t="s">
        <v>646</v>
      </c>
      <c r="H27" s="149">
        <v>30</v>
      </c>
      <c r="I27" s="149" t="s">
        <v>691</v>
      </c>
      <c r="J27" s="149" t="s">
        <v>558</v>
      </c>
      <c r="K27" s="149" t="s">
        <v>559</v>
      </c>
      <c r="L27" s="149" t="s">
        <v>500</v>
      </c>
      <c r="M27" s="149" t="s">
        <v>632</v>
      </c>
      <c r="N27" s="150">
        <v>14</v>
      </c>
    </row>
    <row r="28" spans="2:14" s="104" customFormat="1" ht="19.7" customHeight="1" x14ac:dyDescent="0.25">
      <c r="B28" s="151">
        <v>48</v>
      </c>
      <c r="C28" s="152" t="s">
        <v>646</v>
      </c>
      <c r="D28" s="152" t="s">
        <v>385</v>
      </c>
      <c r="E28" s="152" t="s">
        <v>646</v>
      </c>
      <c r="F28" s="152" t="s">
        <v>646</v>
      </c>
      <c r="G28" s="152" t="s">
        <v>646</v>
      </c>
      <c r="H28" s="152">
        <v>110</v>
      </c>
      <c r="I28" s="152" t="s">
        <v>691</v>
      </c>
      <c r="J28" s="152" t="s">
        <v>576</v>
      </c>
      <c r="K28" s="152" t="s">
        <v>577</v>
      </c>
      <c r="L28" s="152" t="s">
        <v>507</v>
      </c>
      <c r="M28" s="152" t="s">
        <v>632</v>
      </c>
      <c r="N28" s="153">
        <v>17</v>
      </c>
    </row>
    <row r="29" spans="2:14" s="104" customFormat="1" ht="19.7" customHeight="1" x14ac:dyDescent="0.25">
      <c r="B29" s="148">
        <v>48</v>
      </c>
      <c r="C29" s="149" t="s">
        <v>646</v>
      </c>
      <c r="D29" s="149" t="s">
        <v>385</v>
      </c>
      <c r="E29" s="149" t="s">
        <v>646</v>
      </c>
      <c r="F29" s="149" t="s">
        <v>646</v>
      </c>
      <c r="G29" s="149" t="s">
        <v>646</v>
      </c>
      <c r="H29" s="149">
        <v>110</v>
      </c>
      <c r="I29" s="149" t="s">
        <v>497</v>
      </c>
      <c r="J29" s="149" t="s">
        <v>576</v>
      </c>
      <c r="K29" s="149" t="s">
        <v>577</v>
      </c>
      <c r="L29" s="149" t="s">
        <v>507</v>
      </c>
      <c r="M29" s="149" t="s">
        <v>632</v>
      </c>
      <c r="N29" s="150">
        <v>6</v>
      </c>
    </row>
    <row r="30" spans="2:14" s="104" customFormat="1" ht="19.7" customHeight="1" x14ac:dyDescent="0.25">
      <c r="B30" s="151">
        <v>48</v>
      </c>
      <c r="C30" s="152" t="s">
        <v>646</v>
      </c>
      <c r="D30" s="152" t="s">
        <v>385</v>
      </c>
      <c r="E30" s="152" t="s">
        <v>646</v>
      </c>
      <c r="F30" s="152" t="s">
        <v>646</v>
      </c>
      <c r="G30" s="152" t="s">
        <v>646</v>
      </c>
      <c r="H30" s="152">
        <v>110</v>
      </c>
      <c r="I30" s="152" t="s">
        <v>691</v>
      </c>
      <c r="J30" s="152" t="s">
        <v>578</v>
      </c>
      <c r="K30" s="152" t="s">
        <v>579</v>
      </c>
      <c r="L30" s="152" t="s">
        <v>500</v>
      </c>
      <c r="M30" s="152" t="s">
        <v>632</v>
      </c>
      <c r="N30" s="153">
        <v>16</v>
      </c>
    </row>
    <row r="31" spans="2:14" s="104" customFormat="1" ht="19.7" customHeight="1" x14ac:dyDescent="0.25">
      <c r="B31" s="148">
        <v>48</v>
      </c>
      <c r="C31" s="149" t="s">
        <v>646</v>
      </c>
      <c r="D31" s="149" t="s">
        <v>385</v>
      </c>
      <c r="E31" s="149" t="s">
        <v>646</v>
      </c>
      <c r="F31" s="149" t="s">
        <v>646</v>
      </c>
      <c r="G31" s="149" t="s">
        <v>646</v>
      </c>
      <c r="H31" s="149">
        <v>110</v>
      </c>
      <c r="I31" s="149" t="s">
        <v>497</v>
      </c>
      <c r="J31" s="149" t="s">
        <v>578</v>
      </c>
      <c r="K31" s="149" t="s">
        <v>579</v>
      </c>
      <c r="L31" s="149" t="s">
        <v>500</v>
      </c>
      <c r="M31" s="149" t="s">
        <v>632</v>
      </c>
      <c r="N31" s="150">
        <v>3</v>
      </c>
    </row>
    <row r="32" spans="2:14" s="104" customFormat="1" ht="19.7" customHeight="1" x14ac:dyDescent="0.25">
      <c r="B32" s="151">
        <v>48</v>
      </c>
      <c r="C32" s="152" t="s">
        <v>646</v>
      </c>
      <c r="D32" s="152" t="s">
        <v>386</v>
      </c>
      <c r="E32" s="152" t="s">
        <v>646</v>
      </c>
      <c r="F32" s="152" t="s">
        <v>646</v>
      </c>
      <c r="G32" s="152" t="s">
        <v>646</v>
      </c>
      <c r="H32" s="152">
        <v>160</v>
      </c>
      <c r="I32" s="152" t="s">
        <v>497</v>
      </c>
      <c r="J32" s="152" t="s">
        <v>602</v>
      </c>
      <c r="K32" s="152" t="s">
        <v>603</v>
      </c>
      <c r="L32" s="152" t="s">
        <v>500</v>
      </c>
      <c r="M32" s="152" t="s">
        <v>632</v>
      </c>
      <c r="N32" s="153">
        <v>23</v>
      </c>
    </row>
    <row r="33" spans="2:14" s="104" customFormat="1" ht="19.7" customHeight="1" x14ac:dyDescent="0.25">
      <c r="B33" s="148">
        <v>48</v>
      </c>
      <c r="C33" s="149" t="s">
        <v>646</v>
      </c>
      <c r="D33" s="149" t="s">
        <v>387</v>
      </c>
      <c r="E33" s="149" t="s">
        <v>646</v>
      </c>
      <c r="F33" s="149" t="s">
        <v>646</v>
      </c>
      <c r="G33" s="149" t="s">
        <v>646</v>
      </c>
      <c r="H33" s="149">
        <v>80</v>
      </c>
      <c r="I33" s="149" t="s">
        <v>497</v>
      </c>
      <c r="J33" s="149" t="s">
        <v>612</v>
      </c>
      <c r="K33" s="149" t="s">
        <v>613</v>
      </c>
      <c r="L33" s="149" t="s">
        <v>500</v>
      </c>
      <c r="M33" s="149" t="s">
        <v>632</v>
      </c>
      <c r="N33" s="150">
        <v>8</v>
      </c>
    </row>
    <row r="34" spans="2:14" s="104" customFormat="1" ht="19.7" customHeight="1" x14ac:dyDescent="0.25">
      <c r="B34" s="151">
        <v>48</v>
      </c>
      <c r="C34" s="152" t="s">
        <v>646</v>
      </c>
      <c r="D34" s="152" t="s">
        <v>387</v>
      </c>
      <c r="E34" s="152" t="s">
        <v>646</v>
      </c>
      <c r="F34" s="152" t="s">
        <v>646</v>
      </c>
      <c r="G34" s="152" t="s">
        <v>646</v>
      </c>
      <c r="H34" s="152">
        <v>80</v>
      </c>
      <c r="I34" s="152" t="s">
        <v>497</v>
      </c>
      <c r="J34" s="152" t="s">
        <v>614</v>
      </c>
      <c r="K34" s="152" t="s">
        <v>615</v>
      </c>
      <c r="L34" s="152" t="s">
        <v>500</v>
      </c>
      <c r="M34" s="152" t="s">
        <v>632</v>
      </c>
      <c r="N34" s="153">
        <v>25</v>
      </c>
    </row>
    <row r="35" spans="2:14" s="104" customFormat="1" ht="19.7" customHeight="1" x14ac:dyDescent="0.25">
      <c r="B35" s="148">
        <v>48</v>
      </c>
      <c r="C35" s="149" t="s">
        <v>646</v>
      </c>
      <c r="D35" s="149" t="s">
        <v>386</v>
      </c>
      <c r="E35" s="149" t="s">
        <v>646</v>
      </c>
      <c r="F35" s="149" t="s">
        <v>646</v>
      </c>
      <c r="G35" s="149" t="s">
        <v>646</v>
      </c>
      <c r="H35" s="149">
        <v>160</v>
      </c>
      <c r="I35" s="149" t="s">
        <v>497</v>
      </c>
      <c r="J35" s="149" t="s">
        <v>604</v>
      </c>
      <c r="K35" s="149" t="s">
        <v>605</v>
      </c>
      <c r="L35" s="149" t="s">
        <v>500</v>
      </c>
      <c r="M35" s="149" t="s">
        <v>632</v>
      </c>
      <c r="N35" s="150">
        <v>22</v>
      </c>
    </row>
    <row r="36" spans="2:14" s="104" customFormat="1" ht="19.7" customHeight="1" x14ac:dyDescent="0.25">
      <c r="B36" s="151">
        <v>48</v>
      </c>
      <c r="C36" s="152" t="s">
        <v>646</v>
      </c>
      <c r="D36" s="152" t="s">
        <v>385</v>
      </c>
      <c r="E36" s="152" t="s">
        <v>646</v>
      </c>
      <c r="F36" s="152" t="s">
        <v>646</v>
      </c>
      <c r="G36" s="152" t="s">
        <v>646</v>
      </c>
      <c r="H36" s="152">
        <v>110</v>
      </c>
      <c r="I36" s="152" t="s">
        <v>691</v>
      </c>
      <c r="J36" s="152" t="s">
        <v>580</v>
      </c>
      <c r="K36" s="152" t="s">
        <v>581</v>
      </c>
      <c r="L36" s="152" t="s">
        <v>507</v>
      </c>
      <c r="M36" s="152" t="s">
        <v>632</v>
      </c>
      <c r="N36" s="153">
        <v>19</v>
      </c>
    </row>
    <row r="37" spans="2:14" s="104" customFormat="1" ht="19.7" customHeight="1" x14ac:dyDescent="0.25">
      <c r="B37" s="148">
        <v>48</v>
      </c>
      <c r="C37" s="149" t="s">
        <v>646</v>
      </c>
      <c r="D37" s="149" t="s">
        <v>387</v>
      </c>
      <c r="E37" s="149" t="s">
        <v>646</v>
      </c>
      <c r="F37" s="149" t="s">
        <v>646</v>
      </c>
      <c r="G37" s="149" t="s">
        <v>646</v>
      </c>
      <c r="H37" s="149">
        <v>80</v>
      </c>
      <c r="I37" s="149" t="s">
        <v>497</v>
      </c>
      <c r="J37" s="149" t="s">
        <v>616</v>
      </c>
      <c r="K37" s="149" t="s">
        <v>617</v>
      </c>
      <c r="L37" s="149" t="s">
        <v>500</v>
      </c>
      <c r="M37" s="149" t="s">
        <v>632</v>
      </c>
      <c r="N37" s="150">
        <v>11</v>
      </c>
    </row>
    <row r="38" spans="2:14" s="104" customFormat="1" ht="19.7" customHeight="1" x14ac:dyDescent="0.25">
      <c r="B38" s="151">
        <v>48</v>
      </c>
      <c r="C38" s="152" t="s">
        <v>646</v>
      </c>
      <c r="D38" s="152" t="s">
        <v>384</v>
      </c>
      <c r="E38" s="152" t="s">
        <v>646</v>
      </c>
      <c r="F38" s="152" t="s">
        <v>646</v>
      </c>
      <c r="G38" s="152" t="s">
        <v>646</v>
      </c>
      <c r="H38" s="152">
        <v>30</v>
      </c>
      <c r="I38" s="152" t="s">
        <v>691</v>
      </c>
      <c r="J38" s="152" t="s">
        <v>560</v>
      </c>
      <c r="K38" s="152" t="s">
        <v>561</v>
      </c>
      <c r="L38" s="152" t="s">
        <v>500</v>
      </c>
      <c r="M38" s="152" t="s">
        <v>632</v>
      </c>
      <c r="N38" s="153">
        <v>37</v>
      </c>
    </row>
    <row r="39" spans="2:14" s="104" customFormat="1" ht="19.7" customHeight="1" x14ac:dyDescent="0.25">
      <c r="B39" s="148">
        <v>48</v>
      </c>
      <c r="C39" s="149" t="s">
        <v>646</v>
      </c>
      <c r="D39" s="149" t="s">
        <v>384</v>
      </c>
      <c r="E39" s="149" t="s">
        <v>646</v>
      </c>
      <c r="F39" s="149" t="s">
        <v>646</v>
      </c>
      <c r="G39" s="149" t="s">
        <v>646</v>
      </c>
      <c r="H39" s="149">
        <v>30</v>
      </c>
      <c r="I39" s="149" t="s">
        <v>497</v>
      </c>
      <c r="J39" s="149" t="s">
        <v>560</v>
      </c>
      <c r="K39" s="149" t="s">
        <v>561</v>
      </c>
      <c r="L39" s="149" t="s">
        <v>500</v>
      </c>
      <c r="M39" s="149" t="s">
        <v>632</v>
      </c>
      <c r="N39" s="150">
        <v>2</v>
      </c>
    </row>
    <row r="40" spans="2:14" s="104" customFormat="1" ht="19.7" customHeight="1" x14ac:dyDescent="0.25">
      <c r="B40" s="151">
        <v>48</v>
      </c>
      <c r="C40" s="152" t="s">
        <v>646</v>
      </c>
      <c r="D40" s="152" t="s">
        <v>384</v>
      </c>
      <c r="E40" s="152" t="s">
        <v>646</v>
      </c>
      <c r="F40" s="152" t="s">
        <v>646</v>
      </c>
      <c r="G40" s="152" t="s">
        <v>646</v>
      </c>
      <c r="H40" s="152">
        <v>30</v>
      </c>
      <c r="I40" s="152" t="s">
        <v>691</v>
      </c>
      <c r="J40" s="152" t="s">
        <v>562</v>
      </c>
      <c r="K40" s="152" t="s">
        <v>563</v>
      </c>
      <c r="L40" s="152" t="s">
        <v>507</v>
      </c>
      <c r="M40" s="152" t="s">
        <v>632</v>
      </c>
      <c r="N40" s="153">
        <v>8</v>
      </c>
    </row>
    <row r="41" spans="2:14" s="104" customFormat="1" ht="19.7" customHeight="1" x14ac:dyDescent="0.25">
      <c r="B41" s="148">
        <v>48</v>
      </c>
      <c r="C41" s="149" t="s">
        <v>646</v>
      </c>
      <c r="D41" s="149" t="s">
        <v>384</v>
      </c>
      <c r="E41" s="149" t="s">
        <v>646</v>
      </c>
      <c r="F41" s="149" t="s">
        <v>646</v>
      </c>
      <c r="G41" s="149" t="s">
        <v>646</v>
      </c>
      <c r="H41" s="149">
        <v>30</v>
      </c>
      <c r="I41" s="149" t="s">
        <v>497</v>
      </c>
      <c r="J41" s="149" t="s">
        <v>562</v>
      </c>
      <c r="K41" s="149" t="s">
        <v>563</v>
      </c>
      <c r="L41" s="149" t="s">
        <v>507</v>
      </c>
      <c r="M41" s="149" t="s">
        <v>632</v>
      </c>
      <c r="N41" s="150">
        <v>1</v>
      </c>
    </row>
    <row r="42" spans="2:14" s="104" customFormat="1" ht="19.7" customHeight="1" x14ac:dyDescent="0.25">
      <c r="B42" s="151">
        <v>48</v>
      </c>
      <c r="C42" s="152" t="s">
        <v>646</v>
      </c>
      <c r="D42" s="152" t="s">
        <v>384</v>
      </c>
      <c r="E42" s="152" t="s">
        <v>646</v>
      </c>
      <c r="F42" s="152" t="s">
        <v>646</v>
      </c>
      <c r="G42" s="152" t="s">
        <v>646</v>
      </c>
      <c r="H42" s="152">
        <v>30</v>
      </c>
      <c r="I42" s="152" t="s">
        <v>691</v>
      </c>
      <c r="J42" s="152" t="s">
        <v>564</v>
      </c>
      <c r="K42" s="152" t="s">
        <v>565</v>
      </c>
      <c r="L42" s="152" t="s">
        <v>500</v>
      </c>
      <c r="M42" s="152" t="s">
        <v>632</v>
      </c>
      <c r="N42" s="153">
        <v>19</v>
      </c>
    </row>
    <row r="43" spans="2:14" s="104" customFormat="1" ht="19.7" customHeight="1" x14ac:dyDescent="0.25">
      <c r="B43" s="148">
        <v>48</v>
      </c>
      <c r="C43" s="149" t="s">
        <v>646</v>
      </c>
      <c r="D43" s="149" t="s">
        <v>384</v>
      </c>
      <c r="E43" s="149" t="s">
        <v>646</v>
      </c>
      <c r="F43" s="149" t="s">
        <v>646</v>
      </c>
      <c r="G43" s="149" t="s">
        <v>646</v>
      </c>
      <c r="H43" s="149">
        <v>30</v>
      </c>
      <c r="I43" s="149" t="s">
        <v>497</v>
      </c>
      <c r="J43" s="149" t="s">
        <v>564</v>
      </c>
      <c r="K43" s="149" t="s">
        <v>565</v>
      </c>
      <c r="L43" s="149" t="s">
        <v>500</v>
      </c>
      <c r="M43" s="149" t="s">
        <v>632</v>
      </c>
      <c r="N43" s="150">
        <v>1</v>
      </c>
    </row>
    <row r="44" spans="2:14" s="104" customFormat="1" ht="19.7" customHeight="1" x14ac:dyDescent="0.25">
      <c r="B44" s="151">
        <v>48</v>
      </c>
      <c r="C44" s="152" t="s">
        <v>646</v>
      </c>
      <c r="D44" s="152" t="s">
        <v>385</v>
      </c>
      <c r="E44" s="152" t="s">
        <v>646</v>
      </c>
      <c r="F44" s="152" t="s">
        <v>646</v>
      </c>
      <c r="G44" s="152" t="s">
        <v>646</v>
      </c>
      <c r="H44" s="152">
        <v>110</v>
      </c>
      <c r="I44" s="152" t="s">
        <v>691</v>
      </c>
      <c r="J44" s="152" t="s">
        <v>582</v>
      </c>
      <c r="K44" s="152" t="s">
        <v>583</v>
      </c>
      <c r="L44" s="152" t="s">
        <v>500</v>
      </c>
      <c r="M44" s="152" t="s">
        <v>632</v>
      </c>
      <c r="N44" s="153">
        <v>24</v>
      </c>
    </row>
    <row r="45" spans="2:14" s="104" customFormat="1" ht="19.7" customHeight="1" x14ac:dyDescent="0.25">
      <c r="B45" s="148">
        <v>48</v>
      </c>
      <c r="C45" s="149" t="s">
        <v>646</v>
      </c>
      <c r="D45" s="149" t="s">
        <v>385</v>
      </c>
      <c r="E45" s="149" t="s">
        <v>646</v>
      </c>
      <c r="F45" s="149" t="s">
        <v>646</v>
      </c>
      <c r="G45" s="149" t="s">
        <v>646</v>
      </c>
      <c r="H45" s="149">
        <v>110</v>
      </c>
      <c r="I45" s="149" t="s">
        <v>497</v>
      </c>
      <c r="J45" s="149" t="s">
        <v>582</v>
      </c>
      <c r="K45" s="149" t="s">
        <v>583</v>
      </c>
      <c r="L45" s="149" t="s">
        <v>500</v>
      </c>
      <c r="M45" s="149" t="s">
        <v>632</v>
      </c>
      <c r="N45" s="150">
        <v>2</v>
      </c>
    </row>
    <row r="46" spans="2:14" s="104" customFormat="1" ht="19.7" customHeight="1" x14ac:dyDescent="0.25">
      <c r="B46" s="151">
        <v>48</v>
      </c>
      <c r="C46" s="152" t="s">
        <v>646</v>
      </c>
      <c r="D46" s="152" t="s">
        <v>381</v>
      </c>
      <c r="E46" s="152" t="s">
        <v>646</v>
      </c>
      <c r="F46" s="152" t="s">
        <v>646</v>
      </c>
      <c r="G46" s="152" t="s">
        <v>646</v>
      </c>
      <c r="H46" s="152">
        <v>50</v>
      </c>
      <c r="I46" s="152" t="s">
        <v>497</v>
      </c>
      <c r="J46" s="152" t="s">
        <v>510</v>
      </c>
      <c r="K46" s="152" t="s">
        <v>511</v>
      </c>
      <c r="L46" s="152" t="s">
        <v>507</v>
      </c>
      <c r="M46" s="152" t="s">
        <v>632</v>
      </c>
      <c r="N46" s="153">
        <v>26</v>
      </c>
    </row>
    <row r="47" spans="2:14" s="104" customFormat="1" ht="19.7" customHeight="1" x14ac:dyDescent="0.25">
      <c r="B47" s="148">
        <v>48</v>
      </c>
      <c r="C47" s="149" t="s">
        <v>646</v>
      </c>
      <c r="D47" s="149" t="s">
        <v>384</v>
      </c>
      <c r="E47" s="149" t="s">
        <v>646</v>
      </c>
      <c r="F47" s="149" t="s">
        <v>646</v>
      </c>
      <c r="G47" s="149" t="s">
        <v>646</v>
      </c>
      <c r="H47" s="149">
        <v>30</v>
      </c>
      <c r="I47" s="149" t="s">
        <v>691</v>
      </c>
      <c r="J47" s="149" t="s">
        <v>649</v>
      </c>
      <c r="K47" s="149" t="s">
        <v>650</v>
      </c>
      <c r="L47" s="149" t="s">
        <v>507</v>
      </c>
      <c r="M47" s="149" t="s">
        <v>632</v>
      </c>
      <c r="N47" s="150">
        <v>5</v>
      </c>
    </row>
    <row r="48" spans="2:14" s="104" customFormat="1" ht="19.7" customHeight="1" x14ac:dyDescent="0.25">
      <c r="B48" s="151">
        <v>48</v>
      </c>
      <c r="C48" s="152" t="s">
        <v>646</v>
      </c>
      <c r="D48" s="152" t="s">
        <v>384</v>
      </c>
      <c r="E48" s="152" t="s">
        <v>646</v>
      </c>
      <c r="F48" s="152" t="s">
        <v>646</v>
      </c>
      <c r="G48" s="152" t="s">
        <v>646</v>
      </c>
      <c r="H48" s="152">
        <v>30</v>
      </c>
      <c r="I48" s="152" t="s">
        <v>497</v>
      </c>
      <c r="J48" s="152" t="s">
        <v>649</v>
      </c>
      <c r="K48" s="152" t="s">
        <v>650</v>
      </c>
      <c r="L48" s="152" t="s">
        <v>507</v>
      </c>
      <c r="M48" s="152" t="s">
        <v>632</v>
      </c>
      <c r="N48" s="153">
        <v>1</v>
      </c>
    </row>
    <row r="49" spans="2:14" s="104" customFormat="1" ht="19.7" customHeight="1" x14ac:dyDescent="0.25">
      <c r="B49" s="148">
        <v>48</v>
      </c>
      <c r="C49" s="149" t="s">
        <v>646</v>
      </c>
      <c r="D49" s="149" t="s">
        <v>387</v>
      </c>
      <c r="E49" s="149" t="s">
        <v>646</v>
      </c>
      <c r="F49" s="149" t="s">
        <v>646</v>
      </c>
      <c r="G49" s="149" t="s">
        <v>646</v>
      </c>
      <c r="H49" s="149">
        <v>80</v>
      </c>
      <c r="I49" s="149" t="s">
        <v>497</v>
      </c>
      <c r="J49" s="149" t="s">
        <v>682</v>
      </c>
      <c r="K49" s="149" t="s">
        <v>683</v>
      </c>
      <c r="L49" s="149" t="s">
        <v>507</v>
      </c>
      <c r="M49" s="149" t="s">
        <v>632</v>
      </c>
      <c r="N49" s="150">
        <v>9</v>
      </c>
    </row>
    <row r="50" spans="2:14" s="104" customFormat="1" ht="17.25" customHeight="1" x14ac:dyDescent="0.25">
      <c r="B50" s="151">
        <v>48</v>
      </c>
      <c r="C50" s="152" t="s">
        <v>646</v>
      </c>
      <c r="D50" s="152" t="s">
        <v>387</v>
      </c>
      <c r="E50" s="152" t="s">
        <v>680</v>
      </c>
      <c r="F50" s="152" t="s">
        <v>681</v>
      </c>
      <c r="G50" s="152" t="s">
        <v>352</v>
      </c>
      <c r="H50" s="157">
        <v>80</v>
      </c>
      <c r="I50" s="152" t="s">
        <v>638</v>
      </c>
      <c r="J50" s="152" t="s">
        <v>682</v>
      </c>
      <c r="K50" s="152" t="s">
        <v>683</v>
      </c>
      <c r="L50" s="152" t="s">
        <v>507</v>
      </c>
      <c r="M50" s="152" t="s">
        <v>632</v>
      </c>
      <c r="N50" s="153">
        <v>4</v>
      </c>
    </row>
    <row r="51" spans="2:14" s="104" customFormat="1" ht="19.7" customHeight="1" x14ac:dyDescent="0.25">
      <c r="B51" s="148">
        <v>48</v>
      </c>
      <c r="C51" s="149" t="s">
        <v>646</v>
      </c>
      <c r="D51" s="149" t="s">
        <v>384</v>
      </c>
      <c r="E51" s="149" t="s">
        <v>646</v>
      </c>
      <c r="F51" s="149" t="s">
        <v>646</v>
      </c>
      <c r="G51" s="149" t="s">
        <v>646</v>
      </c>
      <c r="H51" s="149">
        <v>30</v>
      </c>
      <c r="I51" s="149" t="s">
        <v>691</v>
      </c>
      <c r="J51" s="149" t="s">
        <v>566</v>
      </c>
      <c r="K51" s="149" t="s">
        <v>567</v>
      </c>
      <c r="L51" s="149" t="s">
        <v>500</v>
      </c>
      <c r="M51" s="149" t="s">
        <v>632</v>
      </c>
      <c r="N51" s="150">
        <v>8</v>
      </c>
    </row>
    <row r="52" spans="2:14" s="104" customFormat="1" ht="19.7" customHeight="1" x14ac:dyDescent="0.25">
      <c r="B52" s="151">
        <v>48</v>
      </c>
      <c r="C52" s="152" t="s">
        <v>646</v>
      </c>
      <c r="D52" s="152" t="s">
        <v>385</v>
      </c>
      <c r="E52" s="152" t="s">
        <v>646</v>
      </c>
      <c r="F52" s="152" t="s">
        <v>646</v>
      </c>
      <c r="G52" s="152" t="s">
        <v>646</v>
      </c>
      <c r="H52" s="152">
        <v>110</v>
      </c>
      <c r="I52" s="152" t="s">
        <v>691</v>
      </c>
      <c r="J52" s="152" t="s">
        <v>584</v>
      </c>
      <c r="K52" s="152" t="s">
        <v>585</v>
      </c>
      <c r="L52" s="152" t="s">
        <v>500</v>
      </c>
      <c r="M52" s="152" t="s">
        <v>632</v>
      </c>
      <c r="N52" s="153">
        <v>20</v>
      </c>
    </row>
    <row r="53" spans="2:14" s="104" customFormat="1" ht="19.7" customHeight="1" x14ac:dyDescent="0.25">
      <c r="B53" s="148">
        <v>48</v>
      </c>
      <c r="C53" s="149" t="s">
        <v>646</v>
      </c>
      <c r="D53" s="149" t="s">
        <v>385</v>
      </c>
      <c r="E53" s="149" t="s">
        <v>646</v>
      </c>
      <c r="F53" s="149" t="s">
        <v>646</v>
      </c>
      <c r="G53" s="149" t="s">
        <v>646</v>
      </c>
      <c r="H53" s="149">
        <v>110</v>
      </c>
      <c r="I53" s="149" t="s">
        <v>497</v>
      </c>
      <c r="J53" s="149" t="s">
        <v>584</v>
      </c>
      <c r="K53" s="149" t="s">
        <v>585</v>
      </c>
      <c r="L53" s="149" t="s">
        <v>500</v>
      </c>
      <c r="M53" s="149" t="s">
        <v>632</v>
      </c>
      <c r="N53" s="150">
        <v>1</v>
      </c>
    </row>
    <row r="54" spans="2:14" s="104" customFormat="1" ht="19.7" customHeight="1" x14ac:dyDescent="0.25">
      <c r="B54" s="151">
        <v>48</v>
      </c>
      <c r="C54" s="152" t="s">
        <v>646</v>
      </c>
      <c r="D54" s="152" t="s">
        <v>386</v>
      </c>
      <c r="E54" s="152" t="s">
        <v>646</v>
      </c>
      <c r="F54" s="152" t="s">
        <v>646</v>
      </c>
      <c r="G54" s="152" t="s">
        <v>646</v>
      </c>
      <c r="H54" s="152">
        <v>160</v>
      </c>
      <c r="I54" s="152" t="s">
        <v>497</v>
      </c>
      <c r="J54" s="152" t="s">
        <v>606</v>
      </c>
      <c r="K54" s="152" t="s">
        <v>607</v>
      </c>
      <c r="L54" s="152" t="s">
        <v>507</v>
      </c>
      <c r="M54" s="152" t="s">
        <v>632</v>
      </c>
      <c r="N54" s="153">
        <v>26</v>
      </c>
    </row>
    <row r="55" spans="2:14" s="104" customFormat="1" ht="19.7" customHeight="1" x14ac:dyDescent="0.25">
      <c r="B55" s="148">
        <v>48</v>
      </c>
      <c r="C55" s="149" t="s">
        <v>646</v>
      </c>
      <c r="D55" s="149" t="s">
        <v>382</v>
      </c>
      <c r="E55" s="149" t="s">
        <v>646</v>
      </c>
      <c r="F55" s="149" t="s">
        <v>646</v>
      </c>
      <c r="G55" s="149" t="s">
        <v>646</v>
      </c>
      <c r="H55" s="149">
        <v>262</v>
      </c>
      <c r="I55" s="149" t="s">
        <v>497</v>
      </c>
      <c r="J55" s="149" t="s">
        <v>512</v>
      </c>
      <c r="K55" s="149" t="s">
        <v>513</v>
      </c>
      <c r="L55" s="149" t="s">
        <v>500</v>
      </c>
      <c r="M55" s="149" t="s">
        <v>632</v>
      </c>
      <c r="N55" s="150">
        <v>6</v>
      </c>
    </row>
    <row r="56" spans="2:14" s="104" customFormat="1" ht="19.7" customHeight="1" x14ac:dyDescent="0.25">
      <c r="B56" s="151">
        <v>48</v>
      </c>
      <c r="C56" s="152" t="s">
        <v>646</v>
      </c>
      <c r="D56" s="152" t="s">
        <v>382</v>
      </c>
      <c r="E56" s="152" t="s">
        <v>646</v>
      </c>
      <c r="F56" s="152" t="s">
        <v>646</v>
      </c>
      <c r="G56" s="152" t="s">
        <v>646</v>
      </c>
      <c r="H56" s="152">
        <v>262</v>
      </c>
      <c r="I56" s="152" t="s">
        <v>497</v>
      </c>
      <c r="J56" s="152" t="s">
        <v>514</v>
      </c>
      <c r="K56" s="152" t="s">
        <v>515</v>
      </c>
      <c r="L56" s="152" t="s">
        <v>500</v>
      </c>
      <c r="M56" s="152" t="s">
        <v>632</v>
      </c>
      <c r="N56" s="153">
        <v>3</v>
      </c>
    </row>
    <row r="57" spans="2:14" s="104" customFormat="1" ht="19.7" customHeight="1" x14ac:dyDescent="0.25">
      <c r="B57" s="148">
        <v>48</v>
      </c>
      <c r="C57" s="149" t="s">
        <v>646</v>
      </c>
      <c r="D57" s="149" t="s">
        <v>382</v>
      </c>
      <c r="E57" s="149" t="s">
        <v>651</v>
      </c>
      <c r="F57" s="149" t="s">
        <v>652</v>
      </c>
      <c r="G57" s="149" t="s">
        <v>653</v>
      </c>
      <c r="H57" s="158">
        <v>262</v>
      </c>
      <c r="I57" s="149" t="s">
        <v>638</v>
      </c>
      <c r="J57" s="149" t="s">
        <v>514</v>
      </c>
      <c r="K57" s="149" t="s">
        <v>515</v>
      </c>
      <c r="L57" s="149" t="s">
        <v>500</v>
      </c>
      <c r="M57" s="149" t="s">
        <v>632</v>
      </c>
      <c r="N57" s="150">
        <v>2</v>
      </c>
    </row>
    <row r="58" spans="2:14" s="104" customFormat="1" ht="19.7" customHeight="1" x14ac:dyDescent="0.25">
      <c r="B58" s="151">
        <v>48</v>
      </c>
      <c r="C58" s="152" t="s">
        <v>646</v>
      </c>
      <c r="D58" s="152" t="s">
        <v>383</v>
      </c>
      <c r="E58" s="152" t="s">
        <v>646</v>
      </c>
      <c r="F58" s="152" t="s">
        <v>646</v>
      </c>
      <c r="G58" s="152" t="s">
        <v>646</v>
      </c>
      <c r="H58" s="152">
        <v>264</v>
      </c>
      <c r="I58" s="152" t="s">
        <v>497</v>
      </c>
      <c r="J58" s="152" t="s">
        <v>538</v>
      </c>
      <c r="K58" s="152" t="s">
        <v>539</v>
      </c>
      <c r="L58" s="152" t="s">
        <v>507</v>
      </c>
      <c r="M58" s="152" t="s">
        <v>632</v>
      </c>
      <c r="N58" s="153">
        <v>28</v>
      </c>
    </row>
    <row r="59" spans="2:14" s="104" customFormat="1" ht="19.7" customHeight="1" x14ac:dyDescent="0.25">
      <c r="B59" s="148">
        <v>48</v>
      </c>
      <c r="C59" s="149" t="s">
        <v>646</v>
      </c>
      <c r="D59" s="149" t="s">
        <v>382</v>
      </c>
      <c r="E59" s="149" t="s">
        <v>646</v>
      </c>
      <c r="F59" s="149" t="s">
        <v>646</v>
      </c>
      <c r="G59" s="149" t="s">
        <v>646</v>
      </c>
      <c r="H59" s="149">
        <v>262</v>
      </c>
      <c r="I59" s="149" t="s">
        <v>497</v>
      </c>
      <c r="J59" s="149" t="s">
        <v>516</v>
      </c>
      <c r="K59" s="149" t="s">
        <v>517</v>
      </c>
      <c r="L59" s="149" t="s">
        <v>500</v>
      </c>
      <c r="M59" s="149" t="s">
        <v>632</v>
      </c>
      <c r="N59" s="150">
        <v>15</v>
      </c>
    </row>
    <row r="60" spans="2:14" s="104" customFormat="1" ht="19.7" customHeight="1" x14ac:dyDescent="0.25">
      <c r="B60" s="151">
        <v>48</v>
      </c>
      <c r="C60" s="152" t="s">
        <v>646</v>
      </c>
      <c r="D60" s="152" t="s">
        <v>382</v>
      </c>
      <c r="E60" s="152" t="s">
        <v>646</v>
      </c>
      <c r="F60" s="152" t="s">
        <v>646</v>
      </c>
      <c r="G60" s="152" t="s">
        <v>646</v>
      </c>
      <c r="H60" s="152">
        <v>262</v>
      </c>
      <c r="I60" s="152" t="s">
        <v>497</v>
      </c>
      <c r="J60" s="152" t="s">
        <v>518</v>
      </c>
      <c r="K60" s="152" t="s">
        <v>519</v>
      </c>
      <c r="L60" s="152" t="s">
        <v>500</v>
      </c>
      <c r="M60" s="152" t="s">
        <v>632</v>
      </c>
      <c r="N60" s="153">
        <v>12</v>
      </c>
    </row>
    <row r="61" spans="2:14" s="104" customFormat="1" ht="19.7" customHeight="1" x14ac:dyDescent="0.25">
      <c r="B61" s="148">
        <v>48</v>
      </c>
      <c r="C61" s="149" t="s">
        <v>646</v>
      </c>
      <c r="D61" s="149" t="s">
        <v>382</v>
      </c>
      <c r="E61" s="149" t="s">
        <v>646</v>
      </c>
      <c r="F61" s="149" t="s">
        <v>646</v>
      </c>
      <c r="G61" s="149" t="s">
        <v>646</v>
      </c>
      <c r="H61" s="149">
        <v>262</v>
      </c>
      <c r="I61" s="149" t="s">
        <v>497</v>
      </c>
      <c r="J61" s="149" t="s">
        <v>520</v>
      </c>
      <c r="K61" s="149" t="s">
        <v>521</v>
      </c>
      <c r="L61" s="149" t="s">
        <v>500</v>
      </c>
      <c r="M61" s="149" t="s">
        <v>632</v>
      </c>
      <c r="N61" s="150">
        <v>18</v>
      </c>
    </row>
    <row r="62" spans="2:14" s="104" customFormat="1" ht="28.7" customHeight="1" x14ac:dyDescent="0.25">
      <c r="B62" s="151">
        <v>48</v>
      </c>
      <c r="C62" s="152" t="s">
        <v>646</v>
      </c>
      <c r="D62" s="152" t="s">
        <v>382</v>
      </c>
      <c r="E62" s="152" t="s">
        <v>646</v>
      </c>
      <c r="F62" s="152" t="s">
        <v>646</v>
      </c>
      <c r="G62" s="152" t="s">
        <v>646</v>
      </c>
      <c r="H62" s="152">
        <v>262</v>
      </c>
      <c r="I62" s="152" t="s">
        <v>497</v>
      </c>
      <c r="J62" s="152" t="s">
        <v>522</v>
      </c>
      <c r="K62" s="152" t="s">
        <v>523</v>
      </c>
      <c r="L62" s="152" t="s">
        <v>500</v>
      </c>
      <c r="M62" s="152" t="s">
        <v>632</v>
      </c>
      <c r="N62" s="153">
        <v>5</v>
      </c>
    </row>
    <row r="63" spans="2:14" x14ac:dyDescent="0.25">
      <c r="B63" s="148">
        <v>48</v>
      </c>
      <c r="C63" s="149" t="s">
        <v>646</v>
      </c>
      <c r="D63" s="149" t="s">
        <v>382</v>
      </c>
      <c r="E63" s="149" t="s">
        <v>651</v>
      </c>
      <c r="F63" s="149" t="s">
        <v>652</v>
      </c>
      <c r="G63" s="149" t="s">
        <v>653</v>
      </c>
      <c r="H63" s="158">
        <v>262</v>
      </c>
      <c r="I63" s="149" t="s">
        <v>638</v>
      </c>
      <c r="J63" s="149" t="s">
        <v>522</v>
      </c>
      <c r="K63" s="149" t="s">
        <v>523</v>
      </c>
      <c r="L63" s="149" t="s">
        <v>500</v>
      </c>
      <c r="M63" s="149" t="s">
        <v>632</v>
      </c>
      <c r="N63" s="150">
        <v>5</v>
      </c>
    </row>
    <row r="64" spans="2:14" ht="19.5" customHeight="1" x14ac:dyDescent="0.25">
      <c r="B64" s="151">
        <v>48</v>
      </c>
      <c r="C64" s="152" t="s">
        <v>646</v>
      </c>
      <c r="D64" s="152" t="s">
        <v>383</v>
      </c>
      <c r="E64" s="152" t="s">
        <v>646</v>
      </c>
      <c r="F64" s="152" t="s">
        <v>646</v>
      </c>
      <c r="G64" s="152" t="s">
        <v>646</v>
      </c>
      <c r="H64" s="152">
        <v>264</v>
      </c>
      <c r="I64" s="152" t="s">
        <v>497</v>
      </c>
      <c r="J64" s="152" t="s">
        <v>540</v>
      </c>
      <c r="K64" s="152" t="s">
        <v>541</v>
      </c>
      <c r="L64" s="152" t="s">
        <v>504</v>
      </c>
      <c r="M64" s="152" t="s">
        <v>632</v>
      </c>
      <c r="N64" s="153">
        <v>3</v>
      </c>
    </row>
    <row r="65" spans="2:14" ht="19.5" customHeight="1" x14ac:dyDescent="0.25">
      <c r="B65" s="148">
        <v>48</v>
      </c>
      <c r="C65" s="149" t="s">
        <v>646</v>
      </c>
      <c r="D65" s="149" t="s">
        <v>383</v>
      </c>
      <c r="E65" s="149" t="s">
        <v>646</v>
      </c>
      <c r="F65" s="149" t="s">
        <v>646</v>
      </c>
      <c r="G65" s="149" t="s">
        <v>646</v>
      </c>
      <c r="H65" s="149">
        <v>264</v>
      </c>
      <c r="I65" s="149" t="s">
        <v>497</v>
      </c>
      <c r="J65" s="149" t="s">
        <v>542</v>
      </c>
      <c r="K65" s="149" t="s">
        <v>543</v>
      </c>
      <c r="L65" s="149" t="s">
        <v>500</v>
      </c>
      <c r="M65" s="149" t="s">
        <v>632</v>
      </c>
      <c r="N65" s="150">
        <v>29</v>
      </c>
    </row>
    <row r="66" spans="2:14" ht="19.5" customHeight="1" x14ac:dyDescent="0.25">
      <c r="B66" s="151">
        <v>48</v>
      </c>
      <c r="C66" s="152" t="s">
        <v>646</v>
      </c>
      <c r="D66" s="152" t="s">
        <v>383</v>
      </c>
      <c r="E66" s="152" t="s">
        <v>646</v>
      </c>
      <c r="F66" s="152" t="s">
        <v>646</v>
      </c>
      <c r="G66" s="152" t="s">
        <v>646</v>
      </c>
      <c r="H66" s="152">
        <v>264</v>
      </c>
      <c r="I66" s="152" t="s">
        <v>497</v>
      </c>
      <c r="J66" s="152" t="s">
        <v>544</v>
      </c>
      <c r="K66" s="152" t="s">
        <v>545</v>
      </c>
      <c r="L66" s="152" t="s">
        <v>500</v>
      </c>
      <c r="M66" s="152" t="s">
        <v>632</v>
      </c>
      <c r="N66" s="153">
        <v>5</v>
      </c>
    </row>
    <row r="67" spans="2:14" ht="19.5" customHeight="1" x14ac:dyDescent="0.25">
      <c r="B67" s="148">
        <v>48</v>
      </c>
      <c r="C67" s="149" t="s">
        <v>646</v>
      </c>
      <c r="D67" s="149" t="s">
        <v>383</v>
      </c>
      <c r="E67" s="149" t="s">
        <v>646</v>
      </c>
      <c r="F67" s="149" t="s">
        <v>646</v>
      </c>
      <c r="G67" s="149" t="s">
        <v>646</v>
      </c>
      <c r="H67" s="149">
        <v>264</v>
      </c>
      <c r="I67" s="149" t="s">
        <v>497</v>
      </c>
      <c r="J67" s="149" t="s">
        <v>546</v>
      </c>
      <c r="K67" s="149" t="s">
        <v>547</v>
      </c>
      <c r="L67" s="149" t="s">
        <v>507</v>
      </c>
      <c r="M67" s="149" t="s">
        <v>632</v>
      </c>
      <c r="N67" s="150">
        <v>5</v>
      </c>
    </row>
    <row r="68" spans="2:14" ht="19.5" customHeight="1" x14ac:dyDescent="0.25">
      <c r="B68" s="151">
        <v>48</v>
      </c>
      <c r="C68" s="152" t="s">
        <v>646</v>
      </c>
      <c r="D68" s="152" t="s">
        <v>383</v>
      </c>
      <c r="E68" s="152" t="s">
        <v>646</v>
      </c>
      <c r="F68" s="152" t="s">
        <v>646</v>
      </c>
      <c r="G68" s="152" t="s">
        <v>646</v>
      </c>
      <c r="H68" s="152">
        <v>264</v>
      </c>
      <c r="I68" s="152" t="s">
        <v>497</v>
      </c>
      <c r="J68" s="152" t="s">
        <v>548</v>
      </c>
      <c r="K68" s="152" t="s">
        <v>549</v>
      </c>
      <c r="L68" s="152" t="s">
        <v>507</v>
      </c>
      <c r="M68" s="152" t="s">
        <v>632</v>
      </c>
      <c r="N68" s="153">
        <v>16</v>
      </c>
    </row>
    <row r="69" spans="2:14" ht="19.5" customHeight="1" x14ac:dyDescent="0.25">
      <c r="B69" s="148">
        <v>48</v>
      </c>
      <c r="C69" s="149" t="s">
        <v>646</v>
      </c>
      <c r="D69" s="149" t="s">
        <v>382</v>
      </c>
      <c r="E69" s="149" t="s">
        <v>646</v>
      </c>
      <c r="F69" s="149" t="s">
        <v>646</v>
      </c>
      <c r="G69" s="149" t="s">
        <v>646</v>
      </c>
      <c r="H69" s="149">
        <v>262</v>
      </c>
      <c r="I69" s="149" t="s">
        <v>497</v>
      </c>
      <c r="J69" s="149" t="s">
        <v>524</v>
      </c>
      <c r="K69" s="149" t="s">
        <v>525</v>
      </c>
      <c r="L69" s="149" t="s">
        <v>500</v>
      </c>
      <c r="M69" s="149" t="s">
        <v>632</v>
      </c>
      <c r="N69" s="150">
        <v>17</v>
      </c>
    </row>
    <row r="70" spans="2:14" x14ac:dyDescent="0.25">
      <c r="B70" s="151">
        <v>48</v>
      </c>
      <c r="C70" s="152" t="s">
        <v>646</v>
      </c>
      <c r="D70" s="152" t="s">
        <v>382</v>
      </c>
      <c r="E70" s="152" t="s">
        <v>646</v>
      </c>
      <c r="F70" s="152" t="s">
        <v>646</v>
      </c>
      <c r="G70" s="152" t="s">
        <v>646</v>
      </c>
      <c r="H70" s="152">
        <v>262</v>
      </c>
      <c r="I70" s="152" t="s">
        <v>497</v>
      </c>
      <c r="J70" s="152" t="s">
        <v>526</v>
      </c>
      <c r="K70" s="152" t="s">
        <v>527</v>
      </c>
      <c r="L70" s="152" t="s">
        <v>500</v>
      </c>
      <c r="M70" s="152" t="s">
        <v>632</v>
      </c>
      <c r="N70" s="153">
        <v>12</v>
      </c>
    </row>
    <row r="71" spans="2:14" x14ac:dyDescent="0.25">
      <c r="B71" s="148">
        <v>48</v>
      </c>
      <c r="C71" s="149" t="s">
        <v>646</v>
      </c>
      <c r="D71" s="149" t="s">
        <v>382</v>
      </c>
      <c r="E71" s="149" t="s">
        <v>651</v>
      </c>
      <c r="F71" s="149" t="s">
        <v>652</v>
      </c>
      <c r="G71" s="149" t="s">
        <v>653</v>
      </c>
      <c r="H71" s="158">
        <v>262</v>
      </c>
      <c r="I71" s="149" t="s">
        <v>638</v>
      </c>
      <c r="J71" s="149" t="s">
        <v>526</v>
      </c>
      <c r="K71" s="149" t="s">
        <v>527</v>
      </c>
      <c r="L71" s="149" t="s">
        <v>500</v>
      </c>
      <c r="M71" s="149" t="s">
        <v>632</v>
      </c>
      <c r="N71" s="150">
        <v>3</v>
      </c>
    </row>
    <row r="72" spans="2:14" x14ac:dyDescent="0.25">
      <c r="B72" s="151">
        <v>48</v>
      </c>
      <c r="C72" s="152" t="s">
        <v>646</v>
      </c>
      <c r="D72" s="152" t="s">
        <v>382</v>
      </c>
      <c r="E72" s="152" t="s">
        <v>646</v>
      </c>
      <c r="F72" s="152" t="s">
        <v>646</v>
      </c>
      <c r="G72" s="152" t="s">
        <v>646</v>
      </c>
      <c r="H72" s="152">
        <v>262</v>
      </c>
      <c r="I72" s="152" t="s">
        <v>497</v>
      </c>
      <c r="J72" s="152" t="s">
        <v>528</v>
      </c>
      <c r="K72" s="152" t="s">
        <v>529</v>
      </c>
      <c r="L72" s="152" t="s">
        <v>500</v>
      </c>
      <c r="M72" s="152" t="s">
        <v>632</v>
      </c>
      <c r="N72" s="153">
        <v>21</v>
      </c>
    </row>
    <row r="73" spans="2:14" x14ac:dyDescent="0.25">
      <c r="B73" s="148">
        <v>48</v>
      </c>
      <c r="C73" s="149" t="s">
        <v>646</v>
      </c>
      <c r="D73" s="149" t="s">
        <v>382</v>
      </c>
      <c r="E73" s="149" t="s">
        <v>646</v>
      </c>
      <c r="F73" s="149" t="s">
        <v>646</v>
      </c>
      <c r="G73" s="149" t="s">
        <v>646</v>
      </c>
      <c r="H73" s="149">
        <v>262</v>
      </c>
      <c r="I73" s="149" t="s">
        <v>497</v>
      </c>
      <c r="J73" s="149" t="s">
        <v>530</v>
      </c>
      <c r="K73" s="149" t="s">
        <v>531</v>
      </c>
      <c r="L73" s="149" t="s">
        <v>500</v>
      </c>
      <c r="M73" s="149" t="s">
        <v>632</v>
      </c>
      <c r="N73" s="150">
        <v>4</v>
      </c>
    </row>
    <row r="74" spans="2:14" x14ac:dyDescent="0.25">
      <c r="B74" s="151">
        <v>48</v>
      </c>
      <c r="C74" s="152" t="s">
        <v>646</v>
      </c>
      <c r="D74" s="152" t="s">
        <v>382</v>
      </c>
      <c r="E74" s="152" t="s">
        <v>646</v>
      </c>
      <c r="F74" s="152" t="s">
        <v>646</v>
      </c>
      <c r="G74" s="152" t="s">
        <v>646</v>
      </c>
      <c r="H74" s="152">
        <v>262</v>
      </c>
      <c r="I74" s="152" t="s">
        <v>497</v>
      </c>
      <c r="J74" s="152" t="s">
        <v>532</v>
      </c>
      <c r="K74" s="152" t="s">
        <v>533</v>
      </c>
      <c r="L74" s="152" t="s">
        <v>500</v>
      </c>
      <c r="M74" s="152" t="s">
        <v>632</v>
      </c>
      <c r="N74" s="153">
        <v>20</v>
      </c>
    </row>
    <row r="75" spans="2:14" x14ac:dyDescent="0.25">
      <c r="B75" s="148">
        <v>48</v>
      </c>
      <c r="C75" s="149" t="s">
        <v>646</v>
      </c>
      <c r="D75" s="149" t="s">
        <v>383</v>
      </c>
      <c r="E75" s="149" t="s">
        <v>646</v>
      </c>
      <c r="F75" s="149" t="s">
        <v>646</v>
      </c>
      <c r="G75" s="149" t="s">
        <v>646</v>
      </c>
      <c r="H75" s="149">
        <v>264</v>
      </c>
      <c r="I75" s="149" t="s">
        <v>497</v>
      </c>
      <c r="J75" s="149" t="s">
        <v>550</v>
      </c>
      <c r="K75" s="149" t="s">
        <v>551</v>
      </c>
      <c r="L75" s="149" t="s">
        <v>500</v>
      </c>
      <c r="M75" s="149" t="s">
        <v>632</v>
      </c>
      <c r="N75" s="150">
        <v>20</v>
      </c>
    </row>
    <row r="76" spans="2:14" x14ac:dyDescent="0.25">
      <c r="B76" s="151">
        <v>48</v>
      </c>
      <c r="C76" s="152" t="s">
        <v>646</v>
      </c>
      <c r="D76" s="152" t="s">
        <v>382</v>
      </c>
      <c r="E76" s="152" t="s">
        <v>646</v>
      </c>
      <c r="F76" s="152" t="s">
        <v>646</v>
      </c>
      <c r="G76" s="152" t="s">
        <v>646</v>
      </c>
      <c r="H76" s="152">
        <v>262</v>
      </c>
      <c r="I76" s="152" t="s">
        <v>497</v>
      </c>
      <c r="J76" s="152" t="s">
        <v>534</v>
      </c>
      <c r="K76" s="152" t="s">
        <v>535</v>
      </c>
      <c r="L76" s="152" t="s">
        <v>500</v>
      </c>
      <c r="M76" s="152" t="s">
        <v>632</v>
      </c>
      <c r="N76" s="153">
        <v>15</v>
      </c>
    </row>
    <row r="77" spans="2:14" x14ac:dyDescent="0.25">
      <c r="B77" s="154">
        <v>48</v>
      </c>
      <c r="C77" s="155" t="s">
        <v>646</v>
      </c>
      <c r="D77" s="155" t="s">
        <v>382</v>
      </c>
      <c r="E77" s="155" t="s">
        <v>646</v>
      </c>
      <c r="F77" s="155" t="s">
        <v>646</v>
      </c>
      <c r="G77" s="155" t="s">
        <v>646</v>
      </c>
      <c r="H77" s="155">
        <v>262</v>
      </c>
      <c r="I77" s="155" t="s">
        <v>497</v>
      </c>
      <c r="J77" s="155" t="s">
        <v>536</v>
      </c>
      <c r="K77" s="155" t="s">
        <v>537</v>
      </c>
      <c r="L77" s="155" t="s">
        <v>500</v>
      </c>
      <c r="M77" s="155" t="s">
        <v>632</v>
      </c>
      <c r="N77" s="156">
        <v>11</v>
      </c>
    </row>
  </sheetData>
  <autoFilter ref="I2:I77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R54"/>
  <sheetViews>
    <sheetView workbookViewId="0"/>
  </sheetViews>
  <sheetFormatPr baseColWidth="10" defaultRowHeight="15" x14ac:dyDescent="0.25"/>
  <cols>
    <col min="1" max="1" width="8.7109375" customWidth="1"/>
    <col min="2" max="2" width="19" customWidth="1"/>
    <col min="3" max="3" width="4.42578125" customWidth="1"/>
    <col min="4" max="4" width="11.42578125" customWidth="1"/>
    <col min="7" max="7" width="11.42578125" customWidth="1"/>
    <col min="13" max="13" width="11.42578125" customWidth="1"/>
    <col min="16" max="16" width="11.42578125" customWidth="1"/>
    <col min="28" max="33" width="10" customWidth="1"/>
  </cols>
  <sheetData>
    <row r="1" spans="1:44" ht="18.75" customHeight="1" x14ac:dyDescent="0.3">
      <c r="A1" s="411" t="s">
        <v>9661</v>
      </c>
      <c r="B1" s="78"/>
      <c r="C1" s="78"/>
      <c r="D1" s="417" t="s">
        <v>9576</v>
      </c>
      <c r="E1" s="417"/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417"/>
      <c r="Q1" s="417"/>
      <c r="R1" s="417"/>
      <c r="S1" s="417"/>
      <c r="T1" s="417"/>
      <c r="U1" s="417"/>
      <c r="V1" s="417"/>
      <c r="W1" s="417"/>
      <c r="X1" s="417"/>
      <c r="Y1" s="417"/>
      <c r="Z1" s="417"/>
      <c r="AA1" s="417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</row>
    <row r="2" spans="1:44" ht="18.75" customHeight="1" x14ac:dyDescent="0.3">
      <c r="A2" s="78"/>
      <c r="B2" s="78"/>
      <c r="C2" s="78"/>
      <c r="D2" s="417" t="s">
        <v>483</v>
      </c>
      <c r="E2" s="417"/>
      <c r="F2" s="417"/>
      <c r="G2" s="417"/>
      <c r="H2" s="417"/>
      <c r="I2" s="417"/>
      <c r="J2" s="417"/>
      <c r="K2" s="417"/>
      <c r="L2" s="417"/>
      <c r="M2" s="417"/>
      <c r="N2" s="417"/>
      <c r="O2" s="417"/>
      <c r="P2" s="417"/>
      <c r="Q2" s="417"/>
      <c r="R2" s="417"/>
      <c r="S2" s="417"/>
      <c r="T2" s="417"/>
      <c r="U2" s="417"/>
      <c r="V2" s="417"/>
      <c r="W2" s="417"/>
      <c r="X2" s="417"/>
      <c r="Y2" s="417"/>
      <c r="Z2" s="417"/>
      <c r="AA2" s="417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</row>
    <row r="3" spans="1:44" x14ac:dyDescent="0.25">
      <c r="A3" s="78"/>
      <c r="B3" s="78"/>
      <c r="C3" s="78"/>
      <c r="D3" s="418">
        <f>+Accueil!G8</f>
        <v>43799</v>
      </c>
      <c r="E3" s="418"/>
      <c r="F3" s="418"/>
      <c r="G3" s="418"/>
      <c r="H3" s="418"/>
      <c r="I3" s="418"/>
      <c r="J3" s="418"/>
      <c r="K3" s="418"/>
      <c r="L3" s="418"/>
      <c r="M3" s="418"/>
      <c r="N3" s="418"/>
      <c r="O3" s="418"/>
      <c r="P3" s="418"/>
      <c r="Q3" s="418"/>
      <c r="R3" s="418"/>
      <c r="S3" s="418"/>
      <c r="T3" s="418"/>
      <c r="U3" s="418"/>
      <c r="V3" s="418"/>
      <c r="W3" s="418"/>
      <c r="X3" s="418"/>
      <c r="Y3" s="418"/>
      <c r="Z3" s="418"/>
      <c r="AA3" s="41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</row>
    <row r="4" spans="1:44" ht="13.5" customHeight="1" x14ac:dyDescent="0.25">
      <c r="A4" s="78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78"/>
      <c r="AR4" s="78"/>
    </row>
    <row r="5" spans="1:44" ht="13.5" customHeight="1" x14ac:dyDescent="0.25">
      <c r="A5" s="78"/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78"/>
      <c r="AJ5" s="78"/>
      <c r="AK5" s="78"/>
      <c r="AL5" s="78"/>
      <c r="AM5" s="78"/>
      <c r="AN5" s="78"/>
      <c r="AO5" s="78"/>
      <c r="AP5" s="78"/>
      <c r="AQ5" s="78"/>
      <c r="AR5" s="78"/>
    </row>
    <row r="6" spans="1:44" ht="13.5" customHeight="1" thickBot="1" x14ac:dyDescent="0.3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</row>
    <row r="7" spans="1:44" ht="49.5" customHeight="1" thickBot="1" x14ac:dyDescent="0.3">
      <c r="A7" s="78"/>
      <c r="B7" s="78"/>
      <c r="C7" s="78"/>
      <c r="D7" s="419" t="s">
        <v>9580</v>
      </c>
      <c r="E7" s="420"/>
      <c r="F7" s="421"/>
      <c r="G7" s="419" t="s">
        <v>9659</v>
      </c>
      <c r="H7" s="420"/>
      <c r="I7" s="421"/>
      <c r="J7" s="419" t="s">
        <v>9660</v>
      </c>
      <c r="K7" s="420"/>
      <c r="L7" s="421"/>
      <c r="M7" s="419" t="s">
        <v>9581</v>
      </c>
      <c r="N7" s="420"/>
      <c r="O7" s="421"/>
      <c r="P7" s="419" t="s">
        <v>9582</v>
      </c>
      <c r="Q7" s="420"/>
      <c r="R7" s="421"/>
      <c r="S7" s="419" t="s">
        <v>9614</v>
      </c>
      <c r="T7" s="420"/>
      <c r="U7" s="421"/>
      <c r="V7" s="419" t="s">
        <v>9583</v>
      </c>
      <c r="W7" s="420"/>
      <c r="X7" s="421"/>
      <c r="Y7" s="419" t="s">
        <v>9584</v>
      </c>
      <c r="Z7" s="420"/>
      <c r="AA7" s="421"/>
      <c r="AB7" s="419" t="s">
        <v>9654</v>
      </c>
      <c r="AC7" s="420"/>
      <c r="AD7" s="421"/>
      <c r="AE7" s="419" t="s">
        <v>9655</v>
      </c>
      <c r="AF7" s="420"/>
      <c r="AG7" s="421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</row>
    <row r="8" spans="1:44" ht="21.75" customHeight="1" thickBot="1" x14ac:dyDescent="0.3">
      <c r="A8" s="78"/>
      <c r="B8" s="78"/>
      <c r="C8" s="78"/>
      <c r="D8" s="4"/>
      <c r="E8" s="5" t="s">
        <v>0</v>
      </c>
      <c r="F8" s="131">
        <f>VLOOKUP(D3,ETP!$I$11:$J$22,2,FALSE)</f>
        <v>0.91666666666666674</v>
      </c>
      <c r="G8" s="4"/>
      <c r="H8" s="5" t="s">
        <v>0</v>
      </c>
      <c r="I8" s="3">
        <f>+F8</f>
        <v>0.91666666666666674</v>
      </c>
      <c r="J8" s="4"/>
      <c r="K8" s="5" t="s">
        <v>0</v>
      </c>
      <c r="L8" s="3">
        <f>+I8</f>
        <v>0.91666666666666674</v>
      </c>
      <c r="M8" s="4"/>
      <c r="N8" s="5" t="s">
        <v>0</v>
      </c>
      <c r="O8" s="3">
        <f>+F8</f>
        <v>0.91666666666666674</v>
      </c>
      <c r="P8" s="4"/>
      <c r="Q8" s="5" t="s">
        <v>0</v>
      </c>
      <c r="R8" s="3">
        <f>+F8</f>
        <v>0.91666666666666674</v>
      </c>
      <c r="S8" s="4"/>
      <c r="T8" s="5" t="s">
        <v>0</v>
      </c>
      <c r="U8" s="3">
        <f>+I8</f>
        <v>0.91666666666666674</v>
      </c>
      <c r="V8" s="4"/>
      <c r="W8" s="5" t="s">
        <v>0</v>
      </c>
      <c r="X8" s="3">
        <f>+O8</f>
        <v>0.91666666666666674</v>
      </c>
      <c r="Y8" s="4"/>
      <c r="Z8" s="5" t="s">
        <v>0</v>
      </c>
      <c r="AA8" s="3">
        <f>+R8</f>
        <v>0.91666666666666674</v>
      </c>
      <c r="AB8" s="396"/>
      <c r="AC8" s="397"/>
      <c r="AD8" s="398"/>
      <c r="AE8" s="396"/>
      <c r="AF8" s="397"/>
      <c r="AG8" s="39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</row>
    <row r="9" spans="1:44" ht="15.75" thickBot="1" x14ac:dyDescent="0.3">
      <c r="A9" s="79"/>
      <c r="B9" s="164" t="s">
        <v>9577</v>
      </c>
      <c r="C9" s="163"/>
      <c r="D9" s="10" t="s">
        <v>11</v>
      </c>
      <c r="E9" s="11" t="s">
        <v>12</v>
      </c>
      <c r="F9" s="12" t="s">
        <v>13</v>
      </c>
      <c r="G9" s="10" t="s">
        <v>11</v>
      </c>
      <c r="H9" s="11" t="s">
        <v>12</v>
      </c>
      <c r="I9" s="12" t="s">
        <v>13</v>
      </c>
      <c r="J9" s="10" t="s">
        <v>11</v>
      </c>
      <c r="K9" s="11" t="s">
        <v>12</v>
      </c>
      <c r="L9" s="12" t="s">
        <v>13</v>
      </c>
      <c r="M9" s="10" t="s">
        <v>11</v>
      </c>
      <c r="N9" s="11" t="s">
        <v>12</v>
      </c>
      <c r="O9" s="12" t="s">
        <v>13</v>
      </c>
      <c r="P9" s="10" t="s">
        <v>11</v>
      </c>
      <c r="Q9" s="11" t="s">
        <v>12</v>
      </c>
      <c r="R9" s="12" t="s">
        <v>13</v>
      </c>
      <c r="S9" s="10" t="s">
        <v>11</v>
      </c>
      <c r="T9" s="11" t="s">
        <v>12</v>
      </c>
      <c r="U9" s="12" t="s">
        <v>13</v>
      </c>
      <c r="V9" s="10" t="s">
        <v>11</v>
      </c>
      <c r="W9" s="11" t="s">
        <v>12</v>
      </c>
      <c r="X9" s="12" t="s">
        <v>13</v>
      </c>
      <c r="Y9" s="10" t="s">
        <v>11</v>
      </c>
      <c r="Z9" s="11" t="s">
        <v>12</v>
      </c>
      <c r="AA9" s="12" t="s">
        <v>13</v>
      </c>
      <c r="AB9" s="10"/>
      <c r="AC9" s="11" t="s">
        <v>11</v>
      </c>
      <c r="AD9" s="12"/>
      <c r="AE9" s="10"/>
      <c r="AF9" s="11" t="s">
        <v>11</v>
      </c>
      <c r="AG9" s="12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</row>
    <row r="10" spans="1:44" ht="27.75" customHeight="1" x14ac:dyDescent="0.3">
      <c r="A10" s="159"/>
      <c r="B10" s="161" t="s">
        <v>9578</v>
      </c>
      <c r="C10" s="160"/>
      <c r="D10" s="256">
        <f>+'ACT COM'!N35</f>
        <v>0.64084082178621804</v>
      </c>
      <c r="E10" s="409">
        <v>0.6</v>
      </c>
      <c r="F10" s="85">
        <f>+D10/E10</f>
        <v>1.0680680363103634</v>
      </c>
      <c r="G10" s="256">
        <f>+'TDB GEE SUCCESSION'!P35</f>
        <v>0.4798598071205199</v>
      </c>
      <c r="H10" s="409">
        <v>0.54</v>
      </c>
      <c r="I10" s="85">
        <f>+G10/H10</f>
        <v>0.88862927244540713</v>
      </c>
      <c r="J10" s="405"/>
      <c r="K10" s="408"/>
      <c r="L10" s="407"/>
      <c r="M10" s="256">
        <f>+'TDB GEE SUCCESSION'!P56</f>
        <v>0.8579058755685417</v>
      </c>
      <c r="N10" s="409">
        <v>0.8</v>
      </c>
      <c r="O10" s="85">
        <f>+M10/N10</f>
        <v>1.072382344460677</v>
      </c>
      <c r="P10" s="83">
        <f>+'TDB GEE SUCCESSION'!P41</f>
        <v>63.570899999999995</v>
      </c>
      <c r="Q10" s="84">
        <v>45</v>
      </c>
      <c r="R10" s="85">
        <f>+P10/Q10</f>
        <v>1.4126866666666666</v>
      </c>
      <c r="S10" s="83">
        <f>+'ACT COM'!J35/1000</f>
        <v>5691.585</v>
      </c>
      <c r="T10" s="84">
        <v>3000</v>
      </c>
      <c r="U10" s="85">
        <f>+S10/T10</f>
        <v>1.897195</v>
      </c>
      <c r="V10" s="83">
        <f>+'ACT COM'!K35</f>
        <v>54</v>
      </c>
      <c r="W10" s="84">
        <v>80</v>
      </c>
      <c r="X10" s="85">
        <f>+V10/W10</f>
        <v>0.67500000000000004</v>
      </c>
      <c r="Y10" s="405"/>
      <c r="Z10" s="406"/>
      <c r="AA10" s="407"/>
      <c r="AB10" s="83"/>
      <c r="AC10" s="413">
        <f>+NPS!D3</f>
        <v>-13</v>
      </c>
      <c r="AD10" s="85"/>
      <c r="AE10" s="256">
        <f>+'TDB GEE SUCCESSION'!S51</f>
        <v>0.58489999999999998</v>
      </c>
      <c r="AF10" s="399">
        <v>0.5</v>
      </c>
      <c r="AG10" s="85">
        <f>+AE10/AF10</f>
        <v>1.1698</v>
      </c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</row>
    <row r="11" spans="1:44" ht="27.75" customHeight="1" thickBot="1" x14ac:dyDescent="0.35">
      <c r="A11" s="391"/>
      <c r="B11" s="162" t="s">
        <v>9579</v>
      </c>
      <c r="C11" s="392"/>
      <c r="D11" s="393">
        <f>+'ACT COM'!N43</f>
        <v>0.60976982875299601</v>
      </c>
      <c r="E11" s="410">
        <v>0.6</v>
      </c>
      <c r="F11" s="95">
        <f>+D11/E11</f>
        <v>1.01628304792166</v>
      </c>
      <c r="G11" s="393">
        <f>+'TDB GEE SUCCESSION'!P33</f>
        <v>0.49545</v>
      </c>
      <c r="H11" s="410">
        <v>0.54</v>
      </c>
      <c r="I11" s="95">
        <f>+G11/H11</f>
        <v>0.91749999999999998</v>
      </c>
      <c r="J11" s="393">
        <f>+'TDB GEE SUCCESSION'!P34</f>
        <v>0.71830000000000005</v>
      </c>
      <c r="K11" s="410">
        <v>0.54</v>
      </c>
      <c r="L11" s="95">
        <f>+J11/K11</f>
        <v>1.3301851851851851</v>
      </c>
      <c r="M11" s="393">
        <f>+'TDB GEE SUCCESSION'!P54</f>
        <v>0.77971014449362919</v>
      </c>
      <c r="N11" s="410">
        <v>0.8</v>
      </c>
      <c r="O11" s="95">
        <f>+M11/N11</f>
        <v>0.97463768061703648</v>
      </c>
      <c r="P11" s="394">
        <f>+'TDB GEE SUCCESSION'!P40</f>
        <v>64.362800000000007</v>
      </c>
      <c r="Q11" s="395">
        <v>45</v>
      </c>
      <c r="R11" s="95">
        <f>+P11/Q11</f>
        <v>1.4302844444444447</v>
      </c>
      <c r="S11" s="394">
        <f>+'ACT COM'!J43/1000</f>
        <v>8564.9259999999995</v>
      </c>
      <c r="T11" s="395">
        <v>3000</v>
      </c>
      <c r="U11" s="95">
        <f>+S11/T11</f>
        <v>2.854975333333333</v>
      </c>
      <c r="V11" s="394">
        <f>+'ACT COM'!K43</f>
        <v>61</v>
      </c>
      <c r="W11" s="395">
        <v>80</v>
      </c>
      <c r="X11" s="95">
        <f>+V11/W11</f>
        <v>0.76249999999999996</v>
      </c>
      <c r="Y11" s="394">
        <f>+'TDB GEE SUCCESSION'!S47</f>
        <v>2163</v>
      </c>
      <c r="Z11" s="395" t="s">
        <v>9658</v>
      </c>
      <c r="AA11" s="95">
        <f>IF(Y11&lt;=500,1,0)</f>
        <v>0</v>
      </c>
      <c r="AB11" s="394"/>
      <c r="AC11" s="414">
        <f>+NPS!D3</f>
        <v>-13</v>
      </c>
      <c r="AD11" s="95"/>
      <c r="AE11" s="393">
        <f>+'TDB GEE SUCCESSION'!S50</f>
        <v>0.45550000000000002</v>
      </c>
      <c r="AF11" s="400">
        <v>0.5</v>
      </c>
      <c r="AG11" s="95">
        <f>+AE11/AF11</f>
        <v>0.91100000000000003</v>
      </c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</row>
    <row r="12" spans="1:44" x14ac:dyDescent="0.25">
      <c r="A12" s="78"/>
      <c r="B12" s="78"/>
      <c r="C12" s="78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</row>
    <row r="13" spans="1:44" x14ac:dyDescent="0.25">
      <c r="A13" s="78"/>
      <c r="B13" s="78"/>
      <c r="C13" s="78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</row>
    <row r="14" spans="1:44" x14ac:dyDescent="0.25">
      <c r="A14" s="78"/>
      <c r="B14" s="78"/>
      <c r="C14" s="78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</row>
    <row r="15" spans="1:44" x14ac:dyDescent="0.25">
      <c r="A15" s="78"/>
      <c r="B15" s="78"/>
      <c r="C15" s="78"/>
      <c r="D15" s="97"/>
      <c r="E15" s="97"/>
      <c r="F15" s="97"/>
      <c r="G15" s="97"/>
      <c r="H15" s="97"/>
      <c r="I15" s="97"/>
      <c r="J15" s="97"/>
      <c r="K15" s="97"/>
      <c r="L15" s="97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</row>
    <row r="16" spans="1:44" x14ac:dyDescent="0.25">
      <c r="A16" s="78"/>
      <c r="B16" s="78"/>
      <c r="C16" s="78"/>
      <c r="D16" s="97"/>
      <c r="E16" s="97"/>
      <c r="F16" s="97"/>
      <c r="G16" s="97"/>
      <c r="H16" s="97"/>
      <c r="I16" s="97"/>
      <c r="J16" s="97"/>
      <c r="K16" s="97"/>
      <c r="L16" s="97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</row>
    <row r="17" spans="1:44" x14ac:dyDescent="0.25">
      <c r="A17" s="78"/>
      <c r="B17" s="78"/>
      <c r="C17" s="78"/>
      <c r="D17" s="97"/>
      <c r="E17" s="97"/>
      <c r="F17" s="97"/>
      <c r="G17" s="97"/>
      <c r="H17" s="97"/>
      <c r="I17" s="97"/>
      <c r="J17" s="97"/>
      <c r="K17" s="97"/>
      <c r="L17" s="97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</row>
    <row r="18" spans="1:44" x14ac:dyDescent="0.25">
      <c r="A18" s="78"/>
      <c r="B18" s="78"/>
      <c r="C18" s="78"/>
      <c r="D18" s="97"/>
      <c r="E18" s="97"/>
      <c r="F18" s="97"/>
      <c r="G18" s="97"/>
      <c r="H18" s="97"/>
      <c r="I18" s="97"/>
      <c r="J18" s="97"/>
      <c r="K18" s="97"/>
      <c r="L18" s="97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</row>
    <row r="19" spans="1:44" x14ac:dyDescent="0.25">
      <c r="A19" s="78"/>
      <c r="B19" s="78"/>
      <c r="C19" s="78"/>
      <c r="D19" s="97"/>
      <c r="E19" s="97"/>
      <c r="F19" s="97"/>
      <c r="G19" s="97"/>
      <c r="H19" s="97"/>
      <c r="I19" s="97"/>
      <c r="J19" s="97"/>
      <c r="K19" s="97"/>
      <c r="L19" s="97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</row>
    <row r="20" spans="1:44" x14ac:dyDescent="0.25">
      <c r="A20" s="78"/>
      <c r="B20" s="78"/>
      <c r="C20" s="78"/>
      <c r="D20" s="97"/>
      <c r="E20" s="97"/>
      <c r="F20" s="97"/>
      <c r="G20" s="97"/>
      <c r="H20" s="97"/>
      <c r="I20" s="97"/>
      <c r="J20" s="97"/>
      <c r="K20" s="97"/>
      <c r="L20" s="97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</row>
    <row r="21" spans="1:44" x14ac:dyDescent="0.25">
      <c r="A21" s="78"/>
      <c r="B21" s="78"/>
      <c r="C21" s="78"/>
      <c r="D21" s="97"/>
      <c r="E21" s="97"/>
      <c r="F21" s="97"/>
      <c r="G21" s="97"/>
      <c r="H21" s="97"/>
      <c r="I21" s="97"/>
      <c r="J21" s="97"/>
      <c r="K21" s="97"/>
      <c r="L21" s="97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</row>
    <row r="22" spans="1:44" x14ac:dyDescent="0.25">
      <c r="A22" s="78"/>
      <c r="B22" s="78"/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</row>
    <row r="23" spans="1:44" x14ac:dyDescent="0.25">
      <c r="B23" s="78"/>
      <c r="C23" s="78"/>
      <c r="D23" s="97"/>
      <c r="E23" s="97"/>
      <c r="F23" s="97"/>
      <c r="G23" s="97"/>
      <c r="H23" s="97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</row>
    <row r="24" spans="1:44" x14ac:dyDescent="0.25">
      <c r="A24" s="78"/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</row>
    <row r="25" spans="1:44" x14ac:dyDescent="0.25">
      <c r="B25" s="78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</row>
    <row r="26" spans="1:44" x14ac:dyDescent="0.25">
      <c r="A26" s="78"/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</row>
    <row r="27" spans="1:44" x14ac:dyDescent="0.25">
      <c r="B27" s="78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</row>
    <row r="28" spans="1:44" x14ac:dyDescent="0.25">
      <c r="A28" s="78"/>
      <c r="B28" s="78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</row>
    <row r="29" spans="1:44" x14ac:dyDescent="0.25"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</row>
    <row r="30" spans="1:44" x14ac:dyDescent="0.25">
      <c r="A30" s="78"/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</row>
    <row r="31" spans="1:44" x14ac:dyDescent="0.25">
      <c r="A31" s="78"/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</row>
    <row r="32" spans="1:44" x14ac:dyDescent="0.25">
      <c r="A32" s="78"/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</row>
    <row r="33" spans="1:44" x14ac:dyDescent="0.25">
      <c r="A33" s="78"/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</row>
    <row r="34" spans="1:44" x14ac:dyDescent="0.25">
      <c r="A34" s="78"/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</row>
    <row r="35" spans="1:44" x14ac:dyDescent="0.25">
      <c r="A35" s="78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</row>
    <row r="36" spans="1:44" x14ac:dyDescent="0.25">
      <c r="A36" s="78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</row>
    <row r="37" spans="1:44" x14ac:dyDescent="0.25">
      <c r="A37" s="78"/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</row>
    <row r="38" spans="1:44" x14ac:dyDescent="0.25">
      <c r="A38" s="78"/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</row>
    <row r="39" spans="1:44" x14ac:dyDescent="0.25">
      <c r="A39" s="78"/>
      <c r="B39" s="78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</row>
    <row r="40" spans="1:44" x14ac:dyDescent="0.25">
      <c r="A40" s="78"/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</row>
    <row r="41" spans="1:44" x14ac:dyDescent="0.25">
      <c r="A41" s="78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</row>
    <row r="42" spans="1:44" x14ac:dyDescent="0.25">
      <c r="A42" s="78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</row>
    <row r="43" spans="1:44" x14ac:dyDescent="0.25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</row>
    <row r="44" spans="1:44" x14ac:dyDescent="0.25">
      <c r="A44" s="78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</row>
    <row r="45" spans="1:44" x14ac:dyDescent="0.25">
      <c r="A45" s="78"/>
      <c r="B45" s="78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</row>
    <row r="46" spans="1:44" x14ac:dyDescent="0.25">
      <c r="A46" s="78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</row>
    <row r="47" spans="1:44" x14ac:dyDescent="0.25">
      <c r="A47" s="78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</row>
    <row r="48" spans="1:44" x14ac:dyDescent="0.25">
      <c r="A48" s="78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</row>
    <row r="49" spans="1:44" x14ac:dyDescent="0.25">
      <c r="A49" s="78"/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</row>
    <row r="50" spans="1:44" x14ac:dyDescent="0.25">
      <c r="A50" s="78"/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</row>
    <row r="51" spans="1:44" x14ac:dyDescent="0.25">
      <c r="A51" s="78"/>
      <c r="B51" s="78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</row>
    <row r="52" spans="1:44" x14ac:dyDescent="0.25">
      <c r="A52" s="78"/>
      <c r="B52" s="78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</row>
    <row r="53" spans="1:44" x14ac:dyDescent="0.25">
      <c r="A53" s="78"/>
      <c r="B53" s="78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</row>
    <row r="54" spans="1:44" x14ac:dyDescent="0.25">
      <c r="A54" s="78"/>
      <c r="B54" s="78"/>
      <c r="C54" s="78"/>
      <c r="D54" s="78"/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</row>
  </sheetData>
  <mergeCells count="13">
    <mergeCell ref="D1:AA1"/>
    <mergeCell ref="D2:AA2"/>
    <mergeCell ref="D3:AA3"/>
    <mergeCell ref="D7:F7"/>
    <mergeCell ref="G7:I7"/>
    <mergeCell ref="M7:O7"/>
    <mergeCell ref="P7:R7"/>
    <mergeCell ref="AE7:AG7"/>
    <mergeCell ref="J7:L7"/>
    <mergeCell ref="AB7:AD7"/>
    <mergeCell ref="S7:U7"/>
    <mergeCell ref="V7:X7"/>
    <mergeCell ref="Y7:AA7"/>
  </mergeCells>
  <hyperlinks>
    <hyperlink ref="A1" location="ACCUEIL!A1" display="Accueil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65"/>
  <sheetViews>
    <sheetView topLeftCell="A49" workbookViewId="0">
      <selection activeCell="C1" sqref="C1:O1048576"/>
    </sheetView>
  </sheetViews>
  <sheetFormatPr baseColWidth="10" defaultRowHeight="15" x14ac:dyDescent="0.25"/>
  <cols>
    <col min="1" max="1" width="2.85546875" customWidth="1"/>
    <col min="2" max="2" width="2.42578125" customWidth="1"/>
    <col min="3" max="3" width="9.28515625" style="52" customWidth="1"/>
    <col min="4" max="4" width="13.7109375" customWidth="1"/>
    <col min="5" max="5" width="17" style="165" customWidth="1"/>
    <col min="6" max="6" width="17.28515625" style="165" customWidth="1"/>
    <col min="7" max="7" width="19" style="165" customWidth="1"/>
    <col min="8" max="8" width="14.140625" style="165" bestFit="1" customWidth="1"/>
    <col min="9" max="9" width="14.42578125" style="165" bestFit="1" customWidth="1"/>
    <col min="10" max="10" width="12.42578125" style="165" customWidth="1"/>
    <col min="11" max="11" width="13.7109375" style="165" bestFit="1" customWidth="1"/>
    <col min="12" max="12" width="11.42578125" style="166"/>
    <col min="13" max="13" width="14.140625" style="166" bestFit="1" customWidth="1"/>
    <col min="14" max="14" width="15" style="165" customWidth="1"/>
    <col min="16" max="16" width="2.42578125" customWidth="1"/>
    <col min="17" max="17" width="3.7109375" customWidth="1"/>
  </cols>
  <sheetData>
    <row r="1" spans="2:27" ht="15.75" thickBot="1" x14ac:dyDescent="0.3">
      <c r="C1"/>
      <c r="D1" s="52"/>
      <c r="E1"/>
      <c r="L1" s="165"/>
      <c r="M1" s="165"/>
      <c r="O1" s="166"/>
      <c r="P1" s="166"/>
      <c r="Q1" s="165"/>
      <c r="Y1" s="167"/>
    </row>
    <row r="2" spans="2:27" ht="27" thickBot="1" x14ac:dyDescent="0.45">
      <c r="B2" s="168"/>
      <c r="C2" s="169" t="s">
        <v>9585</v>
      </c>
      <c r="D2" s="170"/>
      <c r="E2" s="171"/>
      <c r="F2" s="172"/>
      <c r="G2" s="173"/>
      <c r="H2" s="173"/>
      <c r="I2" s="173"/>
      <c r="J2" s="173"/>
      <c r="K2" s="173"/>
      <c r="L2" s="173"/>
      <c r="M2" s="173"/>
      <c r="N2" s="173"/>
      <c r="O2" s="174"/>
      <c r="P2" s="174"/>
      <c r="Q2" s="173"/>
      <c r="R2" s="168"/>
      <c r="S2" s="168"/>
      <c r="T2" s="168"/>
      <c r="U2" s="168"/>
      <c r="V2" s="168"/>
      <c r="W2" s="168"/>
      <c r="X2" s="168"/>
      <c r="Y2" s="175"/>
      <c r="Z2" s="168"/>
      <c r="AA2" s="168"/>
    </row>
    <row r="3" spans="2:27" ht="18.75" x14ac:dyDescent="0.3">
      <c r="C3"/>
      <c r="D3" s="176" t="s">
        <v>9586</v>
      </c>
      <c r="E3" s="177">
        <v>43794</v>
      </c>
      <c r="G3" s="178"/>
      <c r="H3"/>
      <c r="L3" s="165"/>
      <c r="M3" s="165"/>
      <c r="O3" s="166"/>
      <c r="P3" s="174"/>
      <c r="Q3" s="165"/>
      <c r="S3" s="179"/>
      <c r="X3" s="168"/>
      <c r="Y3" s="167"/>
    </row>
    <row r="4" spans="2:27" ht="15.75" thickBot="1" x14ac:dyDescent="0.3">
      <c r="P4" s="174"/>
    </row>
    <row r="5" spans="2:27" ht="75.75" thickBot="1" x14ac:dyDescent="0.3">
      <c r="C5" s="180" t="s">
        <v>9587</v>
      </c>
      <c r="D5" s="181" t="s">
        <v>9588</v>
      </c>
      <c r="E5" s="182" t="s">
        <v>9589</v>
      </c>
      <c r="F5" s="182" t="s">
        <v>9590</v>
      </c>
      <c r="G5" s="182" t="s">
        <v>9591</v>
      </c>
      <c r="H5" s="182" t="s">
        <v>9592</v>
      </c>
      <c r="I5" s="182" t="s">
        <v>9593</v>
      </c>
      <c r="J5" s="182" t="s">
        <v>9594</v>
      </c>
      <c r="K5" s="183" t="s">
        <v>9595</v>
      </c>
      <c r="L5" s="182" t="s">
        <v>9596</v>
      </c>
      <c r="M5" s="182" t="s">
        <v>9597</v>
      </c>
      <c r="N5" s="184" t="s">
        <v>9598</v>
      </c>
      <c r="O5" s="184" t="s">
        <v>9599</v>
      </c>
      <c r="P5" s="174"/>
    </row>
    <row r="6" spans="2:27" x14ac:dyDescent="0.25">
      <c r="C6" s="185" t="s">
        <v>9600</v>
      </c>
      <c r="D6" s="186">
        <v>204</v>
      </c>
      <c r="E6" s="187">
        <v>34047514</v>
      </c>
      <c r="F6" s="187">
        <v>14420351</v>
      </c>
      <c r="G6" s="187">
        <v>24068711</v>
      </c>
      <c r="H6" s="187">
        <v>2280938</v>
      </c>
      <c r="I6" s="187">
        <v>314086</v>
      </c>
      <c r="J6" s="187">
        <v>981493</v>
      </c>
      <c r="K6" s="188">
        <v>6</v>
      </c>
      <c r="L6" s="189">
        <v>67</v>
      </c>
      <c r="M6" s="190">
        <v>10292889</v>
      </c>
      <c r="N6" s="191">
        <v>0.67153586619754679</v>
      </c>
      <c r="O6" s="192">
        <v>0.60705445781610945</v>
      </c>
      <c r="P6" s="174"/>
    </row>
    <row r="7" spans="2:27" x14ac:dyDescent="0.25">
      <c r="C7" s="193" t="s">
        <v>9601</v>
      </c>
      <c r="D7" s="194">
        <v>219</v>
      </c>
      <c r="E7" s="195">
        <v>37740402</v>
      </c>
      <c r="F7" s="195">
        <v>12632175</v>
      </c>
      <c r="G7" s="195">
        <v>21309656</v>
      </c>
      <c r="H7" s="195">
        <v>1775724</v>
      </c>
      <c r="I7" s="195">
        <v>221400</v>
      </c>
      <c r="J7" s="195">
        <v>210391</v>
      </c>
      <c r="K7" s="196">
        <v>14</v>
      </c>
      <c r="L7" s="197">
        <v>85</v>
      </c>
      <c r="M7" s="198">
        <v>16652146</v>
      </c>
      <c r="N7" s="199">
        <v>0.65409212008037065</v>
      </c>
      <c r="O7" s="200">
        <v>0.59901468381263956</v>
      </c>
      <c r="P7" s="174"/>
    </row>
    <row r="8" spans="2:27" x14ac:dyDescent="0.25">
      <c r="C8" s="201" t="s">
        <v>9602</v>
      </c>
      <c r="D8" s="202">
        <v>181</v>
      </c>
      <c r="E8" s="203">
        <v>32784456</v>
      </c>
      <c r="F8" s="203">
        <v>8931255</v>
      </c>
      <c r="G8" s="203">
        <v>16571796</v>
      </c>
      <c r="H8" s="203">
        <v>1648529</v>
      </c>
      <c r="I8" s="203">
        <v>0</v>
      </c>
      <c r="J8" s="203">
        <v>1242089</v>
      </c>
      <c r="K8" s="204">
        <v>7</v>
      </c>
      <c r="L8" s="205">
        <v>92</v>
      </c>
      <c r="M8" s="206">
        <v>16212660</v>
      </c>
      <c r="N8" s="207">
        <v>0.59847853690482122</v>
      </c>
      <c r="O8" s="208">
        <v>0.53894309343416968</v>
      </c>
      <c r="P8" s="174"/>
    </row>
    <row r="9" spans="2:27" x14ac:dyDescent="0.25">
      <c r="C9" s="193" t="s">
        <v>9603</v>
      </c>
      <c r="D9" s="194">
        <v>245</v>
      </c>
      <c r="E9" s="195">
        <v>41088243</v>
      </c>
      <c r="F9" s="195">
        <v>12669231</v>
      </c>
      <c r="G9" s="195">
        <v>20977656</v>
      </c>
      <c r="H9" s="195">
        <v>1118350</v>
      </c>
      <c r="I9" s="195">
        <v>318233</v>
      </c>
      <c r="J9" s="195">
        <v>1895849</v>
      </c>
      <c r="K9" s="196">
        <v>6</v>
      </c>
      <c r="L9" s="197">
        <v>119</v>
      </c>
      <c r="M9" s="198">
        <v>20428820</v>
      </c>
      <c r="N9" s="199">
        <v>0.64833855336398361</v>
      </c>
      <c r="O9" s="200">
        <v>0.61324224785948767</v>
      </c>
      <c r="P9" s="174"/>
    </row>
    <row r="10" spans="2:27" x14ac:dyDescent="0.25">
      <c r="C10" s="201" t="s">
        <v>9604</v>
      </c>
      <c r="D10" s="202">
        <v>222</v>
      </c>
      <c r="E10" s="203">
        <v>36083163</v>
      </c>
      <c r="F10" s="203">
        <v>6899117</v>
      </c>
      <c r="G10" s="203">
        <v>13137591</v>
      </c>
      <c r="H10" s="203">
        <v>265623</v>
      </c>
      <c r="I10" s="203">
        <v>460053</v>
      </c>
      <c r="J10" s="203">
        <v>139179</v>
      </c>
      <c r="K10" s="204">
        <v>3</v>
      </c>
      <c r="L10" s="205">
        <v>141</v>
      </c>
      <c r="M10" s="206">
        <v>23405625</v>
      </c>
      <c r="N10" s="207">
        <v>0.55584629769056593</v>
      </c>
      <c r="O10" s="208">
        <v>0.5442000647128804</v>
      </c>
      <c r="P10" s="174"/>
    </row>
    <row r="11" spans="2:27" ht="15.75" thickBot="1" x14ac:dyDescent="0.3">
      <c r="C11" s="209" t="s">
        <v>9605</v>
      </c>
      <c r="D11" s="210">
        <v>217</v>
      </c>
      <c r="E11" s="211">
        <v>35542776</v>
      </c>
      <c r="F11" s="211">
        <v>9600377</v>
      </c>
      <c r="G11" s="211">
        <v>18091375</v>
      </c>
      <c r="H11" s="211">
        <v>1557177</v>
      </c>
      <c r="I11" s="211">
        <v>232618</v>
      </c>
      <c r="J11" s="211">
        <v>742848</v>
      </c>
      <c r="K11" s="212">
        <v>18</v>
      </c>
      <c r="L11" s="213">
        <v>101</v>
      </c>
      <c r="M11" s="214">
        <v>17684019</v>
      </c>
      <c r="N11" s="215">
        <v>0.58892309825182587</v>
      </c>
      <c r="O11" s="216">
        <v>0.53757251974479525</v>
      </c>
      <c r="P11" s="174"/>
    </row>
    <row r="12" spans="2:27" ht="7.5" customHeight="1" thickBot="1" x14ac:dyDescent="0.3">
      <c r="C12" s="217"/>
      <c r="D12" s="218"/>
      <c r="E12" s="219"/>
      <c r="F12" s="219"/>
      <c r="G12" s="219"/>
      <c r="H12" s="219"/>
      <c r="I12" s="219"/>
      <c r="J12" s="219"/>
      <c r="K12" s="220"/>
      <c r="L12" s="221"/>
      <c r="M12" s="219"/>
      <c r="N12" s="222"/>
      <c r="O12" s="222"/>
      <c r="P12" s="174"/>
    </row>
    <row r="13" spans="2:27" ht="15.75" thickBot="1" x14ac:dyDescent="0.3">
      <c r="C13" s="223" t="s">
        <v>9606</v>
      </c>
      <c r="D13" s="224">
        <v>1288</v>
      </c>
      <c r="E13" s="225">
        <v>217286554</v>
      </c>
      <c r="F13" s="225">
        <v>65152506</v>
      </c>
      <c r="G13" s="225">
        <v>114156785</v>
      </c>
      <c r="H13" s="225">
        <v>8646341</v>
      </c>
      <c r="I13" s="225">
        <v>1546390</v>
      </c>
      <c r="J13" s="226">
        <v>5211849</v>
      </c>
      <c r="K13" s="227">
        <v>54</v>
      </c>
      <c r="L13" s="228">
        <v>605</v>
      </c>
      <c r="M13" s="225">
        <v>104676159</v>
      </c>
      <c r="N13" s="229">
        <v>0.62668300718631076</v>
      </c>
      <c r="O13" s="230">
        <v>0.57856564662613963</v>
      </c>
      <c r="P13" s="174"/>
    </row>
    <row r="14" spans="2:27" ht="15.75" thickBot="1" x14ac:dyDescent="0.3">
      <c r="C14"/>
      <c r="E14"/>
      <c r="F14"/>
      <c r="G14"/>
      <c r="H14"/>
      <c r="I14"/>
      <c r="J14"/>
      <c r="K14"/>
      <c r="L14"/>
      <c r="M14"/>
      <c r="N14"/>
      <c r="P14" s="174"/>
    </row>
    <row r="15" spans="2:27" ht="75.75" thickBot="1" x14ac:dyDescent="0.3">
      <c r="C15" s="180" t="s">
        <v>9607</v>
      </c>
      <c r="D15" s="181" t="s">
        <v>9588</v>
      </c>
      <c r="E15" s="182" t="s">
        <v>9589</v>
      </c>
      <c r="F15" s="182" t="s">
        <v>9590</v>
      </c>
      <c r="G15" s="182" t="s">
        <v>9591</v>
      </c>
      <c r="H15" s="182" t="s">
        <v>9592</v>
      </c>
      <c r="I15" s="182" t="s">
        <v>9593</v>
      </c>
      <c r="J15" s="182" t="s">
        <v>9594</v>
      </c>
      <c r="K15" s="183" t="s">
        <v>9595</v>
      </c>
      <c r="L15" s="182" t="s">
        <v>9596</v>
      </c>
      <c r="M15" s="182" t="s">
        <v>9597</v>
      </c>
      <c r="N15" s="184" t="s">
        <v>9598</v>
      </c>
      <c r="O15" s="184" t="s">
        <v>9599</v>
      </c>
      <c r="P15" s="174"/>
    </row>
    <row r="16" spans="2:27" x14ac:dyDescent="0.25">
      <c r="C16" s="185" t="s">
        <v>9608</v>
      </c>
      <c r="D16" s="186">
        <v>261</v>
      </c>
      <c r="E16" s="187">
        <v>46854026</v>
      </c>
      <c r="F16" s="187">
        <v>13799093</v>
      </c>
      <c r="G16" s="187">
        <v>21685507</v>
      </c>
      <c r="H16" s="187">
        <v>1523077</v>
      </c>
      <c r="I16" s="187">
        <v>893993</v>
      </c>
      <c r="J16" s="187">
        <v>765275</v>
      </c>
      <c r="K16" s="188">
        <v>21</v>
      </c>
      <c r="L16" s="189">
        <v>165</v>
      </c>
      <c r="M16" s="190">
        <v>26062512</v>
      </c>
      <c r="N16" s="231">
        <v>0.71615009562010656</v>
      </c>
      <c r="O16" s="232">
        <v>0.663688704920671</v>
      </c>
      <c r="P16" s="174"/>
    </row>
    <row r="17" spans="2:16" x14ac:dyDescent="0.25">
      <c r="C17" s="193" t="s">
        <v>9609</v>
      </c>
      <c r="D17" s="194">
        <v>239</v>
      </c>
      <c r="E17" s="195">
        <v>38684173</v>
      </c>
      <c r="F17" s="195">
        <v>14353001</v>
      </c>
      <c r="G17" s="195">
        <v>26650278</v>
      </c>
      <c r="H17" s="195">
        <v>923427</v>
      </c>
      <c r="I17" s="195">
        <v>1802492</v>
      </c>
      <c r="J17" s="195">
        <v>2971193</v>
      </c>
      <c r="K17" s="196">
        <v>9</v>
      </c>
      <c r="L17" s="197">
        <v>110</v>
      </c>
      <c r="M17" s="198">
        <v>13836387</v>
      </c>
      <c r="N17" s="199">
        <v>0.59993252065812919</v>
      </c>
      <c r="O17" s="200">
        <v>0.57763701764012299</v>
      </c>
      <c r="P17" s="174"/>
    </row>
    <row r="18" spans="2:16" x14ac:dyDescent="0.25">
      <c r="C18" s="201" t="s">
        <v>9610</v>
      </c>
      <c r="D18" s="202">
        <v>310</v>
      </c>
      <c r="E18" s="203">
        <v>55982622</v>
      </c>
      <c r="F18" s="203">
        <v>22603559</v>
      </c>
      <c r="G18" s="203">
        <v>39455071</v>
      </c>
      <c r="H18" s="203">
        <v>1330798</v>
      </c>
      <c r="I18" s="203">
        <v>866280</v>
      </c>
      <c r="J18" s="203">
        <v>3678446</v>
      </c>
      <c r="K18" s="204">
        <v>14</v>
      </c>
      <c r="L18" s="205">
        <v>97</v>
      </c>
      <c r="M18" s="206">
        <v>17393831</v>
      </c>
      <c r="N18" s="207">
        <v>0.60667677402805886</v>
      </c>
      <c r="O18" s="208">
        <v>0.58575452648931137</v>
      </c>
      <c r="P18" s="174"/>
    </row>
    <row r="19" spans="2:16" ht="15.75" thickBot="1" x14ac:dyDescent="0.3">
      <c r="C19" s="209" t="s">
        <v>9611</v>
      </c>
      <c r="D19" s="210">
        <v>240</v>
      </c>
      <c r="E19" s="211">
        <v>44793871</v>
      </c>
      <c r="F19" s="211">
        <v>13238038</v>
      </c>
      <c r="G19" s="211">
        <v>29534925</v>
      </c>
      <c r="H19" s="211">
        <v>1173022</v>
      </c>
      <c r="I19" s="211">
        <v>2564525</v>
      </c>
      <c r="J19" s="211">
        <v>1040502</v>
      </c>
      <c r="K19" s="212">
        <v>16</v>
      </c>
      <c r="L19" s="213">
        <v>112</v>
      </c>
      <c r="M19" s="214">
        <v>17823471</v>
      </c>
      <c r="N19" s="233">
        <v>0.51315439886952852</v>
      </c>
      <c r="O19" s="234">
        <v>0.49083580517901104</v>
      </c>
      <c r="P19" s="174"/>
    </row>
    <row r="20" spans="2:16" ht="7.5" customHeight="1" thickBot="1" x14ac:dyDescent="0.3">
      <c r="C20" s="217"/>
      <c r="D20" s="218"/>
      <c r="E20" s="219"/>
      <c r="F20" s="218"/>
      <c r="G20" s="219"/>
      <c r="H20" s="219"/>
      <c r="I20" s="219"/>
      <c r="J20" s="219"/>
      <c r="K20" s="219"/>
      <c r="L20" s="222"/>
      <c r="M20" s="222"/>
      <c r="N20" s="235"/>
      <c r="O20" s="220"/>
      <c r="P20" s="174"/>
    </row>
    <row r="21" spans="2:16" ht="15.75" thickBot="1" x14ac:dyDescent="0.3">
      <c r="C21" s="223" t="s">
        <v>9606</v>
      </c>
      <c r="D21" s="224">
        <v>1050</v>
      </c>
      <c r="E21" s="225">
        <v>186314692</v>
      </c>
      <c r="F21" s="225">
        <v>63993691</v>
      </c>
      <c r="G21" s="225">
        <v>117325781</v>
      </c>
      <c r="H21" s="225">
        <v>4950324</v>
      </c>
      <c r="I21" s="225">
        <v>6127290</v>
      </c>
      <c r="J21" s="226">
        <v>8455416</v>
      </c>
      <c r="K21" s="227">
        <v>60</v>
      </c>
      <c r="L21" s="228">
        <v>484</v>
      </c>
      <c r="M21" s="225">
        <v>75116201</v>
      </c>
      <c r="N21" s="229">
        <v>0.60230395315902252</v>
      </c>
      <c r="O21" s="230">
        <v>0.57549064222463231</v>
      </c>
      <c r="P21" s="174"/>
    </row>
    <row r="22" spans="2:16" x14ac:dyDescent="0.25">
      <c r="C22" s="236"/>
      <c r="D22" s="168"/>
      <c r="E22" s="173"/>
      <c r="F22" s="173"/>
      <c r="G22" s="173"/>
      <c r="H22" s="173"/>
      <c r="I22" s="173"/>
      <c r="J22" s="173"/>
      <c r="K22" s="173"/>
      <c r="L22" s="174"/>
      <c r="M22" s="174"/>
      <c r="N22" s="173"/>
      <c r="O22" s="168"/>
      <c r="P22" s="174"/>
    </row>
    <row r="23" spans="2:16" ht="15.75" thickBot="1" x14ac:dyDescent="0.3">
      <c r="B23" s="237"/>
      <c r="C23" s="238"/>
      <c r="D23" s="237"/>
      <c r="E23" s="239"/>
      <c r="F23" s="239"/>
      <c r="G23" s="239"/>
      <c r="H23" s="239"/>
      <c r="I23" s="239"/>
      <c r="J23" s="239"/>
      <c r="K23" s="239"/>
      <c r="L23" s="240"/>
      <c r="M23" s="240"/>
      <c r="N23" s="239"/>
      <c r="O23" s="237"/>
      <c r="P23" s="241"/>
    </row>
    <row r="24" spans="2:16" ht="27" thickBot="1" x14ac:dyDescent="0.45">
      <c r="B24" s="237"/>
      <c r="C24" s="169" t="s">
        <v>9612</v>
      </c>
      <c r="D24" s="170"/>
      <c r="E24" s="171"/>
      <c r="F24" s="172"/>
      <c r="G24" s="239"/>
      <c r="H24" s="239"/>
      <c r="I24" s="239"/>
      <c r="J24" s="239"/>
      <c r="K24" s="239"/>
      <c r="L24" s="240"/>
      <c r="M24" s="240"/>
      <c r="N24" s="239"/>
      <c r="O24" s="237"/>
      <c r="P24" s="241"/>
    </row>
    <row r="25" spans="2:16" ht="18.75" x14ac:dyDescent="0.3">
      <c r="B25" s="237"/>
      <c r="C25" s="238"/>
      <c r="D25" s="242" t="s">
        <v>9586</v>
      </c>
      <c r="E25" s="243">
        <v>43801</v>
      </c>
      <c r="F25" s="244"/>
      <c r="G25" s="243"/>
      <c r="H25" s="239"/>
      <c r="I25" s="239"/>
      <c r="J25" s="239"/>
      <c r="K25" s="239"/>
      <c r="L25" s="240"/>
      <c r="M25" s="240"/>
      <c r="N25" s="239"/>
      <c r="O25" s="237"/>
      <c r="P25" s="241"/>
    </row>
    <row r="26" spans="2:16" ht="15.75" thickBot="1" x14ac:dyDescent="0.3">
      <c r="B26" s="237"/>
      <c r="C26" s="238"/>
      <c r="D26" s="237"/>
      <c r="E26" s="239"/>
      <c r="F26" s="239"/>
      <c r="G26" s="239"/>
      <c r="H26" s="239"/>
      <c r="I26" s="239"/>
      <c r="J26" s="239"/>
      <c r="K26" s="239"/>
      <c r="L26" s="240"/>
      <c r="M26" s="240"/>
      <c r="N26" s="239"/>
      <c r="O26" s="237"/>
      <c r="P26" s="241"/>
    </row>
    <row r="27" spans="2:16" ht="75.75" thickBot="1" x14ac:dyDescent="0.3">
      <c r="B27" s="237"/>
      <c r="C27" s="180" t="s">
        <v>9587</v>
      </c>
      <c r="D27" s="181" t="s">
        <v>9588</v>
      </c>
      <c r="E27" s="182" t="s">
        <v>9589</v>
      </c>
      <c r="F27" s="182" t="s">
        <v>9590</v>
      </c>
      <c r="G27" s="182" t="s">
        <v>9591</v>
      </c>
      <c r="H27" s="182" t="s">
        <v>9592</v>
      </c>
      <c r="I27" s="182" t="s">
        <v>9593</v>
      </c>
      <c r="J27" s="182" t="s">
        <v>9594</v>
      </c>
      <c r="K27" s="183" t="s">
        <v>9595</v>
      </c>
      <c r="L27" s="182" t="s">
        <v>9596</v>
      </c>
      <c r="M27" s="182" t="s">
        <v>9597</v>
      </c>
      <c r="N27" s="184" t="s">
        <v>9598</v>
      </c>
      <c r="O27" s="184" t="s">
        <v>9599</v>
      </c>
      <c r="P27" s="245"/>
    </row>
    <row r="28" spans="2:16" x14ac:dyDescent="0.25">
      <c r="B28" s="237"/>
      <c r="C28" s="185" t="s">
        <v>9600</v>
      </c>
      <c r="D28" s="186">
        <v>207</v>
      </c>
      <c r="E28" s="187">
        <v>34374904</v>
      </c>
      <c r="F28" s="187">
        <v>14591394</v>
      </c>
      <c r="G28" s="187">
        <v>24549938</v>
      </c>
      <c r="H28" s="187">
        <v>2280938</v>
      </c>
      <c r="I28" s="187">
        <v>314086</v>
      </c>
      <c r="J28" s="187">
        <v>981493</v>
      </c>
      <c r="K28" s="188">
        <v>6</v>
      </c>
      <c r="L28" s="189">
        <v>67</v>
      </c>
      <c r="M28" s="190">
        <v>10139052</v>
      </c>
      <c r="N28" s="191">
        <v>0.66460720365381531</v>
      </c>
      <c r="O28" s="192">
        <v>0.60205822349468052</v>
      </c>
      <c r="P28" s="241"/>
    </row>
    <row r="29" spans="2:16" x14ac:dyDescent="0.25">
      <c r="B29" s="237"/>
      <c r="C29" s="193" t="s">
        <v>9601</v>
      </c>
      <c r="D29" s="194">
        <v>224</v>
      </c>
      <c r="E29" s="195">
        <v>38714525</v>
      </c>
      <c r="F29" s="195">
        <v>13208335</v>
      </c>
      <c r="G29" s="195">
        <v>22054979</v>
      </c>
      <c r="H29" s="195">
        <v>1868986</v>
      </c>
      <c r="I29" s="195">
        <v>221400</v>
      </c>
      <c r="J29" s="195">
        <v>210391</v>
      </c>
      <c r="K29" s="196">
        <v>14</v>
      </c>
      <c r="L29" s="197">
        <v>86</v>
      </c>
      <c r="M29" s="198">
        <v>16880946</v>
      </c>
      <c r="N29" s="199">
        <v>0.66158799230217213</v>
      </c>
      <c r="O29" s="200">
        <v>0.60495510149756027</v>
      </c>
      <c r="P29" s="241"/>
    </row>
    <row r="30" spans="2:16" x14ac:dyDescent="0.25">
      <c r="B30" s="237"/>
      <c r="C30" s="201" t="s">
        <v>9602</v>
      </c>
      <c r="D30" s="202">
        <v>187</v>
      </c>
      <c r="E30" s="203">
        <v>34069210</v>
      </c>
      <c r="F30" s="203">
        <v>10183494</v>
      </c>
      <c r="G30" s="203">
        <v>18749421</v>
      </c>
      <c r="H30" s="203">
        <v>1749603</v>
      </c>
      <c r="I30" s="203">
        <v>1472157</v>
      </c>
      <c r="J30" s="203">
        <v>1262089</v>
      </c>
      <c r="K30" s="204">
        <v>7</v>
      </c>
      <c r="L30" s="205">
        <v>98</v>
      </c>
      <c r="M30" s="206">
        <v>16791946</v>
      </c>
      <c r="N30" s="207">
        <v>0.65582923274793281</v>
      </c>
      <c r="O30" s="208">
        <v>0.58941589362760216</v>
      </c>
      <c r="P30" s="241"/>
    </row>
    <row r="31" spans="2:16" x14ac:dyDescent="0.25">
      <c r="B31" s="237"/>
      <c r="C31" s="193" t="s">
        <v>9603</v>
      </c>
      <c r="D31" s="194">
        <v>249</v>
      </c>
      <c r="E31" s="195">
        <v>41600768</v>
      </c>
      <c r="F31" s="195">
        <v>13281474</v>
      </c>
      <c r="G31" s="195">
        <v>21969541</v>
      </c>
      <c r="H31" s="195">
        <v>1118683</v>
      </c>
      <c r="I31" s="195">
        <v>635830</v>
      </c>
      <c r="J31" s="195">
        <v>1895849</v>
      </c>
      <c r="K31" s="196">
        <v>6</v>
      </c>
      <c r="L31" s="197">
        <v>121</v>
      </c>
      <c r="M31" s="198">
        <v>20267057</v>
      </c>
      <c r="N31" s="199">
        <v>0.65700992350839182</v>
      </c>
      <c r="O31" s="200">
        <v>0.62255807252662232</v>
      </c>
      <c r="P31" s="241"/>
    </row>
    <row r="32" spans="2:16" x14ac:dyDescent="0.25">
      <c r="B32" s="237"/>
      <c r="C32" s="201" t="s">
        <v>9604</v>
      </c>
      <c r="D32" s="202">
        <v>227</v>
      </c>
      <c r="E32" s="203">
        <v>36729445</v>
      </c>
      <c r="F32" s="203">
        <v>7507644</v>
      </c>
      <c r="G32" s="203">
        <v>13920862</v>
      </c>
      <c r="H32" s="203">
        <v>514138</v>
      </c>
      <c r="I32" s="203">
        <v>555235</v>
      </c>
      <c r="J32" s="203">
        <v>139179</v>
      </c>
      <c r="K32" s="204">
        <v>3</v>
      </c>
      <c r="L32" s="205">
        <v>144</v>
      </c>
      <c r="M32" s="206">
        <v>23363818</v>
      </c>
      <c r="N32" s="207">
        <v>0.58418475866882036</v>
      </c>
      <c r="O32" s="208">
        <v>0.56171281751316271</v>
      </c>
      <c r="P32" s="241"/>
    </row>
    <row r="33" spans="2:27" ht="15.75" thickBot="1" x14ac:dyDescent="0.3">
      <c r="B33" s="237"/>
      <c r="C33" s="209" t="s">
        <v>9605</v>
      </c>
      <c r="D33" s="210">
        <v>221</v>
      </c>
      <c r="E33" s="211">
        <v>36196587</v>
      </c>
      <c r="F33" s="211">
        <v>9884962</v>
      </c>
      <c r="G33" s="211">
        <v>18917513</v>
      </c>
      <c r="H33" s="211">
        <v>1862811</v>
      </c>
      <c r="I33" s="211">
        <v>432105</v>
      </c>
      <c r="J33" s="211">
        <v>1202584</v>
      </c>
      <c r="K33" s="212">
        <v>18</v>
      </c>
      <c r="L33" s="213">
        <v>103</v>
      </c>
      <c r="M33" s="214">
        <v>17711179</v>
      </c>
      <c r="N33" s="215">
        <v>0.59467013487723974</v>
      </c>
      <c r="O33" s="216">
        <v>0.53474405325541097</v>
      </c>
      <c r="P33" s="241"/>
    </row>
    <row r="34" spans="2:27" ht="7.5" customHeight="1" thickBot="1" x14ac:dyDescent="0.3">
      <c r="B34" s="237"/>
      <c r="C34" s="246"/>
      <c r="D34" s="247"/>
      <c r="E34" s="248"/>
      <c r="F34" s="248"/>
      <c r="G34" s="248"/>
      <c r="H34" s="248"/>
      <c r="I34" s="248"/>
      <c r="J34" s="248"/>
      <c r="K34" s="449"/>
      <c r="L34" s="249"/>
      <c r="M34" s="248"/>
      <c r="N34" s="250"/>
      <c r="O34" s="250"/>
      <c r="P34" s="251"/>
    </row>
    <row r="35" spans="2:27" ht="15.75" thickBot="1" x14ac:dyDescent="0.3">
      <c r="B35" s="237"/>
      <c r="C35" s="223" t="s">
        <v>9606</v>
      </c>
      <c r="D35" s="224">
        <v>1315</v>
      </c>
      <c r="E35" s="225">
        <v>221685439</v>
      </c>
      <c r="F35" s="225">
        <v>68657303</v>
      </c>
      <c r="G35" s="225">
        <v>120162254</v>
      </c>
      <c r="H35" s="225">
        <v>9395159</v>
      </c>
      <c r="I35" s="225">
        <v>3630813</v>
      </c>
      <c r="J35" s="226">
        <v>5691585</v>
      </c>
      <c r="K35" s="227">
        <v>54</v>
      </c>
      <c r="L35" s="228">
        <v>619</v>
      </c>
      <c r="M35" s="225">
        <v>105153998</v>
      </c>
      <c r="N35" s="229">
        <v>0.64084082178621804</v>
      </c>
      <c r="O35" s="230">
        <v>0.58917406676538053</v>
      </c>
      <c r="P35" s="252"/>
    </row>
    <row r="36" spans="2:27" ht="15.75" thickBot="1" x14ac:dyDescent="0.3">
      <c r="B36" s="237"/>
      <c r="C36" s="238"/>
      <c r="D36" s="237"/>
      <c r="E36" s="239"/>
      <c r="F36" s="239"/>
      <c r="G36" s="239"/>
      <c r="H36" s="239"/>
      <c r="I36" s="239"/>
      <c r="J36" s="239"/>
      <c r="K36" s="239"/>
      <c r="L36" s="240"/>
      <c r="M36" s="240"/>
      <c r="N36" s="239"/>
      <c r="O36" s="237"/>
      <c r="P36" s="241"/>
    </row>
    <row r="37" spans="2:27" ht="75.75" thickBot="1" x14ac:dyDescent="0.3">
      <c r="B37" s="237"/>
      <c r="C37" s="180" t="s">
        <v>9607</v>
      </c>
      <c r="D37" s="181" t="s">
        <v>9588</v>
      </c>
      <c r="E37" s="182" t="s">
        <v>9589</v>
      </c>
      <c r="F37" s="182" t="s">
        <v>9590</v>
      </c>
      <c r="G37" s="182" t="s">
        <v>9591</v>
      </c>
      <c r="H37" s="182" t="s">
        <v>9592</v>
      </c>
      <c r="I37" s="182" t="s">
        <v>9593</v>
      </c>
      <c r="J37" s="182" t="s">
        <v>9594</v>
      </c>
      <c r="K37" s="183" t="s">
        <v>9595</v>
      </c>
      <c r="L37" s="182" t="s">
        <v>9596</v>
      </c>
      <c r="M37" s="182" t="s">
        <v>9597</v>
      </c>
      <c r="N37" s="184" t="s">
        <v>9598</v>
      </c>
      <c r="O37" s="184" t="s">
        <v>9599</v>
      </c>
      <c r="P37" s="245"/>
    </row>
    <row r="38" spans="2:27" x14ac:dyDescent="0.25">
      <c r="B38" s="237"/>
      <c r="C38" s="185" t="s">
        <v>9608</v>
      </c>
      <c r="D38" s="186">
        <v>268</v>
      </c>
      <c r="E38" s="187">
        <v>47766758</v>
      </c>
      <c r="F38" s="187">
        <v>14191462</v>
      </c>
      <c r="G38" s="187">
        <v>22537728</v>
      </c>
      <c r="H38" s="187">
        <v>1833607</v>
      </c>
      <c r="I38" s="187">
        <v>955528</v>
      </c>
      <c r="J38" s="187">
        <v>765275</v>
      </c>
      <c r="K38" s="188">
        <v>21</v>
      </c>
      <c r="L38" s="189">
        <v>167</v>
      </c>
      <c r="M38" s="190">
        <v>26184558</v>
      </c>
      <c r="N38" s="231">
        <v>0.71860623184649153</v>
      </c>
      <c r="O38" s="232">
        <v>0.65755400283567011</v>
      </c>
      <c r="P38" s="251"/>
    </row>
    <row r="39" spans="2:27" x14ac:dyDescent="0.25">
      <c r="B39" s="237"/>
      <c r="C39" s="193" t="s">
        <v>9609</v>
      </c>
      <c r="D39" s="194">
        <v>239</v>
      </c>
      <c r="E39" s="195">
        <v>38684173</v>
      </c>
      <c r="F39" s="195">
        <v>14396132</v>
      </c>
      <c r="G39" s="195">
        <v>26789884</v>
      </c>
      <c r="H39" s="195">
        <v>928552</v>
      </c>
      <c r="I39" s="195">
        <v>1802492</v>
      </c>
      <c r="J39" s="195">
        <v>2971193</v>
      </c>
      <c r="K39" s="196">
        <v>9</v>
      </c>
      <c r="L39" s="197">
        <v>109</v>
      </c>
      <c r="M39" s="198">
        <v>13696781</v>
      </c>
      <c r="N39" s="199">
        <v>0.59837182507552322</v>
      </c>
      <c r="O39" s="200">
        <v>0.57613583682522773</v>
      </c>
      <c r="P39" s="251"/>
    </row>
    <row r="40" spans="2:27" x14ac:dyDescent="0.25">
      <c r="B40" s="237"/>
      <c r="C40" s="201" t="s">
        <v>9610</v>
      </c>
      <c r="D40" s="202">
        <v>317</v>
      </c>
      <c r="E40" s="203">
        <v>56972096</v>
      </c>
      <c r="F40" s="203">
        <v>22653100</v>
      </c>
      <c r="G40" s="203">
        <v>40002001</v>
      </c>
      <c r="H40" s="203">
        <v>1535376</v>
      </c>
      <c r="I40" s="203">
        <v>2079445</v>
      </c>
      <c r="J40" s="203">
        <v>3774698</v>
      </c>
      <c r="K40" s="204">
        <v>14</v>
      </c>
      <c r="L40" s="205">
        <v>113</v>
      </c>
      <c r="M40" s="206">
        <v>19049540</v>
      </c>
      <c r="N40" s="207">
        <v>0.62255717535681521</v>
      </c>
      <c r="O40" s="208">
        <v>0.59735161311384177</v>
      </c>
      <c r="P40" s="251"/>
    </row>
    <row r="41" spans="2:27" ht="15.75" thickBot="1" x14ac:dyDescent="0.3">
      <c r="B41" s="237"/>
      <c r="C41" s="209" t="s">
        <v>9611</v>
      </c>
      <c r="D41" s="210">
        <v>241</v>
      </c>
      <c r="E41" s="211">
        <v>45077694</v>
      </c>
      <c r="F41" s="211">
        <v>13507811</v>
      </c>
      <c r="G41" s="211">
        <v>30038720</v>
      </c>
      <c r="H41" s="211">
        <v>1315961</v>
      </c>
      <c r="I41" s="211">
        <v>2732215</v>
      </c>
      <c r="J41" s="211">
        <v>1053760</v>
      </c>
      <c r="K41" s="212">
        <v>17</v>
      </c>
      <c r="L41" s="213">
        <v>111</v>
      </c>
      <c r="M41" s="214">
        <v>17771189</v>
      </c>
      <c r="N41" s="215">
        <v>0.51972021055042172</v>
      </c>
      <c r="O41" s="216">
        <v>0.49467374165972539</v>
      </c>
      <c r="P41" s="251"/>
    </row>
    <row r="42" spans="2:27" ht="7.5" customHeight="1" thickBot="1" x14ac:dyDescent="0.3">
      <c r="B42" s="237"/>
      <c r="C42" s="246"/>
      <c r="D42" s="247"/>
      <c r="E42" s="248"/>
      <c r="F42" s="247"/>
      <c r="G42" s="248"/>
      <c r="H42" s="248"/>
      <c r="I42" s="248"/>
      <c r="J42" s="248"/>
      <c r="K42" s="248"/>
      <c r="L42" s="250"/>
      <c r="M42" s="250"/>
      <c r="N42" s="253"/>
      <c r="O42" s="449"/>
      <c r="P42" s="251"/>
    </row>
    <row r="43" spans="2:27" ht="15.75" thickBot="1" x14ac:dyDescent="0.3">
      <c r="B43" s="237"/>
      <c r="C43" s="223" t="s">
        <v>9606</v>
      </c>
      <c r="D43" s="224">
        <v>1065</v>
      </c>
      <c r="E43" s="225">
        <v>188500721</v>
      </c>
      <c r="F43" s="225">
        <v>64748505</v>
      </c>
      <c r="G43" s="225">
        <v>119368333</v>
      </c>
      <c r="H43" s="225">
        <v>5613496</v>
      </c>
      <c r="I43" s="225">
        <v>7569680</v>
      </c>
      <c r="J43" s="226">
        <v>8564926</v>
      </c>
      <c r="K43" s="227">
        <v>61</v>
      </c>
      <c r="L43" s="228">
        <v>500</v>
      </c>
      <c r="M43" s="225">
        <v>76702068</v>
      </c>
      <c r="N43" s="229">
        <v>0.60976982875299601</v>
      </c>
      <c r="O43" s="230">
        <v>0.57915281859433498</v>
      </c>
      <c r="P43" s="252"/>
    </row>
    <row r="44" spans="2:27" x14ac:dyDescent="0.25">
      <c r="B44" s="237"/>
      <c r="C44" s="238"/>
      <c r="D44" s="237"/>
      <c r="E44" s="239"/>
      <c r="F44" s="239"/>
      <c r="G44" s="239"/>
      <c r="H44" s="239"/>
      <c r="I44" s="239"/>
      <c r="J44" s="239"/>
      <c r="K44" s="239"/>
      <c r="L44" s="240"/>
      <c r="M44" s="240"/>
      <c r="N44" s="239"/>
      <c r="O44" s="237"/>
      <c r="P44" s="241"/>
    </row>
    <row r="45" spans="2:27" ht="15.75" thickBot="1" x14ac:dyDescent="0.3">
      <c r="C45"/>
      <c r="D45" s="52"/>
      <c r="E45"/>
      <c r="L45" s="165"/>
      <c r="M45" s="165"/>
      <c r="O45" s="166"/>
      <c r="P45" s="166"/>
      <c r="Q45" s="165"/>
      <c r="S45" s="31"/>
      <c r="Y45" s="167"/>
    </row>
    <row r="46" spans="2:27" ht="27" thickBot="1" x14ac:dyDescent="0.45">
      <c r="B46" s="168"/>
      <c r="C46" s="169" t="s">
        <v>9613</v>
      </c>
      <c r="D46" s="170"/>
      <c r="E46" s="171"/>
      <c r="F46" s="254"/>
      <c r="G46" s="254"/>
      <c r="H46" s="254"/>
      <c r="I46" s="254"/>
      <c r="J46" s="255"/>
      <c r="K46" s="168"/>
      <c r="L46" s="168"/>
      <c r="M46" s="168"/>
      <c r="N46" s="168"/>
      <c r="O46" s="168"/>
      <c r="P46" s="168"/>
      <c r="Q46" s="168"/>
      <c r="R46" s="168"/>
      <c r="S46" s="179"/>
      <c r="T46" s="168"/>
      <c r="U46" s="168"/>
      <c r="V46" s="168"/>
      <c r="W46" s="168"/>
      <c r="X46" s="168"/>
      <c r="Y46" s="175"/>
      <c r="Z46" s="168"/>
      <c r="AA46" s="168"/>
    </row>
    <row r="47" spans="2:27" ht="15.75" thickBot="1" x14ac:dyDescent="0.3">
      <c r="C47"/>
      <c r="D47" s="52"/>
      <c r="E47"/>
      <c r="L47" s="165"/>
      <c r="M47" s="165"/>
      <c r="O47" s="166"/>
      <c r="P47" s="166"/>
      <c r="Q47" s="165"/>
      <c r="S47" s="179"/>
      <c r="X47" s="168"/>
      <c r="Y47" s="167"/>
    </row>
    <row r="48" spans="2:27" ht="75.75" thickBot="1" x14ac:dyDescent="0.3">
      <c r="C48" s="180" t="s">
        <v>9587</v>
      </c>
      <c r="D48" s="181" t="s">
        <v>9588</v>
      </c>
      <c r="E48" s="182" t="s">
        <v>9589</v>
      </c>
      <c r="F48" s="182" t="s">
        <v>9590</v>
      </c>
      <c r="G48" s="182" t="s">
        <v>9591</v>
      </c>
      <c r="H48" s="182" t="s">
        <v>9592</v>
      </c>
      <c r="I48" s="182" t="s">
        <v>9593</v>
      </c>
      <c r="J48" s="182" t="s">
        <v>9594</v>
      </c>
      <c r="K48" s="183" t="s">
        <v>9595</v>
      </c>
      <c r="L48" s="182" t="s">
        <v>9596</v>
      </c>
      <c r="M48" s="182" t="s">
        <v>9597</v>
      </c>
      <c r="N48" s="184" t="s">
        <v>9598</v>
      </c>
      <c r="O48" s="184" t="s">
        <v>9599</v>
      </c>
      <c r="P48" s="174"/>
    </row>
    <row r="49" spans="3:16" x14ac:dyDescent="0.25">
      <c r="C49" s="185" t="s">
        <v>9600</v>
      </c>
      <c r="D49" s="186">
        <v>3</v>
      </c>
      <c r="E49" s="187">
        <v>327390</v>
      </c>
      <c r="F49" s="187">
        <v>171043</v>
      </c>
      <c r="G49" s="187">
        <v>481227</v>
      </c>
      <c r="H49" s="187">
        <v>0</v>
      </c>
      <c r="I49" s="187">
        <v>0</v>
      </c>
      <c r="J49" s="187">
        <v>0</v>
      </c>
      <c r="K49" s="188">
        <v>0</v>
      </c>
      <c r="L49" s="189">
        <v>0</v>
      </c>
      <c r="M49" s="190">
        <v>-153837</v>
      </c>
      <c r="N49" s="191">
        <v>0.35543101280684586</v>
      </c>
      <c r="O49" s="192">
        <v>0.35543101280684586</v>
      </c>
      <c r="P49" s="174"/>
    </row>
    <row r="50" spans="3:16" x14ac:dyDescent="0.25">
      <c r="C50" s="193" t="s">
        <v>9601</v>
      </c>
      <c r="D50" s="194">
        <v>5</v>
      </c>
      <c r="E50" s="195">
        <v>974123</v>
      </c>
      <c r="F50" s="195">
        <v>576160</v>
      </c>
      <c r="G50" s="195">
        <v>745323</v>
      </c>
      <c r="H50" s="195">
        <v>93262</v>
      </c>
      <c r="I50" s="195">
        <v>0</v>
      </c>
      <c r="J50" s="195">
        <v>0</v>
      </c>
      <c r="K50" s="196">
        <v>0</v>
      </c>
      <c r="L50" s="197">
        <v>1</v>
      </c>
      <c r="M50" s="198">
        <v>228800</v>
      </c>
      <c r="N50" s="199">
        <v>0.88359831365470409</v>
      </c>
      <c r="O50" s="200">
        <v>0.77303397319014711</v>
      </c>
      <c r="P50" s="174"/>
    </row>
    <row r="51" spans="3:16" x14ac:dyDescent="0.25">
      <c r="C51" s="201" t="s">
        <v>9602</v>
      </c>
      <c r="D51" s="202">
        <v>6</v>
      </c>
      <c r="E51" s="203">
        <v>1284754</v>
      </c>
      <c r="F51" s="203">
        <v>1252239</v>
      </c>
      <c r="G51" s="203">
        <v>2177625</v>
      </c>
      <c r="H51" s="203">
        <v>101074</v>
      </c>
      <c r="I51" s="203">
        <v>1472157</v>
      </c>
      <c r="J51" s="203">
        <v>20000</v>
      </c>
      <c r="K51" s="204">
        <v>0</v>
      </c>
      <c r="L51" s="205">
        <v>6</v>
      </c>
      <c r="M51" s="206">
        <v>579286</v>
      </c>
      <c r="N51" s="207">
        <v>2.0718918453856259</v>
      </c>
      <c r="O51" s="208">
        <v>1.7750472027079895</v>
      </c>
      <c r="P51" s="174"/>
    </row>
    <row r="52" spans="3:16" x14ac:dyDescent="0.25">
      <c r="C52" s="193" t="s">
        <v>9603</v>
      </c>
      <c r="D52" s="194">
        <v>4</v>
      </c>
      <c r="E52" s="195">
        <v>512525</v>
      </c>
      <c r="F52" s="195">
        <v>612243</v>
      </c>
      <c r="G52" s="195">
        <v>991885</v>
      </c>
      <c r="H52" s="195">
        <v>333</v>
      </c>
      <c r="I52" s="195">
        <v>317597</v>
      </c>
      <c r="J52" s="195">
        <v>0</v>
      </c>
      <c r="K52" s="196">
        <v>0</v>
      </c>
      <c r="L52" s="197">
        <v>2</v>
      </c>
      <c r="M52" s="198">
        <v>-161763</v>
      </c>
      <c r="N52" s="199">
        <v>0.90843305561944043</v>
      </c>
      <c r="O52" s="200">
        <v>0.90798442208670482</v>
      </c>
      <c r="P52" s="174"/>
    </row>
    <row r="53" spans="3:16" x14ac:dyDescent="0.25">
      <c r="C53" s="201" t="s">
        <v>9604</v>
      </c>
      <c r="D53" s="202">
        <v>5</v>
      </c>
      <c r="E53" s="203">
        <v>646282</v>
      </c>
      <c r="F53" s="203">
        <v>608527</v>
      </c>
      <c r="G53" s="203">
        <v>783271</v>
      </c>
      <c r="H53" s="203">
        <v>248515</v>
      </c>
      <c r="I53" s="203">
        <v>95182</v>
      </c>
      <c r="J53" s="203">
        <v>0</v>
      </c>
      <c r="K53" s="204">
        <v>0</v>
      </c>
      <c r="L53" s="205">
        <v>3</v>
      </c>
      <c r="M53" s="206">
        <v>-41807</v>
      </c>
      <c r="N53" s="207">
        <v>1.3843562176106867</v>
      </c>
      <c r="O53" s="208">
        <v>0.88437251576467579</v>
      </c>
      <c r="P53" s="174"/>
    </row>
    <row r="54" spans="3:16" ht="15.75" thickBot="1" x14ac:dyDescent="0.3">
      <c r="C54" s="209" t="s">
        <v>9605</v>
      </c>
      <c r="D54" s="210">
        <v>4</v>
      </c>
      <c r="E54" s="211">
        <v>653811</v>
      </c>
      <c r="F54" s="211">
        <v>284585</v>
      </c>
      <c r="G54" s="211">
        <v>826138</v>
      </c>
      <c r="H54" s="211">
        <v>305634</v>
      </c>
      <c r="I54" s="211">
        <v>199487</v>
      </c>
      <c r="J54" s="211">
        <v>459736</v>
      </c>
      <c r="K54" s="212">
        <v>0</v>
      </c>
      <c r="L54" s="213">
        <v>2</v>
      </c>
      <c r="M54" s="214">
        <v>27160</v>
      </c>
      <c r="N54" s="215">
        <v>0.88651068323484428</v>
      </c>
      <c r="O54" s="216">
        <v>0.45413635340883524</v>
      </c>
      <c r="P54" s="174"/>
    </row>
    <row r="55" spans="3:16" ht="7.5" customHeight="1" thickBot="1" x14ac:dyDescent="0.3">
      <c r="C55" s="217"/>
      <c r="D55" s="218"/>
      <c r="E55" s="219"/>
      <c r="F55" s="219"/>
      <c r="G55" s="219"/>
      <c r="H55" s="219"/>
      <c r="I55" s="219"/>
      <c r="J55" s="219"/>
      <c r="K55" s="220"/>
      <c r="L55" s="221"/>
      <c r="M55" s="219"/>
      <c r="N55" s="222"/>
      <c r="O55" s="222"/>
      <c r="P55" s="174"/>
    </row>
    <row r="56" spans="3:16" ht="15.75" thickBot="1" x14ac:dyDescent="0.3">
      <c r="C56" s="223" t="s">
        <v>9606</v>
      </c>
      <c r="D56" s="224">
        <v>27</v>
      </c>
      <c r="E56" s="225">
        <v>4398885</v>
      </c>
      <c r="F56" s="225">
        <v>3504797</v>
      </c>
      <c r="G56" s="225">
        <v>6005469</v>
      </c>
      <c r="H56" s="225">
        <v>748818</v>
      </c>
      <c r="I56" s="225">
        <v>2084423</v>
      </c>
      <c r="J56" s="226">
        <v>479736</v>
      </c>
      <c r="K56" s="227">
        <v>0</v>
      </c>
      <c r="L56" s="228">
        <v>14</v>
      </c>
      <c r="M56" s="225">
        <v>477839</v>
      </c>
      <c r="N56" s="229">
        <v>1.1048376724497735</v>
      </c>
      <c r="O56" s="230">
        <v>0.89384235737096684</v>
      </c>
      <c r="P56" s="174"/>
    </row>
    <row r="57" spans="3:16" ht="15.75" thickBot="1" x14ac:dyDescent="0.3">
      <c r="C57"/>
      <c r="E57"/>
      <c r="F57"/>
      <c r="G57"/>
      <c r="H57"/>
      <c r="I57"/>
      <c r="J57"/>
      <c r="K57"/>
      <c r="L57"/>
      <c r="M57"/>
      <c r="N57"/>
      <c r="P57" s="174"/>
    </row>
    <row r="58" spans="3:16" ht="75.75" thickBot="1" x14ac:dyDescent="0.3">
      <c r="C58" s="180" t="s">
        <v>9607</v>
      </c>
      <c r="D58" s="181" t="s">
        <v>9588</v>
      </c>
      <c r="E58" s="182" t="s">
        <v>9589</v>
      </c>
      <c r="F58" s="182" t="s">
        <v>9590</v>
      </c>
      <c r="G58" s="182" t="s">
        <v>9591</v>
      </c>
      <c r="H58" s="182" t="s">
        <v>9592</v>
      </c>
      <c r="I58" s="182" t="s">
        <v>9593</v>
      </c>
      <c r="J58" s="182" t="s">
        <v>9594</v>
      </c>
      <c r="K58" s="183" t="s">
        <v>9595</v>
      </c>
      <c r="L58" s="182" t="s">
        <v>9596</v>
      </c>
      <c r="M58" s="182" t="s">
        <v>9597</v>
      </c>
      <c r="N58" s="184" t="s">
        <v>9598</v>
      </c>
      <c r="O58" s="184" t="s">
        <v>9599</v>
      </c>
      <c r="P58" s="174"/>
    </row>
    <row r="59" spans="3:16" x14ac:dyDescent="0.25">
      <c r="C59" s="185" t="s">
        <v>9608</v>
      </c>
      <c r="D59" s="186">
        <v>7</v>
      </c>
      <c r="E59" s="187">
        <v>912732</v>
      </c>
      <c r="F59" s="187">
        <v>392369</v>
      </c>
      <c r="G59" s="187">
        <v>852221</v>
      </c>
      <c r="H59" s="187">
        <v>310530</v>
      </c>
      <c r="I59" s="187">
        <v>61535</v>
      </c>
      <c r="J59" s="187">
        <v>0</v>
      </c>
      <c r="K59" s="188">
        <v>0</v>
      </c>
      <c r="L59" s="189">
        <v>2</v>
      </c>
      <c r="M59" s="190">
        <v>122046</v>
      </c>
      <c r="N59" s="231">
        <v>0.817169836469814</v>
      </c>
      <c r="O59" s="232">
        <v>0.49623870917152951</v>
      </c>
      <c r="P59" s="174"/>
    </row>
    <row r="60" spans="3:16" x14ac:dyDescent="0.25">
      <c r="C60" s="193" t="s">
        <v>9609</v>
      </c>
      <c r="D60" s="194">
        <v>0</v>
      </c>
      <c r="E60" s="195">
        <v>0</v>
      </c>
      <c r="F60" s="195">
        <v>43131</v>
      </c>
      <c r="G60" s="195">
        <v>139606</v>
      </c>
      <c r="H60" s="195">
        <v>5125</v>
      </c>
      <c r="I60" s="195">
        <v>0</v>
      </c>
      <c r="J60" s="195">
        <v>0</v>
      </c>
      <c r="K60" s="196">
        <v>0</v>
      </c>
      <c r="L60" s="197">
        <v>-1</v>
      </c>
      <c r="M60" s="198">
        <v>-139606</v>
      </c>
      <c r="N60" s="199">
        <v>0.32072188636312937</v>
      </c>
      <c r="O60" s="200">
        <v>0.30894803948254373</v>
      </c>
      <c r="P60" s="174"/>
    </row>
    <row r="61" spans="3:16" x14ac:dyDescent="0.25">
      <c r="C61" s="201" t="s">
        <v>9610</v>
      </c>
      <c r="D61" s="202">
        <v>7</v>
      </c>
      <c r="E61" s="203">
        <v>989474</v>
      </c>
      <c r="F61" s="203">
        <v>49541</v>
      </c>
      <c r="G61" s="203">
        <v>546930</v>
      </c>
      <c r="H61" s="203">
        <v>204578</v>
      </c>
      <c r="I61" s="203">
        <v>1213165</v>
      </c>
      <c r="J61" s="203">
        <v>96252</v>
      </c>
      <c r="K61" s="204">
        <v>0</v>
      </c>
      <c r="L61" s="205">
        <v>16</v>
      </c>
      <c r="M61" s="206">
        <v>1655709</v>
      </c>
      <c r="N61" s="207">
        <v>-5.6890514955564513E-2</v>
      </c>
      <c r="O61" s="208">
        <v>-7.4359647871997114E-2</v>
      </c>
      <c r="P61" s="174"/>
    </row>
    <row r="62" spans="3:16" ht="15.75" thickBot="1" x14ac:dyDescent="0.3">
      <c r="C62" s="209" t="s">
        <v>9611</v>
      </c>
      <c r="D62" s="210">
        <v>1</v>
      </c>
      <c r="E62" s="211">
        <v>283823</v>
      </c>
      <c r="F62" s="211">
        <v>269773</v>
      </c>
      <c r="G62" s="211">
        <v>503795</v>
      </c>
      <c r="H62" s="211">
        <v>142939</v>
      </c>
      <c r="I62" s="211">
        <v>167690</v>
      </c>
      <c r="J62" s="211">
        <v>13258</v>
      </c>
      <c r="K62" s="212">
        <v>1</v>
      </c>
      <c r="L62" s="213">
        <v>-1</v>
      </c>
      <c r="M62" s="214">
        <v>-52282</v>
      </c>
      <c r="N62" s="233">
        <v>1.3965863557768965</v>
      </c>
      <c r="O62" s="234">
        <v>0.80264500676871808</v>
      </c>
      <c r="P62" s="174"/>
    </row>
    <row r="63" spans="3:16" ht="7.5" customHeight="1" thickBot="1" x14ac:dyDescent="0.3">
      <c r="C63" s="217"/>
      <c r="D63" s="218"/>
      <c r="E63" s="219"/>
      <c r="F63" s="218"/>
      <c r="G63" s="219"/>
      <c r="H63" s="219"/>
      <c r="I63" s="219"/>
      <c r="J63" s="219"/>
      <c r="K63" s="219"/>
      <c r="L63" s="222"/>
      <c r="M63" s="222"/>
      <c r="N63" s="235"/>
      <c r="O63" s="220"/>
      <c r="P63" s="174"/>
    </row>
    <row r="64" spans="3:16" ht="15.75" thickBot="1" x14ac:dyDescent="0.3">
      <c r="C64" s="223" t="s">
        <v>9606</v>
      </c>
      <c r="D64" s="224">
        <v>15</v>
      </c>
      <c r="E64" s="225">
        <v>2186029</v>
      </c>
      <c r="F64" s="225">
        <v>754814</v>
      </c>
      <c r="G64" s="225">
        <v>2042552</v>
      </c>
      <c r="H64" s="225">
        <v>663172</v>
      </c>
      <c r="I64" s="225">
        <v>1442390</v>
      </c>
      <c r="J64" s="226">
        <v>109510</v>
      </c>
      <c r="K64" s="227">
        <v>1</v>
      </c>
      <c r="L64" s="228">
        <v>16</v>
      </c>
      <c r="M64" s="225">
        <v>1585867</v>
      </c>
      <c r="N64" s="229">
        <v>-11.979273131249007</v>
      </c>
      <c r="O64" s="230">
        <v>1.2576837587184793</v>
      </c>
      <c r="P64" s="174"/>
    </row>
    <row r="65" spans="16:16" x14ac:dyDescent="0.25">
      <c r="P65" s="179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6"/>
  <sheetViews>
    <sheetView topLeftCell="A28" workbookViewId="0">
      <selection activeCell="T44" sqref="T44"/>
    </sheetView>
  </sheetViews>
  <sheetFormatPr baseColWidth="10" defaultRowHeight="15" x14ac:dyDescent="0.25"/>
  <cols>
    <col min="1" max="1" width="11.85546875" customWidth="1"/>
    <col min="2" max="2" width="24.28515625" customWidth="1"/>
    <col min="15" max="15" width="3.140625" style="179" customWidth="1"/>
    <col min="17" max="17" width="6.28515625" style="168" customWidth="1"/>
    <col min="18" max="32" width="11.42578125" style="168"/>
  </cols>
  <sheetData>
    <row r="1" spans="1:32" ht="26.25" thickBot="1" x14ac:dyDescent="0.3">
      <c r="A1" s="257"/>
      <c r="B1" s="258"/>
      <c r="C1" s="259">
        <v>43466</v>
      </c>
      <c r="D1" s="260">
        <v>43497</v>
      </c>
      <c r="E1" s="260">
        <v>43525</v>
      </c>
      <c r="F1" s="260">
        <v>43556</v>
      </c>
      <c r="G1" s="260">
        <v>43586</v>
      </c>
      <c r="H1" s="260">
        <v>43617</v>
      </c>
      <c r="I1" s="260">
        <v>43647</v>
      </c>
      <c r="J1" s="260">
        <v>43678</v>
      </c>
      <c r="K1" s="260">
        <v>43709</v>
      </c>
      <c r="L1" s="260">
        <v>43739</v>
      </c>
      <c r="M1" s="260">
        <v>43770</v>
      </c>
      <c r="N1" s="261">
        <v>43800</v>
      </c>
      <c r="O1" s="262"/>
      <c r="P1" s="263" t="s">
        <v>10059</v>
      </c>
      <c r="Q1" s="264"/>
      <c r="R1" s="264"/>
      <c r="S1" s="264"/>
      <c r="T1" s="264"/>
      <c r="U1" s="264"/>
      <c r="V1" s="264"/>
      <c r="W1" s="264"/>
      <c r="X1" s="264"/>
      <c r="Y1" s="264"/>
      <c r="Z1" s="264"/>
      <c r="AA1" s="264"/>
      <c r="AB1" s="264"/>
      <c r="AC1" s="264"/>
      <c r="AD1" s="264"/>
      <c r="AE1" s="264"/>
      <c r="AF1" s="264"/>
    </row>
    <row r="2" spans="1:32" s="179" customFormat="1" ht="7.5" customHeight="1" thickBot="1" x14ac:dyDescent="0.3">
      <c r="A2" s="265"/>
      <c r="B2" s="266"/>
      <c r="C2" s="267"/>
      <c r="D2" s="267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9"/>
      <c r="P2" s="270"/>
      <c r="Q2" s="269"/>
      <c r="R2" s="269"/>
      <c r="S2" s="269"/>
      <c r="T2" s="269"/>
      <c r="U2" s="269"/>
      <c r="V2" s="269"/>
      <c r="W2" s="269"/>
      <c r="X2" s="269"/>
      <c r="Y2" s="269"/>
      <c r="Z2" s="269"/>
      <c r="AA2" s="269"/>
      <c r="AB2" s="269"/>
      <c r="AC2" s="269"/>
      <c r="AD2" s="269"/>
      <c r="AE2" s="269"/>
      <c r="AF2" s="269"/>
    </row>
    <row r="3" spans="1:32" s="276" customFormat="1" ht="15" customHeight="1" x14ac:dyDescent="0.25">
      <c r="A3" s="443" t="s">
        <v>9615</v>
      </c>
      <c r="B3" s="271" t="s">
        <v>9616</v>
      </c>
      <c r="C3" s="272">
        <v>1498</v>
      </c>
      <c r="D3" s="272">
        <v>1541</v>
      </c>
      <c r="E3" s="272">
        <v>1566</v>
      </c>
      <c r="F3" s="272">
        <v>1215</v>
      </c>
      <c r="G3" s="272">
        <v>1373</v>
      </c>
      <c r="H3" s="272">
        <v>1222</v>
      </c>
      <c r="I3" s="272">
        <v>1265</v>
      </c>
      <c r="J3" s="272">
        <v>1366</v>
      </c>
      <c r="K3" s="272">
        <v>1127</v>
      </c>
      <c r="L3" s="272">
        <v>1456</v>
      </c>
      <c r="M3" s="272">
        <v>1422</v>
      </c>
      <c r="N3" s="273"/>
      <c r="O3" s="269"/>
      <c r="P3" s="274">
        <f>SUM(C3:N3)</f>
        <v>15051</v>
      </c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</row>
    <row r="4" spans="1:32" s="276" customFormat="1" ht="15" customHeight="1" x14ac:dyDescent="0.25">
      <c r="A4" s="444"/>
      <c r="B4" s="277" t="s">
        <v>9617</v>
      </c>
      <c r="C4" s="278">
        <v>946</v>
      </c>
      <c r="D4" s="278">
        <v>1019</v>
      </c>
      <c r="E4" s="278">
        <v>1041</v>
      </c>
      <c r="F4" s="278">
        <v>795</v>
      </c>
      <c r="G4" s="278">
        <v>899</v>
      </c>
      <c r="H4" s="278">
        <v>824</v>
      </c>
      <c r="I4" s="278">
        <v>837</v>
      </c>
      <c r="J4" s="278">
        <v>963</v>
      </c>
      <c r="K4" s="278">
        <v>742</v>
      </c>
      <c r="L4" s="278">
        <v>1007</v>
      </c>
      <c r="M4" s="278">
        <v>969</v>
      </c>
      <c r="N4" s="279"/>
      <c r="O4" s="269"/>
      <c r="P4" s="280">
        <f>SUM(C4:N4)</f>
        <v>10042</v>
      </c>
      <c r="Q4" s="275"/>
      <c r="R4" s="275"/>
      <c r="S4" s="275"/>
      <c r="T4" s="275"/>
      <c r="U4" s="275"/>
      <c r="V4" s="275"/>
      <c r="W4" s="275"/>
      <c r="X4" s="275"/>
      <c r="Y4" s="275"/>
      <c r="Z4" s="275"/>
      <c r="AA4" s="275"/>
      <c r="AB4" s="275"/>
      <c r="AC4" s="275"/>
      <c r="AD4" s="275"/>
      <c r="AE4" s="275"/>
      <c r="AF4" s="275"/>
    </row>
    <row r="5" spans="1:32" s="276" customFormat="1" x14ac:dyDescent="0.25">
      <c r="A5" s="444"/>
      <c r="B5" s="281" t="s">
        <v>9618</v>
      </c>
      <c r="C5" s="282">
        <v>117</v>
      </c>
      <c r="D5" s="282">
        <v>100</v>
      </c>
      <c r="E5" s="282">
        <v>118</v>
      </c>
      <c r="F5" s="282">
        <v>84</v>
      </c>
      <c r="G5" s="282">
        <v>105</v>
      </c>
      <c r="H5" s="282">
        <v>90</v>
      </c>
      <c r="I5" s="282">
        <v>66</v>
      </c>
      <c r="J5" s="282">
        <v>79</v>
      </c>
      <c r="K5" s="282">
        <v>70</v>
      </c>
      <c r="L5" s="282">
        <v>93</v>
      </c>
      <c r="M5" s="282">
        <v>71</v>
      </c>
      <c r="N5" s="283"/>
      <c r="O5" s="269"/>
      <c r="P5" s="284">
        <f t="shared" ref="P5:P13" si="0">SUM(C5:N5)</f>
        <v>993</v>
      </c>
      <c r="Q5" s="275"/>
      <c r="R5" s="275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75"/>
      <c r="AE5" s="275"/>
      <c r="AF5" s="275"/>
    </row>
    <row r="6" spans="1:32" s="276" customFormat="1" ht="15" customHeight="1" x14ac:dyDescent="0.25">
      <c r="A6" s="444"/>
      <c r="B6" s="281" t="s">
        <v>9619</v>
      </c>
      <c r="C6" s="282">
        <f>+C4-C5-C7-C8</f>
        <v>266</v>
      </c>
      <c r="D6" s="282">
        <f t="shared" ref="D6:H6" si="1">+D4-D5-D7-D8</f>
        <v>309</v>
      </c>
      <c r="E6" s="282">
        <f t="shared" si="1"/>
        <v>299</v>
      </c>
      <c r="F6" s="282">
        <f t="shared" si="1"/>
        <v>245</v>
      </c>
      <c r="G6" s="282">
        <f t="shared" si="1"/>
        <v>247</v>
      </c>
      <c r="H6" s="282">
        <f t="shared" si="1"/>
        <v>198</v>
      </c>
      <c r="I6" s="282">
        <f>+I4-I5-I7-I8</f>
        <v>228</v>
      </c>
      <c r="J6" s="282">
        <f t="shared" ref="J6:M6" si="2">+J4-J5-J7-J8</f>
        <v>216</v>
      </c>
      <c r="K6" s="282">
        <f t="shared" si="2"/>
        <v>192</v>
      </c>
      <c r="L6" s="282">
        <f t="shared" si="2"/>
        <v>245</v>
      </c>
      <c r="M6" s="282">
        <f t="shared" si="2"/>
        <v>251</v>
      </c>
      <c r="N6" s="283"/>
      <c r="O6" s="269"/>
      <c r="P6" s="284">
        <f t="shared" si="0"/>
        <v>2696</v>
      </c>
      <c r="Q6" s="275"/>
      <c r="R6" s="275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</row>
    <row r="7" spans="1:32" s="276" customFormat="1" x14ac:dyDescent="0.25">
      <c r="A7" s="444"/>
      <c r="B7" s="281" t="s">
        <v>9621</v>
      </c>
      <c r="C7" s="282">
        <v>545</v>
      </c>
      <c r="D7" s="282">
        <v>589</v>
      </c>
      <c r="E7" s="282">
        <v>608</v>
      </c>
      <c r="F7" s="282">
        <v>457</v>
      </c>
      <c r="G7" s="282">
        <v>537</v>
      </c>
      <c r="H7" s="282">
        <v>524</v>
      </c>
      <c r="I7" s="282">
        <v>530</v>
      </c>
      <c r="J7" s="282">
        <v>663</v>
      </c>
      <c r="K7" s="282">
        <v>465</v>
      </c>
      <c r="L7" s="282">
        <v>638</v>
      </c>
      <c r="M7" s="282">
        <v>617</v>
      </c>
      <c r="N7" s="283"/>
      <c r="O7" s="269"/>
      <c r="P7" s="284">
        <f t="shared" si="0"/>
        <v>6173</v>
      </c>
      <c r="Q7" s="275"/>
      <c r="R7" s="275"/>
      <c r="S7" s="275"/>
      <c r="T7" s="275"/>
      <c r="U7" s="275"/>
      <c r="V7" s="275"/>
      <c r="W7" s="275"/>
      <c r="X7" s="275"/>
      <c r="Y7" s="275"/>
      <c r="Z7" s="275"/>
      <c r="AA7" s="275"/>
      <c r="AB7" s="275"/>
      <c r="AC7" s="275"/>
      <c r="AD7" s="275"/>
      <c r="AE7" s="275"/>
      <c r="AF7" s="275"/>
    </row>
    <row r="8" spans="1:32" s="276" customFormat="1" ht="15" customHeight="1" x14ac:dyDescent="0.25">
      <c r="A8" s="444"/>
      <c r="B8" s="281" t="s">
        <v>9622</v>
      </c>
      <c r="C8" s="282">
        <v>18</v>
      </c>
      <c r="D8" s="282">
        <v>21</v>
      </c>
      <c r="E8" s="282">
        <v>16</v>
      </c>
      <c r="F8" s="282">
        <v>9</v>
      </c>
      <c r="G8" s="282">
        <v>10</v>
      </c>
      <c r="H8" s="282">
        <v>12</v>
      </c>
      <c r="I8" s="282">
        <v>13</v>
      </c>
      <c r="J8" s="282">
        <v>5</v>
      </c>
      <c r="K8" s="282">
        <v>15</v>
      </c>
      <c r="L8" s="282">
        <v>31</v>
      </c>
      <c r="M8" s="282">
        <v>30</v>
      </c>
      <c r="N8" s="283"/>
      <c r="O8" s="269"/>
      <c r="P8" s="284">
        <f t="shared" si="0"/>
        <v>180</v>
      </c>
      <c r="Q8" s="275"/>
      <c r="R8" s="275"/>
      <c r="S8" s="275"/>
      <c r="T8" s="275"/>
      <c r="U8" s="275"/>
      <c r="V8" s="275"/>
      <c r="W8" s="275"/>
      <c r="X8" s="275"/>
      <c r="Y8" s="275"/>
      <c r="Z8" s="275"/>
      <c r="AA8" s="275"/>
      <c r="AB8" s="275"/>
      <c r="AC8" s="275"/>
      <c r="AD8" s="275"/>
      <c r="AE8" s="275"/>
      <c r="AF8" s="275"/>
    </row>
    <row r="9" spans="1:32" s="276" customFormat="1" ht="15" customHeight="1" x14ac:dyDescent="0.25">
      <c r="A9" s="444"/>
      <c r="B9" s="277" t="s">
        <v>9623</v>
      </c>
      <c r="C9" s="278">
        <v>552</v>
      </c>
      <c r="D9" s="278">
        <v>522</v>
      </c>
      <c r="E9" s="278">
        <v>525</v>
      </c>
      <c r="F9" s="278">
        <v>420</v>
      </c>
      <c r="G9" s="278">
        <v>474</v>
      </c>
      <c r="H9" s="278">
        <v>398</v>
      </c>
      <c r="I9" s="278">
        <v>428</v>
      </c>
      <c r="J9" s="278">
        <v>403</v>
      </c>
      <c r="K9" s="278">
        <v>385</v>
      </c>
      <c r="L9" s="278">
        <v>449</v>
      </c>
      <c r="M9" s="278">
        <v>453</v>
      </c>
      <c r="N9" s="279"/>
      <c r="O9" s="269"/>
      <c r="P9" s="280">
        <f t="shared" si="0"/>
        <v>5009</v>
      </c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</row>
    <row r="10" spans="1:32" s="276" customFormat="1" ht="15" customHeight="1" x14ac:dyDescent="0.25">
      <c r="A10" s="444"/>
      <c r="B10" s="281" t="s">
        <v>9618</v>
      </c>
      <c r="C10" s="282">
        <v>155</v>
      </c>
      <c r="D10" s="282">
        <v>138</v>
      </c>
      <c r="E10" s="282">
        <v>146</v>
      </c>
      <c r="F10" s="282">
        <v>109</v>
      </c>
      <c r="G10" s="282">
        <v>137</v>
      </c>
      <c r="H10" s="282">
        <v>109</v>
      </c>
      <c r="I10" s="282">
        <v>107</v>
      </c>
      <c r="J10" s="282">
        <v>103</v>
      </c>
      <c r="K10" s="282">
        <v>81</v>
      </c>
      <c r="L10" s="282">
        <v>95</v>
      </c>
      <c r="M10" s="282">
        <v>45</v>
      </c>
      <c r="N10" s="283"/>
      <c r="O10" s="269"/>
      <c r="P10" s="284">
        <f t="shared" si="0"/>
        <v>1225</v>
      </c>
      <c r="Q10" s="275"/>
      <c r="R10" s="275"/>
      <c r="S10" s="275"/>
      <c r="T10" s="275"/>
      <c r="U10" s="275"/>
      <c r="V10" s="275"/>
      <c r="W10" s="275"/>
      <c r="X10" s="275"/>
      <c r="Y10" s="275"/>
      <c r="Z10" s="275"/>
      <c r="AA10" s="275"/>
      <c r="AB10" s="275"/>
      <c r="AC10" s="275"/>
      <c r="AD10" s="275"/>
      <c r="AE10" s="275"/>
      <c r="AF10" s="275"/>
    </row>
    <row r="11" spans="1:32" s="276" customFormat="1" ht="15" customHeight="1" x14ac:dyDescent="0.25">
      <c r="A11" s="444"/>
      <c r="B11" s="281" t="s">
        <v>9619</v>
      </c>
      <c r="C11" s="282">
        <f>+C9-C10-C12-C13</f>
        <v>359</v>
      </c>
      <c r="D11" s="282">
        <f>+D9-D10-D12-D13</f>
        <v>332</v>
      </c>
      <c r="E11" s="282">
        <f t="shared" ref="E11:M11" si="3">+E9-E10-E12-E13</f>
        <v>339</v>
      </c>
      <c r="F11" s="282">
        <f t="shared" si="3"/>
        <v>269</v>
      </c>
      <c r="G11" s="282">
        <f t="shared" si="3"/>
        <v>301</v>
      </c>
      <c r="H11" s="282">
        <f t="shared" si="3"/>
        <v>265</v>
      </c>
      <c r="I11" s="282">
        <f t="shared" si="3"/>
        <v>293</v>
      </c>
      <c r="J11" s="282">
        <f t="shared" si="3"/>
        <v>270</v>
      </c>
      <c r="K11" s="282">
        <f t="shared" si="3"/>
        <v>261</v>
      </c>
      <c r="L11" s="282">
        <f t="shared" si="3"/>
        <v>303</v>
      </c>
      <c r="M11" s="282">
        <f t="shared" si="3"/>
        <v>365</v>
      </c>
      <c r="N11" s="283"/>
      <c r="O11" s="269"/>
      <c r="P11" s="284">
        <f t="shared" si="0"/>
        <v>3357</v>
      </c>
      <c r="Q11" s="275"/>
      <c r="R11" s="275"/>
      <c r="S11" s="275"/>
      <c r="T11" s="275"/>
      <c r="U11" s="275"/>
      <c r="V11" s="275"/>
      <c r="W11" s="275"/>
      <c r="X11" s="275"/>
      <c r="Y11" s="275"/>
      <c r="Z11" s="275"/>
      <c r="AA11" s="275"/>
      <c r="AB11" s="275"/>
      <c r="AC11" s="275"/>
      <c r="AD11" s="275"/>
      <c r="AE11" s="275"/>
      <c r="AF11" s="275"/>
    </row>
    <row r="12" spans="1:32" s="276" customFormat="1" ht="15" customHeight="1" x14ac:dyDescent="0.25">
      <c r="A12" s="444"/>
      <c r="B12" s="281" t="s">
        <v>9622</v>
      </c>
      <c r="C12" s="282">
        <v>6</v>
      </c>
      <c r="D12" s="282">
        <v>7</v>
      </c>
      <c r="E12" s="282">
        <v>12</v>
      </c>
      <c r="F12" s="282">
        <v>7</v>
      </c>
      <c r="G12" s="282">
        <v>10</v>
      </c>
      <c r="H12" s="282">
        <v>10</v>
      </c>
      <c r="I12" s="282">
        <v>2</v>
      </c>
      <c r="J12" s="282">
        <v>5</v>
      </c>
      <c r="K12" s="282">
        <v>6</v>
      </c>
      <c r="L12" s="282">
        <v>18</v>
      </c>
      <c r="M12" s="282">
        <v>9</v>
      </c>
      <c r="N12" s="283"/>
      <c r="O12" s="269"/>
      <c r="P12" s="284">
        <f t="shared" si="0"/>
        <v>92</v>
      </c>
      <c r="Q12" s="275"/>
      <c r="R12" s="275"/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</row>
    <row r="13" spans="1:32" s="276" customFormat="1" ht="15" customHeight="1" thickBot="1" x14ac:dyDescent="0.3">
      <c r="A13" s="445"/>
      <c r="B13" s="285" t="s">
        <v>9624</v>
      </c>
      <c r="C13" s="286">
        <v>32</v>
      </c>
      <c r="D13" s="286">
        <v>45</v>
      </c>
      <c r="E13" s="287">
        <v>28</v>
      </c>
      <c r="F13" s="287">
        <v>35</v>
      </c>
      <c r="G13" s="287">
        <v>26</v>
      </c>
      <c r="H13" s="287">
        <v>14</v>
      </c>
      <c r="I13" s="287">
        <v>26</v>
      </c>
      <c r="J13" s="287">
        <v>25</v>
      </c>
      <c r="K13" s="287">
        <v>37</v>
      </c>
      <c r="L13" s="287">
        <v>33</v>
      </c>
      <c r="M13" s="287">
        <v>34</v>
      </c>
      <c r="N13" s="288"/>
      <c r="O13" s="269"/>
      <c r="P13" s="289">
        <f t="shared" si="0"/>
        <v>335</v>
      </c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</row>
    <row r="14" spans="1:32" s="179" customFormat="1" ht="7.5" customHeight="1" thickBot="1" x14ac:dyDescent="0.3">
      <c r="A14" s="265"/>
      <c r="B14" s="266"/>
      <c r="C14" s="267"/>
      <c r="D14" s="267"/>
      <c r="E14" s="268"/>
      <c r="F14" s="268"/>
      <c r="G14" s="268"/>
      <c r="H14" s="268"/>
      <c r="I14" s="268"/>
      <c r="J14" s="268"/>
      <c r="K14" s="268"/>
      <c r="L14" s="268"/>
      <c r="M14" s="268"/>
      <c r="N14" s="268"/>
      <c r="O14" s="269"/>
      <c r="P14" s="270"/>
      <c r="Q14" s="269"/>
      <c r="R14" s="269"/>
      <c r="S14" s="269"/>
      <c r="T14" s="269"/>
      <c r="U14" s="269"/>
      <c r="V14" s="269"/>
      <c r="W14" s="269"/>
      <c r="X14" s="269"/>
      <c r="Y14" s="269"/>
      <c r="Z14" s="269"/>
      <c r="AA14" s="269"/>
      <c r="AB14" s="269"/>
      <c r="AC14" s="269"/>
      <c r="AD14" s="269"/>
      <c r="AE14" s="269"/>
      <c r="AF14" s="269"/>
    </row>
    <row r="15" spans="1:32" s="291" customFormat="1" ht="15" customHeight="1" x14ac:dyDescent="0.25">
      <c r="A15" s="446" t="s">
        <v>9625</v>
      </c>
      <c r="B15" s="290" t="s">
        <v>9626</v>
      </c>
      <c r="C15" s="272">
        <v>1329</v>
      </c>
      <c r="D15" s="272">
        <v>1402</v>
      </c>
      <c r="E15" s="272">
        <v>1779</v>
      </c>
      <c r="F15" s="272">
        <v>1275</v>
      </c>
      <c r="G15" s="272">
        <v>1171</v>
      </c>
      <c r="H15" s="272">
        <v>1157</v>
      </c>
      <c r="I15" s="272">
        <v>1304</v>
      </c>
      <c r="J15" s="272">
        <v>1383</v>
      </c>
      <c r="K15" s="272">
        <v>1381</v>
      </c>
      <c r="L15" s="272">
        <v>1417</v>
      </c>
      <c r="M15" s="272">
        <v>1209</v>
      </c>
      <c r="N15" s="273"/>
      <c r="O15" s="269"/>
      <c r="P15" s="274">
        <f t="shared" ref="P15:P20" si="4">SUM(C15:N15)</f>
        <v>14807</v>
      </c>
      <c r="Q15" s="275"/>
      <c r="R15" s="275"/>
      <c r="S15" s="275"/>
      <c r="T15" s="275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</row>
    <row r="16" spans="1:32" s="291" customFormat="1" x14ac:dyDescent="0.25">
      <c r="A16" s="447"/>
      <c r="B16" s="281" t="s">
        <v>9627</v>
      </c>
      <c r="C16" s="282">
        <v>880</v>
      </c>
      <c r="D16" s="282">
        <v>974</v>
      </c>
      <c r="E16" s="282">
        <v>1308</v>
      </c>
      <c r="F16" s="282">
        <v>872</v>
      </c>
      <c r="G16" s="282">
        <v>665</v>
      </c>
      <c r="H16" s="282">
        <v>685</v>
      </c>
      <c r="I16" s="282">
        <v>844</v>
      </c>
      <c r="J16" s="282">
        <v>1051</v>
      </c>
      <c r="K16" s="282">
        <v>1049</v>
      </c>
      <c r="L16" s="282">
        <v>832</v>
      </c>
      <c r="M16" s="282">
        <v>862</v>
      </c>
      <c r="N16" s="283"/>
      <c r="O16" s="269"/>
      <c r="P16" s="284">
        <f t="shared" si="4"/>
        <v>10022</v>
      </c>
      <c r="Q16" s="275"/>
      <c r="R16" s="275"/>
      <c r="S16" s="275"/>
      <c r="T16" s="275"/>
      <c r="U16" s="275"/>
      <c r="V16" s="275"/>
      <c r="W16" s="275"/>
      <c r="X16" s="275"/>
      <c r="Y16" s="275"/>
      <c r="Z16" s="275"/>
      <c r="AA16" s="275"/>
      <c r="AB16" s="275"/>
      <c r="AC16" s="275"/>
      <c r="AD16" s="275"/>
      <c r="AE16" s="275"/>
      <c r="AF16" s="275"/>
    </row>
    <row r="17" spans="1:32" s="291" customFormat="1" x14ac:dyDescent="0.25">
      <c r="A17" s="447"/>
      <c r="B17" s="281" t="s">
        <v>9628</v>
      </c>
      <c r="C17" s="282">
        <v>449</v>
      </c>
      <c r="D17" s="282">
        <v>428</v>
      </c>
      <c r="E17" s="282">
        <v>471</v>
      </c>
      <c r="F17" s="282">
        <v>403</v>
      </c>
      <c r="G17" s="282">
        <v>506</v>
      </c>
      <c r="H17" s="282">
        <v>472</v>
      </c>
      <c r="I17" s="282">
        <v>460</v>
      </c>
      <c r="J17" s="282">
        <v>332</v>
      </c>
      <c r="K17" s="282">
        <v>332</v>
      </c>
      <c r="L17" s="282">
        <v>585</v>
      </c>
      <c r="M17" s="282">
        <v>347</v>
      </c>
      <c r="N17" s="283"/>
      <c r="O17" s="269"/>
      <c r="P17" s="284">
        <f t="shared" si="4"/>
        <v>4785</v>
      </c>
      <c r="Q17" s="275"/>
      <c r="R17" s="275"/>
      <c r="S17" s="275"/>
      <c r="T17" s="275"/>
      <c r="U17" s="275"/>
      <c r="V17" s="275"/>
      <c r="W17" s="275"/>
      <c r="X17" s="275"/>
      <c r="Y17" s="275"/>
      <c r="Z17" s="275"/>
      <c r="AA17" s="275"/>
      <c r="AB17" s="275"/>
      <c r="AC17" s="275"/>
      <c r="AD17" s="275"/>
      <c r="AE17" s="275"/>
      <c r="AF17" s="275"/>
    </row>
    <row r="18" spans="1:32" s="291" customFormat="1" x14ac:dyDescent="0.25">
      <c r="A18" s="447"/>
      <c r="B18" s="292" t="s">
        <v>10060</v>
      </c>
      <c r="C18" s="278">
        <v>906</v>
      </c>
      <c r="D18" s="278">
        <f>+D19+D20</f>
        <v>1050</v>
      </c>
      <c r="E18" s="278">
        <v>831</v>
      </c>
      <c r="F18" s="278">
        <v>774</v>
      </c>
      <c r="G18" s="278">
        <v>974</v>
      </c>
      <c r="H18" s="278">
        <v>1043</v>
      </c>
      <c r="I18" s="278">
        <v>1000</v>
      </c>
      <c r="J18" s="278">
        <v>989</v>
      </c>
      <c r="K18" s="278">
        <v>733</v>
      </c>
      <c r="L18" s="278">
        <v>850</v>
      </c>
      <c r="M18" s="278">
        <v>981</v>
      </c>
      <c r="N18" s="279"/>
      <c r="O18" s="293"/>
      <c r="P18" s="294">
        <f t="shared" si="4"/>
        <v>10131</v>
      </c>
      <c r="Q18" s="295"/>
      <c r="R18" s="295"/>
      <c r="S18" s="295"/>
      <c r="T18" s="295"/>
      <c r="U18" s="295"/>
      <c r="V18" s="295"/>
      <c r="W18" s="295"/>
      <c r="X18" s="295"/>
      <c r="Y18" s="295"/>
      <c r="Z18" s="295"/>
      <c r="AA18" s="295"/>
      <c r="AB18" s="295"/>
      <c r="AC18" s="295"/>
      <c r="AD18" s="295"/>
      <c r="AE18" s="295"/>
      <c r="AF18" s="295"/>
    </row>
    <row r="19" spans="1:32" s="291" customFormat="1" x14ac:dyDescent="0.25">
      <c r="A19" s="447"/>
      <c r="B19" s="281" t="s">
        <v>9627</v>
      </c>
      <c r="C19" s="282">
        <v>466</v>
      </c>
      <c r="D19" s="282">
        <f>478+35</f>
        <v>513</v>
      </c>
      <c r="E19" s="282">
        <v>231</v>
      </c>
      <c r="F19" s="282">
        <v>161</v>
      </c>
      <c r="G19" s="282">
        <v>400</v>
      </c>
      <c r="H19" s="282">
        <v>552</v>
      </c>
      <c r="I19" s="282">
        <v>535</v>
      </c>
      <c r="J19" s="282">
        <v>456</v>
      </c>
      <c r="K19" s="282">
        <v>135</v>
      </c>
      <c r="L19" s="282">
        <v>379</v>
      </c>
      <c r="M19" s="282">
        <v>423</v>
      </c>
      <c r="N19" s="283"/>
      <c r="O19" s="293"/>
      <c r="P19" s="296">
        <f t="shared" si="4"/>
        <v>4251</v>
      </c>
      <c r="Q19" s="295"/>
      <c r="R19" s="295"/>
      <c r="S19" s="295"/>
      <c r="T19" s="295"/>
      <c r="U19" s="295"/>
      <c r="V19" s="295"/>
      <c r="W19" s="295"/>
      <c r="X19" s="295"/>
      <c r="Y19" s="295"/>
      <c r="Z19" s="295"/>
      <c r="AA19" s="295"/>
      <c r="AB19" s="295"/>
      <c r="AC19" s="295"/>
      <c r="AD19" s="295"/>
      <c r="AE19" s="295"/>
      <c r="AF19" s="295"/>
    </row>
    <row r="20" spans="1:32" s="291" customFormat="1" ht="15.75" thickBot="1" x14ac:dyDescent="0.3">
      <c r="A20" s="448"/>
      <c r="B20" s="285" t="s">
        <v>9628</v>
      </c>
      <c r="C20" s="287">
        <v>440</v>
      </c>
      <c r="D20" s="287">
        <f>496+41</f>
        <v>537</v>
      </c>
      <c r="E20" s="287">
        <v>600</v>
      </c>
      <c r="F20" s="287">
        <v>613</v>
      </c>
      <c r="G20" s="287">
        <v>574</v>
      </c>
      <c r="H20" s="287">
        <v>491</v>
      </c>
      <c r="I20" s="287">
        <v>465</v>
      </c>
      <c r="J20" s="287">
        <v>533</v>
      </c>
      <c r="K20" s="287">
        <v>598</v>
      </c>
      <c r="L20" s="287">
        <v>471</v>
      </c>
      <c r="M20" s="287">
        <v>558</v>
      </c>
      <c r="N20" s="288"/>
      <c r="O20" s="293"/>
      <c r="P20" s="297">
        <f t="shared" si="4"/>
        <v>5880</v>
      </c>
      <c r="Q20" s="295"/>
      <c r="R20" s="295"/>
      <c r="S20" s="295"/>
      <c r="T20" s="295"/>
      <c r="U20" s="295"/>
      <c r="V20" s="295"/>
      <c r="W20" s="295"/>
      <c r="X20" s="295"/>
      <c r="Y20" s="295"/>
      <c r="Z20" s="295"/>
      <c r="AA20" s="295"/>
      <c r="AB20" s="295"/>
      <c r="AC20" s="295"/>
      <c r="AD20" s="295"/>
      <c r="AE20" s="295"/>
      <c r="AF20" s="295"/>
    </row>
    <row r="21" spans="1:32" s="179" customFormat="1" ht="7.5" customHeight="1" thickBot="1" x14ac:dyDescent="0.3">
      <c r="A21" s="265"/>
      <c r="B21" s="266"/>
      <c r="C21" s="267"/>
      <c r="D21" s="267"/>
      <c r="E21" s="268"/>
      <c r="F21" s="268"/>
      <c r="G21" s="268"/>
      <c r="H21" s="268"/>
      <c r="I21" s="268"/>
      <c r="J21" s="268"/>
      <c r="K21" s="268"/>
      <c r="L21" s="268"/>
      <c r="M21" s="268"/>
      <c r="N21" s="268"/>
      <c r="O21" s="269"/>
      <c r="P21" s="270"/>
      <c r="Q21" s="269"/>
      <c r="R21" s="269"/>
      <c r="S21" s="269"/>
      <c r="T21" s="269"/>
      <c r="U21" s="269"/>
      <c r="V21" s="269"/>
      <c r="W21" s="269"/>
      <c r="X21" s="269"/>
      <c r="Y21" s="269"/>
      <c r="Z21" s="269"/>
      <c r="AA21" s="269"/>
      <c r="AB21" s="269"/>
      <c r="AC21" s="269"/>
      <c r="AD21" s="269"/>
      <c r="AE21" s="269"/>
      <c r="AF21" s="269"/>
    </row>
    <row r="22" spans="1:32" s="291" customFormat="1" ht="15" customHeight="1" x14ac:dyDescent="0.25">
      <c r="A22" s="446" t="s">
        <v>9629</v>
      </c>
      <c r="B22" s="290" t="s">
        <v>9630</v>
      </c>
      <c r="C22" s="272">
        <v>13999</v>
      </c>
      <c r="D22" s="272">
        <v>14005</v>
      </c>
      <c r="E22" s="272">
        <v>13720</v>
      </c>
      <c r="F22" s="272">
        <v>13446</v>
      </c>
      <c r="G22" s="272">
        <v>11895</v>
      </c>
      <c r="H22" s="272">
        <v>11930</v>
      </c>
      <c r="I22" s="272">
        <v>11817</v>
      </c>
      <c r="J22" s="272">
        <v>11622</v>
      </c>
      <c r="K22" s="272">
        <v>10975</v>
      </c>
      <c r="L22" s="272">
        <v>11039</v>
      </c>
      <c r="M22" s="272">
        <v>11318</v>
      </c>
      <c r="N22" s="273"/>
      <c r="O22" s="293"/>
      <c r="P22" s="298">
        <f>AVERAGE(C22:N22)</f>
        <v>12342.363636363636</v>
      </c>
      <c r="Q22" s="295"/>
      <c r="R22" s="295"/>
      <c r="S22" s="295"/>
      <c r="T22" s="295"/>
      <c r="U22" s="295"/>
      <c r="V22" s="295"/>
      <c r="W22" s="295"/>
      <c r="X22" s="295"/>
      <c r="Y22" s="295"/>
      <c r="Z22" s="295"/>
      <c r="AA22" s="295"/>
      <c r="AB22" s="295"/>
      <c r="AC22" s="295"/>
      <c r="AD22" s="295"/>
      <c r="AE22" s="295"/>
      <c r="AF22" s="295"/>
    </row>
    <row r="23" spans="1:32" s="291" customFormat="1" x14ac:dyDescent="0.25">
      <c r="A23" s="447"/>
      <c r="B23" s="281" t="s">
        <v>9627</v>
      </c>
      <c r="C23" s="282">
        <f>+C22-C24</f>
        <v>9318</v>
      </c>
      <c r="D23" s="282">
        <f t="shared" ref="D23:F23" si="5">+D22-D24</f>
        <v>9275</v>
      </c>
      <c r="E23" s="282">
        <f t="shared" si="5"/>
        <v>8940</v>
      </c>
      <c r="F23" s="282">
        <f t="shared" si="5"/>
        <v>8693</v>
      </c>
      <c r="G23" s="282">
        <f>+G22-G24</f>
        <v>7148</v>
      </c>
      <c r="H23" s="282">
        <f t="shared" ref="H23:K23" si="6">+H22-H24</f>
        <v>7207</v>
      </c>
      <c r="I23" s="282">
        <f t="shared" si="6"/>
        <v>7208</v>
      </c>
      <c r="J23" s="282">
        <f t="shared" si="6"/>
        <v>7246</v>
      </c>
      <c r="K23" s="282">
        <f t="shared" si="6"/>
        <v>6634</v>
      </c>
      <c r="L23" s="282">
        <v>6703</v>
      </c>
      <c r="M23" s="282">
        <f>+M22-M24</f>
        <v>6887</v>
      </c>
      <c r="N23" s="283"/>
      <c r="O23" s="269"/>
      <c r="P23" s="299">
        <f t="shared" ref="P23:P26" si="7">AVERAGE(C23:N23)</f>
        <v>7750.818181818182</v>
      </c>
      <c r="Q23" s="295"/>
      <c r="R23" s="295"/>
      <c r="S23" s="295"/>
      <c r="T23" s="295"/>
      <c r="U23" s="295"/>
      <c r="V23" s="295"/>
      <c r="W23" s="295"/>
      <c r="X23" s="295"/>
      <c r="Y23" s="295"/>
      <c r="Z23" s="295"/>
      <c r="AA23" s="295"/>
      <c r="AB23" s="295"/>
      <c r="AC23" s="295"/>
      <c r="AD23" s="295"/>
      <c r="AE23" s="295"/>
      <c r="AF23" s="295"/>
    </row>
    <row r="24" spans="1:32" s="291" customFormat="1" x14ac:dyDescent="0.25">
      <c r="A24" s="447"/>
      <c r="B24" s="281" t="s">
        <v>9628</v>
      </c>
      <c r="C24" s="282">
        <v>4681</v>
      </c>
      <c r="D24" s="282">
        <v>4730</v>
      </c>
      <c r="E24" s="282">
        <v>4780</v>
      </c>
      <c r="F24" s="282">
        <v>4753</v>
      </c>
      <c r="G24" s="282">
        <v>4747</v>
      </c>
      <c r="H24" s="282">
        <v>4723</v>
      </c>
      <c r="I24" s="282">
        <v>4609</v>
      </c>
      <c r="J24" s="282">
        <f>4363+13</f>
        <v>4376</v>
      </c>
      <c r="K24" s="282">
        <v>4341</v>
      </c>
      <c r="L24" s="282">
        <v>4336</v>
      </c>
      <c r="M24" s="282">
        <v>4431</v>
      </c>
      <c r="N24" s="283"/>
      <c r="O24" s="269"/>
      <c r="P24" s="299">
        <f t="shared" si="7"/>
        <v>4591.545454545455</v>
      </c>
      <c r="Q24" s="295"/>
      <c r="R24" s="295"/>
      <c r="S24" s="295"/>
      <c r="T24" s="295"/>
      <c r="U24" s="295"/>
      <c r="V24" s="295"/>
      <c r="W24" s="295"/>
      <c r="X24" s="295"/>
      <c r="Y24" s="295"/>
      <c r="Z24" s="295"/>
      <c r="AA24" s="295"/>
      <c r="AB24" s="295"/>
      <c r="AC24" s="295"/>
      <c r="AD24" s="295"/>
      <c r="AE24" s="295"/>
      <c r="AF24" s="295"/>
    </row>
    <row r="25" spans="1:32" s="291" customFormat="1" ht="22.5" x14ac:dyDescent="0.25">
      <c r="A25" s="447"/>
      <c r="B25" s="277" t="s">
        <v>9631</v>
      </c>
      <c r="C25" s="278">
        <v>2918</v>
      </c>
      <c r="D25" s="278">
        <v>2915</v>
      </c>
      <c r="E25" s="278">
        <v>2782</v>
      </c>
      <c r="F25" s="278">
        <v>2793</v>
      </c>
      <c r="G25" s="278">
        <v>2774</v>
      </c>
      <c r="H25" s="278">
        <v>2293</v>
      </c>
      <c r="I25" s="278">
        <v>2384</v>
      </c>
      <c r="J25" s="278">
        <v>2138</v>
      </c>
      <c r="K25" s="278">
        <v>2168</v>
      </c>
      <c r="L25" s="278">
        <v>1973</v>
      </c>
      <c r="M25" s="278" t="s">
        <v>9620</v>
      </c>
      <c r="N25" s="279"/>
      <c r="O25" s="293"/>
      <c r="P25" s="300">
        <f t="shared" si="7"/>
        <v>2513.8000000000002</v>
      </c>
      <c r="Q25" s="295"/>
      <c r="R25" s="295"/>
      <c r="S25" s="295"/>
      <c r="T25" s="295"/>
      <c r="U25" s="295"/>
      <c r="V25" s="295"/>
      <c r="W25" s="295"/>
      <c r="X25" s="295"/>
      <c r="Y25" s="295"/>
      <c r="Z25" s="295"/>
      <c r="AA25" s="295"/>
      <c r="AB25" s="295"/>
      <c r="AC25" s="295"/>
      <c r="AD25" s="295"/>
      <c r="AE25" s="295"/>
      <c r="AF25" s="295"/>
    </row>
    <row r="26" spans="1:32" s="291" customFormat="1" ht="15.75" thickBot="1" x14ac:dyDescent="0.3">
      <c r="A26" s="448"/>
      <c r="B26" s="301" t="s">
        <v>9632</v>
      </c>
      <c r="C26" s="302">
        <v>235.268</v>
      </c>
      <c r="D26" s="303">
        <v>237.71700000000001</v>
      </c>
      <c r="E26" s="303">
        <v>234.72800000000001</v>
      </c>
      <c r="F26" s="303">
        <v>226.69900000000001</v>
      </c>
      <c r="G26" s="302">
        <v>226.16200000000001</v>
      </c>
      <c r="H26" s="302">
        <v>218.02199999999999</v>
      </c>
      <c r="I26" s="303">
        <v>215.584</v>
      </c>
      <c r="J26" s="303">
        <v>214.15600000000001</v>
      </c>
      <c r="K26" s="303">
        <v>204.65299999999999</v>
      </c>
      <c r="L26" s="303">
        <v>207.761</v>
      </c>
      <c r="M26" s="303" t="s">
        <v>9620</v>
      </c>
      <c r="N26" s="304"/>
      <c r="O26" s="305"/>
      <c r="P26" s="306">
        <f t="shared" si="7"/>
        <v>222.07499999999999</v>
      </c>
      <c r="Q26" s="307"/>
      <c r="R26" s="307"/>
      <c r="S26" s="307"/>
      <c r="T26" s="307"/>
      <c r="U26" s="307"/>
      <c r="V26" s="307"/>
      <c r="W26" s="307"/>
      <c r="X26" s="307"/>
      <c r="Y26" s="307"/>
      <c r="Z26" s="307"/>
      <c r="AA26" s="307"/>
      <c r="AB26" s="307"/>
      <c r="AC26" s="307"/>
      <c r="AD26" s="307"/>
      <c r="AE26" s="307"/>
      <c r="AF26" s="307"/>
    </row>
    <row r="27" spans="1:32" s="179" customFormat="1" ht="7.5" customHeight="1" thickBot="1" x14ac:dyDescent="0.3">
      <c r="A27" s="265"/>
      <c r="B27" s="266"/>
      <c r="C27" s="267"/>
      <c r="D27" s="267"/>
      <c r="E27" s="268"/>
      <c r="F27" s="268"/>
      <c r="G27" s="268"/>
      <c r="H27" s="268"/>
      <c r="I27" s="268"/>
      <c r="J27" s="268"/>
      <c r="K27" s="268"/>
      <c r="L27" s="268"/>
      <c r="M27" s="268"/>
      <c r="N27" s="268"/>
      <c r="O27" s="269"/>
      <c r="P27" s="270"/>
      <c r="Q27" s="269"/>
      <c r="R27" s="269"/>
      <c r="S27" s="269"/>
      <c r="T27" s="269"/>
      <c r="U27" s="269"/>
      <c r="V27" s="269"/>
      <c r="W27" s="269"/>
      <c r="X27" s="269"/>
      <c r="Y27" s="269"/>
      <c r="Z27" s="269"/>
      <c r="AA27" s="269"/>
      <c r="AB27" s="269"/>
      <c r="AC27" s="269"/>
      <c r="AD27" s="269"/>
      <c r="AE27" s="269"/>
      <c r="AF27" s="269"/>
    </row>
    <row r="28" spans="1:32" s="276" customFormat="1" ht="15" customHeight="1" x14ac:dyDescent="0.25">
      <c r="A28" s="443" t="s">
        <v>9633</v>
      </c>
      <c r="B28" s="290" t="s">
        <v>9616</v>
      </c>
      <c r="C28" s="272">
        <v>1416</v>
      </c>
      <c r="D28" s="272">
        <v>1452</v>
      </c>
      <c r="E28" s="272">
        <v>1780</v>
      </c>
      <c r="F28" s="272">
        <v>1415</v>
      </c>
      <c r="G28" s="272">
        <v>2851</v>
      </c>
      <c r="H28" s="272">
        <v>1142</v>
      </c>
      <c r="I28" s="272">
        <v>1379</v>
      </c>
      <c r="J28" s="272">
        <v>1516</v>
      </c>
      <c r="K28" s="272">
        <v>1770</v>
      </c>
      <c r="L28" s="272">
        <v>1325</v>
      </c>
      <c r="M28" s="272">
        <v>1135</v>
      </c>
      <c r="N28" s="273"/>
      <c r="O28" s="293"/>
      <c r="P28" s="274">
        <f t="shared" ref="P28:P31" si="8">SUM(C28:N28)</f>
        <v>17181</v>
      </c>
      <c r="Q28" s="295"/>
      <c r="R28" s="295"/>
      <c r="S28" s="295"/>
      <c r="T28" s="295"/>
      <c r="U28" s="295"/>
      <c r="V28" s="295"/>
      <c r="W28" s="295"/>
      <c r="X28" s="295"/>
      <c r="Y28" s="295"/>
      <c r="Z28" s="295"/>
      <c r="AA28" s="295"/>
      <c r="AB28" s="295"/>
      <c r="AC28" s="295"/>
      <c r="AD28" s="295"/>
      <c r="AE28" s="295"/>
      <c r="AF28" s="295"/>
    </row>
    <row r="29" spans="1:32" s="314" customFormat="1" ht="15" customHeight="1" x14ac:dyDescent="0.25">
      <c r="A29" s="444"/>
      <c r="B29" s="308" t="s">
        <v>9634</v>
      </c>
      <c r="C29" s="282">
        <v>830</v>
      </c>
      <c r="D29" s="282">
        <v>1032</v>
      </c>
      <c r="E29" s="282">
        <v>1346</v>
      </c>
      <c r="F29" s="282">
        <v>1010</v>
      </c>
      <c r="G29" s="282">
        <v>2413</v>
      </c>
      <c r="H29" s="282">
        <v>758</v>
      </c>
      <c r="I29" s="282">
        <v>852</v>
      </c>
      <c r="J29" s="282">
        <v>920</v>
      </c>
      <c r="K29" s="282">
        <v>1375</v>
      </c>
      <c r="L29" s="309">
        <v>925</v>
      </c>
      <c r="M29" s="309">
        <v>812</v>
      </c>
      <c r="N29" s="310"/>
      <c r="O29" s="311"/>
      <c r="P29" s="312">
        <f t="shared" si="8"/>
        <v>12273</v>
      </c>
      <c r="Q29" s="313"/>
      <c r="R29" s="313"/>
      <c r="S29" s="313"/>
      <c r="T29" s="313"/>
      <c r="U29" s="313"/>
      <c r="V29" s="313"/>
      <c r="W29" s="313"/>
      <c r="X29" s="313"/>
      <c r="Y29" s="313"/>
      <c r="Z29" s="313"/>
      <c r="AA29" s="313"/>
      <c r="AB29" s="313"/>
      <c r="AC29" s="313"/>
      <c r="AD29" s="313"/>
      <c r="AE29" s="313"/>
      <c r="AF29" s="313"/>
    </row>
    <row r="30" spans="1:32" s="314" customFormat="1" ht="15" customHeight="1" x14ac:dyDescent="0.25">
      <c r="A30" s="444"/>
      <c r="B30" s="308" t="s">
        <v>9635</v>
      </c>
      <c r="C30" s="315">
        <v>586</v>
      </c>
      <c r="D30" s="309">
        <v>420</v>
      </c>
      <c r="E30" s="309">
        <v>434</v>
      </c>
      <c r="F30" s="309">
        <v>405</v>
      </c>
      <c r="G30" s="309">
        <v>438</v>
      </c>
      <c r="H30" s="309">
        <v>384</v>
      </c>
      <c r="I30" s="309">
        <v>527</v>
      </c>
      <c r="J30" s="309">
        <v>596</v>
      </c>
      <c r="K30" s="309">
        <v>395</v>
      </c>
      <c r="L30" s="309">
        <v>400</v>
      </c>
      <c r="M30" s="309">
        <v>323</v>
      </c>
      <c r="N30" s="310"/>
      <c r="O30" s="311"/>
      <c r="P30" s="284">
        <f t="shared" si="8"/>
        <v>4908</v>
      </c>
      <c r="Q30" s="313"/>
      <c r="R30" s="313"/>
      <c r="S30" s="313"/>
      <c r="T30" s="313"/>
      <c r="U30" s="313"/>
      <c r="V30" s="313"/>
      <c r="W30" s="313"/>
      <c r="X30" s="313"/>
      <c r="Y30" s="313"/>
      <c r="Z30" s="313"/>
      <c r="AA30" s="313"/>
      <c r="AB30" s="313"/>
      <c r="AC30" s="313"/>
      <c r="AD30" s="313"/>
      <c r="AE30" s="313"/>
      <c r="AF30" s="313"/>
    </row>
    <row r="31" spans="1:32" s="322" customFormat="1" ht="12.75" customHeight="1" thickBot="1" x14ac:dyDescent="0.25">
      <c r="A31" s="445"/>
      <c r="B31" s="316" t="s">
        <v>9636</v>
      </c>
      <c r="C31" s="317" t="s">
        <v>9637</v>
      </c>
      <c r="D31" s="318">
        <f>+(D22-C22)-(D3-D8-D12-D13-D28)</f>
        <v>-10</v>
      </c>
      <c r="E31" s="318">
        <f>+(E22-D22)-(E3-E8-E12-E13-E28)</f>
        <v>-15</v>
      </c>
      <c r="F31" s="318">
        <f>+(F22-E22)-(F3-F8-F12-F13-F28)</f>
        <v>-23</v>
      </c>
      <c r="G31" s="318">
        <f>+(G22-F22)-(G3-G8-G12-G13-G28)</f>
        <v>-27</v>
      </c>
      <c r="H31" s="318">
        <f>+(H22-G22)-(H3-H8-H12-H13-H28)</f>
        <v>-9</v>
      </c>
      <c r="I31" s="318">
        <f t="shared" ref="I31:M31" si="9">+(I22-H22)-(I3-I8-I12-I13-I28)</f>
        <v>42</v>
      </c>
      <c r="J31" s="318">
        <f t="shared" si="9"/>
        <v>-10</v>
      </c>
      <c r="K31" s="318">
        <f t="shared" si="9"/>
        <v>54</v>
      </c>
      <c r="L31" s="318">
        <f t="shared" si="9"/>
        <v>15</v>
      </c>
      <c r="M31" s="318">
        <f t="shared" si="9"/>
        <v>65</v>
      </c>
      <c r="N31" s="319"/>
      <c r="O31" s="320"/>
      <c r="P31" s="289">
        <f t="shared" si="8"/>
        <v>82</v>
      </c>
      <c r="Q31" s="321"/>
      <c r="R31" s="321"/>
      <c r="S31" s="321"/>
      <c r="T31" s="321"/>
      <c r="U31" s="321"/>
      <c r="V31" s="321"/>
      <c r="W31" s="321"/>
      <c r="X31" s="321"/>
      <c r="Y31" s="321"/>
      <c r="Z31" s="321"/>
      <c r="AA31" s="321"/>
      <c r="AB31" s="321"/>
      <c r="AC31" s="321"/>
      <c r="AD31" s="321"/>
      <c r="AE31" s="321"/>
      <c r="AF31" s="321"/>
    </row>
    <row r="32" spans="1:32" s="179" customFormat="1" ht="7.5" customHeight="1" thickBot="1" x14ac:dyDescent="0.3">
      <c r="A32" s="265"/>
      <c r="B32" s="266"/>
      <c r="C32" s="267"/>
      <c r="D32" s="267"/>
      <c r="E32" s="268"/>
      <c r="F32" s="268"/>
      <c r="G32" s="268"/>
      <c r="H32" s="268"/>
      <c r="I32" s="268"/>
      <c r="J32" s="268"/>
      <c r="K32" s="268"/>
      <c r="L32" s="268"/>
      <c r="M32" s="268"/>
      <c r="N32" s="268"/>
      <c r="O32" s="269"/>
      <c r="P32" s="270"/>
      <c r="Q32" s="269"/>
      <c r="R32" s="269"/>
      <c r="S32" s="269"/>
      <c r="T32" s="269"/>
      <c r="U32" s="269"/>
      <c r="V32" s="269"/>
      <c r="W32" s="269"/>
      <c r="X32" s="269"/>
      <c r="Y32" s="269"/>
      <c r="Z32" s="269"/>
      <c r="AA32" s="269"/>
      <c r="AB32" s="269"/>
      <c r="AC32" s="269"/>
      <c r="AD32" s="269"/>
      <c r="AE32" s="269"/>
      <c r="AF32" s="269"/>
    </row>
    <row r="33" spans="1:32" s="291" customFormat="1" ht="15" customHeight="1" x14ac:dyDescent="0.25">
      <c r="A33" s="439" t="s">
        <v>9638</v>
      </c>
      <c r="B33" s="323" t="s">
        <v>9639</v>
      </c>
      <c r="C33" s="324" t="s">
        <v>9620</v>
      </c>
      <c r="D33" s="324" t="s">
        <v>9620</v>
      </c>
      <c r="E33" s="324" t="s">
        <v>9620</v>
      </c>
      <c r="F33" s="325">
        <v>0.4511</v>
      </c>
      <c r="G33" s="325">
        <v>0.5081</v>
      </c>
      <c r="H33" s="325">
        <v>0.5</v>
      </c>
      <c r="I33" s="325">
        <v>0.55689999999999995</v>
      </c>
      <c r="J33" s="325">
        <v>0.48799999999999999</v>
      </c>
      <c r="K33" s="325">
        <v>0.48</v>
      </c>
      <c r="L33" s="325">
        <v>0.53710000000000002</v>
      </c>
      <c r="M33" s="325">
        <v>0.44240000000000002</v>
      </c>
      <c r="N33" s="326"/>
      <c r="O33" s="269"/>
      <c r="P33" s="327">
        <f t="shared" ref="P33:P35" si="10">AVERAGE(C33:N33)</f>
        <v>0.49545</v>
      </c>
      <c r="Q33" s="295"/>
      <c r="R33" s="295"/>
      <c r="S33" s="295"/>
      <c r="T33" s="295"/>
      <c r="U33" s="295"/>
      <c r="V33" s="295"/>
      <c r="W33" s="295"/>
      <c r="X33" s="295"/>
      <c r="Y33" s="295"/>
      <c r="Z33" s="295"/>
      <c r="AA33" s="295"/>
      <c r="AB33" s="295"/>
      <c r="AC33" s="295"/>
      <c r="AD33" s="295"/>
      <c r="AE33" s="295"/>
      <c r="AF33" s="295"/>
    </row>
    <row r="34" spans="1:32" s="291" customFormat="1" x14ac:dyDescent="0.25">
      <c r="A34" s="440"/>
      <c r="B34" s="328" t="s">
        <v>9640</v>
      </c>
      <c r="C34" s="282" t="s">
        <v>9620</v>
      </c>
      <c r="D34" s="282" t="s">
        <v>9620</v>
      </c>
      <c r="E34" s="282" t="s">
        <v>9620</v>
      </c>
      <c r="F34" s="329">
        <v>0.72729999999999995</v>
      </c>
      <c r="G34" s="329">
        <v>0.75009999999999999</v>
      </c>
      <c r="H34" s="329">
        <v>0.74519999999999997</v>
      </c>
      <c r="I34" s="329">
        <v>0.73060000000000003</v>
      </c>
      <c r="J34" s="329">
        <v>0.73299999999999998</v>
      </c>
      <c r="K34" s="329">
        <v>0.6835</v>
      </c>
      <c r="L34" s="329">
        <v>0.71399999999999997</v>
      </c>
      <c r="M34" s="329">
        <v>0.66269999999999996</v>
      </c>
      <c r="N34" s="283"/>
      <c r="O34" s="269"/>
      <c r="P34" s="330">
        <f t="shared" si="10"/>
        <v>0.71830000000000005</v>
      </c>
      <c r="Q34" s="295"/>
      <c r="R34" s="295"/>
      <c r="S34" s="295"/>
      <c r="T34" s="295"/>
      <c r="U34" s="295"/>
      <c r="V34" s="295"/>
      <c r="W34" s="295"/>
      <c r="X34" s="295"/>
      <c r="Y34" s="295"/>
      <c r="Z34" s="295"/>
      <c r="AA34" s="295"/>
      <c r="AB34" s="295"/>
      <c r="AC34" s="295"/>
      <c r="AD34" s="295"/>
      <c r="AE34" s="295"/>
      <c r="AF34" s="295"/>
    </row>
    <row r="35" spans="1:32" s="291" customFormat="1" ht="15.75" thickBot="1" x14ac:dyDescent="0.3">
      <c r="A35" s="441"/>
      <c r="B35" s="331" t="s">
        <v>9641</v>
      </c>
      <c r="C35" s="287" t="s">
        <v>9620</v>
      </c>
      <c r="D35" s="287" t="s">
        <v>9620</v>
      </c>
      <c r="E35" s="287" t="s">
        <v>9620</v>
      </c>
      <c r="F35" s="332">
        <v>0.51639999999999997</v>
      </c>
      <c r="G35" s="332">
        <v>0.51041666666666663</v>
      </c>
      <c r="H35" s="332">
        <v>0.48809999999999998</v>
      </c>
      <c r="I35" s="332">
        <v>0.49517684887459806</v>
      </c>
      <c r="J35" s="332">
        <v>0.44213649851632048</v>
      </c>
      <c r="K35" s="332">
        <v>0.47404844290657439</v>
      </c>
      <c r="L35" s="332">
        <v>0.43930000000000002</v>
      </c>
      <c r="M35" s="332">
        <v>0.4733</v>
      </c>
      <c r="N35" s="288"/>
      <c r="O35" s="269"/>
      <c r="P35" s="333">
        <f t="shared" si="10"/>
        <v>0.4798598071205199</v>
      </c>
      <c r="Q35" s="295"/>
      <c r="R35" s="295"/>
      <c r="S35" s="295"/>
      <c r="T35" s="295"/>
      <c r="U35" s="295"/>
      <c r="V35" s="295"/>
      <c r="W35" s="295"/>
      <c r="X35" s="295"/>
      <c r="Y35" s="295"/>
      <c r="Z35" s="295"/>
      <c r="AA35" s="295"/>
      <c r="AB35" s="295"/>
      <c r="AC35" s="295"/>
      <c r="AD35" s="295"/>
      <c r="AE35" s="295"/>
      <c r="AF35" s="295"/>
    </row>
    <row r="36" spans="1:32" s="179" customFormat="1" ht="7.5" customHeight="1" thickBot="1" x14ac:dyDescent="0.3">
      <c r="A36" s="265"/>
      <c r="B36" s="266"/>
      <c r="C36" s="267"/>
      <c r="D36" s="267"/>
      <c r="E36" s="268"/>
      <c r="F36" s="268"/>
      <c r="G36" s="268"/>
      <c r="H36" s="268"/>
      <c r="I36" s="268"/>
      <c r="J36" s="268"/>
      <c r="K36" s="268"/>
      <c r="L36" s="268"/>
      <c r="M36" s="268"/>
      <c r="N36" s="268"/>
      <c r="O36" s="269"/>
      <c r="P36" s="270"/>
      <c r="Q36" s="269"/>
      <c r="R36" s="269"/>
      <c r="S36" s="269"/>
      <c r="T36" s="269"/>
      <c r="U36" s="269"/>
      <c r="V36" s="269"/>
      <c r="W36" s="269"/>
      <c r="X36" s="269"/>
      <c r="Y36" s="269"/>
      <c r="Z36" s="269"/>
      <c r="AA36" s="269"/>
      <c r="AB36" s="269"/>
      <c r="AC36" s="269"/>
      <c r="AD36" s="269"/>
      <c r="AE36" s="269"/>
      <c r="AF36" s="269"/>
    </row>
    <row r="37" spans="1:32" s="276" customFormat="1" x14ac:dyDescent="0.25">
      <c r="A37" s="446" t="s">
        <v>9642</v>
      </c>
      <c r="B37" s="290" t="s">
        <v>9643</v>
      </c>
      <c r="C37" s="334">
        <v>155329</v>
      </c>
      <c r="D37" s="334">
        <v>239111</v>
      </c>
      <c r="E37" s="334">
        <v>323044</v>
      </c>
      <c r="F37" s="334">
        <v>244837</v>
      </c>
      <c r="G37" s="334">
        <v>214905</v>
      </c>
      <c r="H37" s="334">
        <v>200871</v>
      </c>
      <c r="I37" s="334">
        <v>202268</v>
      </c>
      <c r="J37" s="334">
        <v>229646</v>
      </c>
      <c r="K37" s="334">
        <v>173007</v>
      </c>
      <c r="L37" s="334">
        <v>172637</v>
      </c>
      <c r="M37" s="334">
        <v>229447</v>
      </c>
      <c r="N37" s="335"/>
      <c r="O37" s="336"/>
      <c r="P37" s="337">
        <f t="shared" ref="P37" si="11">SUM(C37:N37)</f>
        <v>2385102</v>
      </c>
      <c r="Q37" s="338"/>
      <c r="R37" s="338"/>
      <c r="S37" s="338"/>
      <c r="T37" s="338"/>
      <c r="U37" s="338"/>
      <c r="V37" s="338"/>
      <c r="W37" s="338"/>
      <c r="X37" s="338"/>
      <c r="Y37" s="338"/>
      <c r="Z37" s="338"/>
      <c r="AA37" s="338"/>
      <c r="AB37" s="338"/>
      <c r="AC37" s="338"/>
      <c r="AD37" s="338"/>
      <c r="AE37" s="338"/>
      <c r="AF37" s="338"/>
    </row>
    <row r="38" spans="1:32" s="276" customFormat="1" ht="15.75" thickBot="1" x14ac:dyDescent="0.3">
      <c r="A38" s="448"/>
      <c r="B38" s="301" t="s">
        <v>9644</v>
      </c>
      <c r="C38" s="339">
        <f t="shared" ref="C38:M38" si="12">+C37/1.2</f>
        <v>129440.83333333334</v>
      </c>
      <c r="D38" s="339">
        <f t="shared" si="12"/>
        <v>199259.16666666669</v>
      </c>
      <c r="E38" s="339">
        <f t="shared" si="12"/>
        <v>269203.33333333337</v>
      </c>
      <c r="F38" s="339">
        <f t="shared" si="12"/>
        <v>204030.83333333334</v>
      </c>
      <c r="G38" s="339">
        <f t="shared" si="12"/>
        <v>179087.5</v>
      </c>
      <c r="H38" s="339">
        <f t="shared" si="12"/>
        <v>167392.5</v>
      </c>
      <c r="I38" s="339">
        <f t="shared" si="12"/>
        <v>168556.66666666669</v>
      </c>
      <c r="J38" s="339">
        <f t="shared" si="12"/>
        <v>191371.66666666669</v>
      </c>
      <c r="K38" s="339">
        <f t="shared" si="12"/>
        <v>144172.5</v>
      </c>
      <c r="L38" s="339">
        <f t="shared" si="12"/>
        <v>143864.16666666669</v>
      </c>
      <c r="M38" s="339">
        <f t="shared" si="12"/>
        <v>191205.83333333334</v>
      </c>
      <c r="N38" s="340"/>
      <c r="O38" s="336"/>
      <c r="P38" s="341">
        <f t="shared" ref="P38" si="13">SUM(C38:N38)</f>
        <v>1987585.0000000002</v>
      </c>
      <c r="Q38" s="338"/>
      <c r="R38" s="338"/>
      <c r="S38" s="338"/>
      <c r="T38" s="338"/>
      <c r="U38" s="338"/>
      <c r="V38" s="338"/>
      <c r="W38" s="338"/>
      <c r="X38" s="338"/>
      <c r="Y38" s="338"/>
      <c r="Z38" s="338"/>
      <c r="AA38" s="338"/>
      <c r="AB38" s="338"/>
      <c r="AC38" s="338"/>
      <c r="AD38" s="338"/>
      <c r="AE38" s="338"/>
    </row>
    <row r="39" spans="1:32" s="179" customFormat="1" ht="7.5" customHeight="1" thickBot="1" x14ac:dyDescent="0.3">
      <c r="A39" s="265"/>
      <c r="B39" s="266"/>
      <c r="C39" s="267"/>
      <c r="D39" s="267"/>
      <c r="E39" s="268"/>
      <c r="F39" s="268"/>
      <c r="G39" s="268"/>
      <c r="H39" s="268"/>
      <c r="I39" s="268"/>
      <c r="J39" s="268"/>
      <c r="K39" s="268"/>
      <c r="L39" s="268"/>
      <c r="M39" s="268"/>
      <c r="N39" s="268"/>
      <c r="O39" s="269"/>
      <c r="P39" s="270"/>
      <c r="Q39" s="269"/>
      <c r="R39" s="269"/>
      <c r="S39" s="269"/>
      <c r="T39" s="269"/>
      <c r="U39" s="269"/>
      <c r="V39" s="269"/>
      <c r="W39" s="269"/>
      <c r="X39" s="269"/>
      <c r="Y39" s="269"/>
      <c r="Z39" s="269"/>
      <c r="AA39" s="269"/>
      <c r="AB39" s="269"/>
      <c r="AC39" s="269"/>
      <c r="AD39" s="269"/>
      <c r="AE39" s="269"/>
      <c r="AF39" s="269"/>
    </row>
    <row r="40" spans="1:32" s="291" customFormat="1" ht="18" customHeight="1" x14ac:dyDescent="0.25">
      <c r="A40" s="446" t="s">
        <v>10056</v>
      </c>
      <c r="B40" s="323" t="s">
        <v>9639</v>
      </c>
      <c r="C40" s="324">
        <v>58.953000000000003</v>
      </c>
      <c r="D40" s="324">
        <v>68.954999999999998</v>
      </c>
      <c r="E40" s="324">
        <v>65</v>
      </c>
      <c r="F40" s="324">
        <v>59</v>
      </c>
      <c r="G40" s="324">
        <v>60</v>
      </c>
      <c r="H40" s="324">
        <v>63</v>
      </c>
      <c r="I40" s="324">
        <v>65</v>
      </c>
      <c r="J40" s="324">
        <v>78</v>
      </c>
      <c r="K40" s="324">
        <v>70</v>
      </c>
      <c r="L40" s="324">
        <v>55.72</v>
      </c>
      <c r="M40" s="324" t="s">
        <v>9620</v>
      </c>
      <c r="N40" s="326"/>
      <c r="O40" s="269"/>
      <c r="P40" s="342">
        <f t="shared" ref="P40:P41" si="14">AVERAGE(C40:N40)</f>
        <v>64.362800000000007</v>
      </c>
      <c r="Q40" s="295"/>
      <c r="R40" s="295"/>
      <c r="S40" s="295"/>
      <c r="T40" s="295"/>
      <c r="U40" s="295"/>
      <c r="V40" s="295"/>
      <c r="W40" s="295"/>
      <c r="X40" s="295"/>
      <c r="Y40" s="295"/>
      <c r="Z40" s="295"/>
      <c r="AA40" s="295"/>
      <c r="AB40" s="295"/>
      <c r="AC40" s="295"/>
      <c r="AD40" s="295"/>
      <c r="AE40" s="295"/>
      <c r="AF40" s="295"/>
    </row>
    <row r="41" spans="1:32" s="291" customFormat="1" ht="18" customHeight="1" thickBot="1" x14ac:dyDescent="0.3">
      <c r="A41" s="448"/>
      <c r="B41" s="343" t="s">
        <v>9641</v>
      </c>
      <c r="C41" s="344">
        <v>51.343000000000004</v>
      </c>
      <c r="D41" s="344">
        <v>68.736000000000004</v>
      </c>
      <c r="E41" s="344">
        <v>69</v>
      </c>
      <c r="F41" s="344">
        <v>65</v>
      </c>
      <c r="G41" s="344">
        <v>67</v>
      </c>
      <c r="H41" s="344">
        <v>74</v>
      </c>
      <c r="I41" s="344">
        <v>55</v>
      </c>
      <c r="J41" s="344">
        <v>56</v>
      </c>
      <c r="K41" s="287">
        <v>65</v>
      </c>
      <c r="L41" s="287">
        <v>64.63</v>
      </c>
      <c r="M41" s="287" t="s">
        <v>9620</v>
      </c>
      <c r="N41" s="288"/>
      <c r="O41" s="269"/>
      <c r="P41" s="345">
        <f t="shared" si="14"/>
        <v>63.570899999999995</v>
      </c>
      <c r="Q41" s="295"/>
      <c r="R41" s="295"/>
      <c r="S41" s="295"/>
      <c r="T41" s="295"/>
      <c r="U41" s="295"/>
      <c r="V41" s="295"/>
      <c r="W41" s="295"/>
      <c r="X41" s="295"/>
      <c r="Y41" s="295"/>
      <c r="Z41" s="295"/>
      <c r="AA41" s="295"/>
      <c r="AB41" s="295"/>
      <c r="AC41" s="295"/>
      <c r="AD41" s="295"/>
      <c r="AE41" s="295"/>
      <c r="AF41" s="295"/>
    </row>
    <row r="42" spans="1:32" s="179" customFormat="1" ht="7.5" customHeight="1" thickBot="1" x14ac:dyDescent="0.3">
      <c r="A42" s="265"/>
      <c r="B42" s="266"/>
      <c r="C42" s="267"/>
      <c r="D42" s="267"/>
      <c r="E42" s="268"/>
      <c r="F42" s="268"/>
      <c r="G42" s="268"/>
      <c r="H42" s="268"/>
      <c r="I42" s="268"/>
      <c r="J42" s="268"/>
      <c r="K42" s="268"/>
      <c r="L42" s="268"/>
      <c r="M42" s="268"/>
      <c r="N42" s="268"/>
      <c r="O42" s="269"/>
      <c r="P42" s="270"/>
      <c r="Q42" s="269"/>
      <c r="R42" s="269"/>
      <c r="S42" s="269"/>
      <c r="T42" s="269"/>
      <c r="U42" s="269"/>
      <c r="V42" s="269"/>
      <c r="W42" s="269"/>
      <c r="X42" s="269"/>
      <c r="Y42" s="269"/>
      <c r="Z42" s="269"/>
      <c r="AA42" s="269"/>
      <c r="AB42" s="269"/>
      <c r="AC42" s="269"/>
      <c r="AD42" s="269"/>
      <c r="AE42" s="269"/>
      <c r="AF42" s="269"/>
    </row>
    <row r="43" spans="1:32" s="314" customFormat="1" ht="21" customHeight="1" x14ac:dyDescent="0.25">
      <c r="A43" s="446" t="s">
        <v>9645</v>
      </c>
      <c r="B43" s="346" t="s">
        <v>9617</v>
      </c>
      <c r="C43" s="347">
        <v>912</v>
      </c>
      <c r="D43" s="348" t="s">
        <v>9620</v>
      </c>
      <c r="E43" s="348" t="s">
        <v>9620</v>
      </c>
      <c r="F43" s="348" t="s">
        <v>9620</v>
      </c>
      <c r="G43" s="348" t="s">
        <v>9620</v>
      </c>
      <c r="H43" s="348" t="s">
        <v>9620</v>
      </c>
      <c r="I43" s="348" t="s">
        <v>9620</v>
      </c>
      <c r="J43" s="348" t="s">
        <v>9620</v>
      </c>
      <c r="K43" s="348" t="s">
        <v>9620</v>
      </c>
      <c r="L43" s="348" t="s">
        <v>9620</v>
      </c>
      <c r="M43" s="348" t="s">
        <v>9620</v>
      </c>
      <c r="N43" s="349"/>
      <c r="O43" s="311"/>
      <c r="P43" s="350">
        <f t="shared" ref="P43:P44" si="15">SUM(C43:N43)</f>
        <v>912</v>
      </c>
      <c r="Q43" s="313"/>
      <c r="R43" s="313"/>
      <c r="S43" s="313"/>
      <c r="T43" s="313"/>
      <c r="U43" s="313"/>
      <c r="V43" s="313"/>
      <c r="W43" s="313"/>
      <c r="X43" s="313"/>
      <c r="Y43" s="313"/>
      <c r="Z43" s="313"/>
      <c r="AA43" s="313"/>
      <c r="AB43" s="313"/>
      <c r="AC43" s="313"/>
      <c r="AD43" s="313"/>
      <c r="AE43" s="313"/>
      <c r="AF43" s="313"/>
    </row>
    <row r="44" spans="1:32" s="314" customFormat="1" ht="21" customHeight="1" thickBot="1" x14ac:dyDescent="0.3">
      <c r="A44" s="448"/>
      <c r="B44" s="351" t="s">
        <v>9623</v>
      </c>
      <c r="C44" s="352">
        <v>423</v>
      </c>
      <c r="D44" s="353" t="s">
        <v>9620</v>
      </c>
      <c r="E44" s="353" t="s">
        <v>9620</v>
      </c>
      <c r="F44" s="353" t="s">
        <v>9620</v>
      </c>
      <c r="G44" s="353" t="s">
        <v>9620</v>
      </c>
      <c r="H44" s="353" t="s">
        <v>9620</v>
      </c>
      <c r="I44" s="353" t="s">
        <v>9620</v>
      </c>
      <c r="J44" s="353" t="s">
        <v>9620</v>
      </c>
      <c r="K44" s="353" t="s">
        <v>9620</v>
      </c>
      <c r="L44" s="353" t="s">
        <v>9620</v>
      </c>
      <c r="M44" s="353" t="s">
        <v>9620</v>
      </c>
      <c r="N44" s="354"/>
      <c r="O44" s="311"/>
      <c r="P44" s="289">
        <f t="shared" si="15"/>
        <v>423</v>
      </c>
      <c r="Q44" s="313"/>
      <c r="R44" s="313"/>
      <c r="S44" s="313"/>
      <c r="T44" s="313"/>
      <c r="U44" s="313"/>
      <c r="V44" s="313"/>
      <c r="W44" s="313"/>
      <c r="X44" s="313"/>
      <c r="Y44" s="313"/>
      <c r="Z44" s="313"/>
      <c r="AA44" s="313"/>
      <c r="AB44" s="313"/>
      <c r="AC44" s="313"/>
      <c r="AD44" s="313"/>
      <c r="AE44" s="313"/>
      <c r="AF44" s="313"/>
    </row>
    <row r="45" spans="1:32" s="179" customFormat="1" ht="7.5" customHeight="1" thickBot="1" x14ac:dyDescent="0.3">
      <c r="A45" s="265"/>
      <c r="B45" s="266"/>
      <c r="C45" s="267"/>
      <c r="D45" s="267"/>
      <c r="E45" s="268"/>
      <c r="F45" s="268"/>
      <c r="G45" s="268"/>
      <c r="H45" s="268"/>
      <c r="I45" s="268"/>
      <c r="J45" s="268"/>
      <c r="K45" s="268"/>
      <c r="L45" s="268"/>
      <c r="M45" s="268"/>
      <c r="N45" s="268"/>
      <c r="O45" s="269"/>
      <c r="P45" s="270"/>
      <c r="Q45" s="269"/>
      <c r="R45" s="269"/>
      <c r="S45" s="269"/>
      <c r="T45" s="269"/>
      <c r="U45" s="269"/>
      <c r="V45" s="269"/>
      <c r="W45" s="269"/>
      <c r="X45" s="269"/>
      <c r="Y45" s="269"/>
      <c r="Z45" s="269"/>
      <c r="AA45" s="269"/>
      <c r="AB45" s="269"/>
      <c r="AC45" s="269"/>
      <c r="AD45" s="269"/>
      <c r="AE45" s="269"/>
      <c r="AF45" s="269"/>
    </row>
    <row r="46" spans="1:32" s="291" customFormat="1" ht="15" customHeight="1" x14ac:dyDescent="0.25">
      <c r="A46" s="439" t="s">
        <v>10057</v>
      </c>
      <c r="B46" s="323" t="s">
        <v>9617</v>
      </c>
      <c r="C46" s="324">
        <v>4657</v>
      </c>
      <c r="D46" s="324">
        <f>7144-D48</f>
        <v>4308</v>
      </c>
      <c r="E46" s="324">
        <v>4692</v>
      </c>
      <c r="F46" s="324">
        <f>8200-F48</f>
        <v>6108</v>
      </c>
      <c r="G46" s="324">
        <f>7928-G48</f>
        <v>5929</v>
      </c>
      <c r="H46" s="324">
        <f>8325-H48</f>
        <v>6417</v>
      </c>
      <c r="I46" s="324">
        <v>6566</v>
      </c>
      <c r="J46" s="324">
        <v>5668</v>
      </c>
      <c r="K46" s="324">
        <v>3657</v>
      </c>
      <c r="L46" s="324">
        <v>2887</v>
      </c>
      <c r="M46" s="324">
        <v>3128</v>
      </c>
      <c r="N46" s="326"/>
      <c r="O46" s="269"/>
      <c r="P46" s="342">
        <f t="shared" ref="P46:P48" si="16">AVERAGE(C46:N46)</f>
        <v>4910.636363636364</v>
      </c>
      <c r="Q46" s="295"/>
      <c r="R46" s="439" t="s">
        <v>9646</v>
      </c>
      <c r="S46" s="404">
        <v>3128</v>
      </c>
      <c r="T46" s="295"/>
      <c r="U46" s="295"/>
      <c r="V46" s="295"/>
      <c r="W46" s="295"/>
      <c r="X46" s="295"/>
      <c r="Y46" s="295"/>
      <c r="Z46" s="295"/>
      <c r="AA46" s="295"/>
      <c r="AB46" s="295"/>
      <c r="AC46" s="295"/>
      <c r="AD46" s="295"/>
      <c r="AE46" s="295"/>
      <c r="AF46" s="295"/>
    </row>
    <row r="47" spans="1:32" s="291" customFormat="1" x14ac:dyDescent="0.25">
      <c r="A47" s="440"/>
      <c r="B47" s="308" t="s">
        <v>9647</v>
      </c>
      <c r="C47" s="282">
        <v>1852</v>
      </c>
      <c r="D47" s="282">
        <f>1920+99</f>
        <v>2019</v>
      </c>
      <c r="E47" s="282">
        <v>2451</v>
      </c>
      <c r="F47" s="282">
        <v>4068</v>
      </c>
      <c r="G47" s="282">
        <v>4311</v>
      </c>
      <c r="H47" s="282">
        <f>4531+83</f>
        <v>4614</v>
      </c>
      <c r="I47" s="282">
        <v>4801</v>
      </c>
      <c r="J47" s="282">
        <v>4425</v>
      </c>
      <c r="K47" s="282">
        <v>2952</v>
      </c>
      <c r="L47" s="282">
        <v>2165</v>
      </c>
      <c r="M47" s="282">
        <f>2148+15</f>
        <v>2163</v>
      </c>
      <c r="N47" s="283"/>
      <c r="O47" s="269"/>
      <c r="P47" s="299">
        <f t="shared" si="16"/>
        <v>3256.4545454545455</v>
      </c>
      <c r="Q47" s="295"/>
      <c r="R47" s="440"/>
      <c r="S47" s="404">
        <v>2163</v>
      </c>
      <c r="T47" s="295"/>
      <c r="U47" s="295"/>
      <c r="V47" s="295"/>
      <c r="W47" s="295"/>
      <c r="X47" s="295"/>
      <c r="Y47" s="295"/>
      <c r="Z47" s="295"/>
      <c r="AA47" s="295"/>
      <c r="AB47" s="295"/>
      <c r="AC47" s="295"/>
      <c r="AD47" s="295"/>
      <c r="AE47" s="295"/>
      <c r="AF47" s="295"/>
    </row>
    <row r="48" spans="1:32" s="291" customFormat="1" ht="15.75" thickBot="1" x14ac:dyDescent="0.3">
      <c r="A48" s="441"/>
      <c r="B48" s="331" t="s">
        <v>9623</v>
      </c>
      <c r="C48" s="287">
        <v>2677</v>
      </c>
      <c r="D48" s="287">
        <v>2836</v>
      </c>
      <c r="E48" s="287">
        <v>1845</v>
      </c>
      <c r="F48" s="287">
        <v>2092</v>
      </c>
      <c r="G48" s="287">
        <v>1999</v>
      </c>
      <c r="H48" s="287">
        <v>1908</v>
      </c>
      <c r="I48" s="287">
        <f>1942+15</f>
        <v>1957</v>
      </c>
      <c r="J48" s="287">
        <v>2038</v>
      </c>
      <c r="K48" s="287">
        <v>2031</v>
      </c>
      <c r="L48" s="287">
        <v>1758</v>
      </c>
      <c r="M48" s="287">
        <v>2073</v>
      </c>
      <c r="N48" s="288"/>
      <c r="O48" s="269"/>
      <c r="P48" s="345">
        <f t="shared" si="16"/>
        <v>2110.3636363636365</v>
      </c>
      <c r="Q48" s="295"/>
      <c r="R48" s="441"/>
      <c r="S48" s="404">
        <v>2073</v>
      </c>
      <c r="T48" s="402" t="s">
        <v>9656</v>
      </c>
      <c r="U48" s="402"/>
      <c r="V48" s="402"/>
      <c r="W48" s="402"/>
      <c r="X48" s="295"/>
      <c r="Y48" s="295"/>
      <c r="Z48" s="295"/>
      <c r="AA48" s="295"/>
      <c r="AB48" s="295"/>
      <c r="AC48" s="295"/>
      <c r="AD48" s="295"/>
      <c r="AE48" s="295"/>
      <c r="AF48" s="295"/>
    </row>
    <row r="49" spans="1:32" s="179" customFormat="1" ht="19.5" customHeight="1" thickBot="1" x14ac:dyDescent="0.3">
      <c r="A49" s="265"/>
      <c r="B49" s="266"/>
      <c r="C49" s="267"/>
      <c r="D49" s="267"/>
      <c r="E49" s="268"/>
      <c r="F49" s="268"/>
      <c r="G49" s="268"/>
      <c r="H49" s="268"/>
      <c r="I49" s="268"/>
      <c r="J49" s="268"/>
      <c r="K49" s="268"/>
      <c r="L49" s="268"/>
      <c r="M49" s="268"/>
      <c r="N49" s="268"/>
      <c r="O49" s="269"/>
      <c r="P49" s="270"/>
      <c r="Q49" s="269"/>
      <c r="R49" s="269"/>
      <c r="S49" s="269"/>
      <c r="T49" s="403" t="s">
        <v>9657</v>
      </c>
      <c r="U49" s="403"/>
      <c r="V49" s="403"/>
      <c r="W49" s="403"/>
      <c r="X49" s="269"/>
      <c r="Y49" s="269"/>
      <c r="Z49" s="269"/>
      <c r="AA49" s="269"/>
      <c r="AB49" s="269"/>
      <c r="AC49" s="269"/>
      <c r="AD49" s="269"/>
      <c r="AE49" s="269"/>
      <c r="AF49" s="269"/>
    </row>
    <row r="50" spans="1:32" s="291" customFormat="1" ht="18" customHeight="1" x14ac:dyDescent="0.25">
      <c r="A50" s="437" t="s">
        <v>10058</v>
      </c>
      <c r="B50" s="323" t="s">
        <v>9639</v>
      </c>
      <c r="C50" s="324" t="s">
        <v>9620</v>
      </c>
      <c r="D50" s="324" t="s">
        <v>9620</v>
      </c>
      <c r="E50" s="325">
        <v>0.4541</v>
      </c>
      <c r="F50" s="324" t="s">
        <v>9620</v>
      </c>
      <c r="G50" s="324" t="s">
        <v>9620</v>
      </c>
      <c r="H50" s="325">
        <v>0.45550000000000002</v>
      </c>
      <c r="I50" s="324" t="s">
        <v>9620</v>
      </c>
      <c r="J50" s="325" t="s">
        <v>9620</v>
      </c>
      <c r="K50" s="324" t="s">
        <v>9620</v>
      </c>
      <c r="L50" s="324" t="s">
        <v>9620</v>
      </c>
      <c r="M50" s="324" t="s">
        <v>9620</v>
      </c>
      <c r="N50" s="326"/>
      <c r="O50" s="269"/>
      <c r="P50" s="355" t="s">
        <v>9637</v>
      </c>
      <c r="Q50" s="295"/>
      <c r="R50" s="437" t="s">
        <v>9648</v>
      </c>
      <c r="S50" s="401">
        <v>0.45550000000000002</v>
      </c>
      <c r="T50" s="295"/>
      <c r="U50" s="295"/>
      <c r="V50" s="295"/>
      <c r="W50" s="295"/>
      <c r="X50" s="295"/>
      <c r="Y50" s="295"/>
      <c r="Z50" s="295"/>
      <c r="AA50" s="295"/>
      <c r="AB50" s="295"/>
      <c r="AC50" s="295"/>
      <c r="AD50" s="295"/>
      <c r="AE50" s="295"/>
      <c r="AF50" s="295"/>
    </row>
    <row r="51" spans="1:32" s="291" customFormat="1" ht="18" customHeight="1" thickBot="1" x14ac:dyDescent="0.3">
      <c r="A51" s="438"/>
      <c r="B51" s="331" t="s">
        <v>9641</v>
      </c>
      <c r="C51" s="287" t="s">
        <v>9620</v>
      </c>
      <c r="D51" s="287" t="s">
        <v>9620</v>
      </c>
      <c r="E51" s="332">
        <v>0.57940000000000003</v>
      </c>
      <c r="F51" s="287" t="s">
        <v>9620</v>
      </c>
      <c r="G51" s="287" t="s">
        <v>9620</v>
      </c>
      <c r="H51" s="332">
        <v>0.58489999999999998</v>
      </c>
      <c r="I51" s="287" t="s">
        <v>9620</v>
      </c>
      <c r="J51" s="332" t="s">
        <v>9620</v>
      </c>
      <c r="K51" s="287" t="s">
        <v>9620</v>
      </c>
      <c r="L51" s="287" t="s">
        <v>9620</v>
      </c>
      <c r="M51" s="287" t="s">
        <v>9620</v>
      </c>
      <c r="N51" s="288"/>
      <c r="O51" s="269"/>
      <c r="P51" s="297" t="s">
        <v>9637</v>
      </c>
      <c r="Q51" s="295"/>
      <c r="R51" s="438"/>
      <c r="S51" s="401">
        <v>0.58489999999999998</v>
      </c>
      <c r="T51" s="295"/>
      <c r="U51" s="295"/>
      <c r="V51" s="295"/>
      <c r="W51" s="295"/>
      <c r="X51" s="295"/>
      <c r="Y51" s="295"/>
      <c r="Z51" s="295"/>
      <c r="AA51" s="295"/>
      <c r="AB51" s="295"/>
      <c r="AC51" s="295"/>
      <c r="AD51" s="295"/>
      <c r="AE51" s="295"/>
      <c r="AF51" s="295"/>
    </row>
    <row r="52" spans="1:32" s="179" customFormat="1" ht="7.5" customHeight="1" thickBot="1" x14ac:dyDescent="0.3">
      <c r="A52" s="265"/>
      <c r="B52" s="266"/>
      <c r="C52" s="267"/>
      <c r="D52" s="267"/>
      <c r="E52" s="268"/>
      <c r="F52" s="268"/>
      <c r="G52" s="268"/>
      <c r="H52" s="268"/>
      <c r="I52" s="268"/>
      <c r="J52" s="268"/>
      <c r="K52" s="268"/>
      <c r="L52" s="268"/>
      <c r="M52" s="268"/>
      <c r="N52" s="268"/>
      <c r="O52" s="269"/>
      <c r="P52" s="270"/>
      <c r="Q52" s="269"/>
      <c r="R52" s="269"/>
      <c r="S52" s="269"/>
      <c r="T52" s="269"/>
      <c r="U52" s="269"/>
      <c r="V52" s="269"/>
      <c r="W52" s="269"/>
      <c r="X52" s="269"/>
      <c r="Y52" s="269"/>
      <c r="Z52" s="269"/>
      <c r="AA52" s="269"/>
      <c r="AB52" s="269"/>
      <c r="AC52" s="269"/>
      <c r="AD52" s="269"/>
      <c r="AE52" s="269"/>
      <c r="AF52" s="269"/>
    </row>
    <row r="53" spans="1:32" s="314" customFormat="1" ht="15" customHeight="1" x14ac:dyDescent="0.25">
      <c r="A53" s="437" t="s">
        <v>9649</v>
      </c>
      <c r="B53" s="290" t="s">
        <v>9650</v>
      </c>
      <c r="C53" s="356">
        <v>1093</v>
      </c>
      <c r="D53" s="356">
        <v>1118</v>
      </c>
      <c r="E53" s="356">
        <v>958</v>
      </c>
      <c r="F53" s="356">
        <v>763</v>
      </c>
      <c r="G53" s="356">
        <v>652</v>
      </c>
      <c r="H53" s="356">
        <v>680</v>
      </c>
      <c r="I53" s="356">
        <v>629</v>
      </c>
      <c r="J53" s="356">
        <v>540</v>
      </c>
      <c r="K53" s="356">
        <v>706</v>
      </c>
      <c r="L53" s="356">
        <v>680</v>
      </c>
      <c r="M53" s="356">
        <v>763</v>
      </c>
      <c r="N53" s="357"/>
      <c r="O53" s="311"/>
      <c r="P53" s="358">
        <f>SUM(C53:N53)</f>
        <v>8582</v>
      </c>
      <c r="Q53" s="313"/>
      <c r="R53" s="313"/>
      <c r="S53" s="313"/>
      <c r="T53" s="313"/>
      <c r="U53" s="313"/>
      <c r="V53" s="313"/>
      <c r="W53" s="313"/>
      <c r="X53" s="313"/>
      <c r="Y53" s="313"/>
      <c r="Z53" s="313"/>
      <c r="AA53" s="313"/>
      <c r="AB53" s="313"/>
      <c r="AC53" s="313"/>
      <c r="AD53" s="313"/>
      <c r="AE53" s="313"/>
      <c r="AF53" s="313"/>
    </row>
    <row r="54" spans="1:32" s="314" customFormat="1" x14ac:dyDescent="0.25">
      <c r="A54" s="442"/>
      <c r="B54" s="292" t="s">
        <v>9651</v>
      </c>
      <c r="C54" s="359">
        <f>638/C53</f>
        <v>0.58371454711802384</v>
      </c>
      <c r="D54" s="359">
        <f>631/D53</f>
        <v>0.56440071556350624</v>
      </c>
      <c r="E54" s="359">
        <f>811/E53</f>
        <v>0.8465553235908142</v>
      </c>
      <c r="F54" s="359">
        <f>653/F53</f>
        <v>0.85583224115334211</v>
      </c>
      <c r="G54" s="359">
        <f>526/G53</f>
        <v>0.80674846625766872</v>
      </c>
      <c r="H54" s="359">
        <f>550/H53</f>
        <v>0.80882352941176472</v>
      </c>
      <c r="I54" s="359">
        <f>485/I53</f>
        <v>0.77106518282988867</v>
      </c>
      <c r="J54" s="359">
        <f>410/J53</f>
        <v>0.7592592592592593</v>
      </c>
      <c r="K54" s="359">
        <f>624/K53</f>
        <v>0.88385269121813026</v>
      </c>
      <c r="L54" s="359">
        <f>561/L53</f>
        <v>0.82499999999999996</v>
      </c>
      <c r="M54" s="359">
        <f>665/M53</f>
        <v>0.87155963302752293</v>
      </c>
      <c r="N54" s="360"/>
      <c r="O54" s="311"/>
      <c r="P54" s="361">
        <f t="shared" ref="P54" si="17">AVERAGE(C54:N54)</f>
        <v>0.77971014449362919</v>
      </c>
      <c r="Q54" s="313"/>
      <c r="R54" s="313"/>
      <c r="S54" s="313"/>
      <c r="T54" s="313"/>
      <c r="U54" s="313"/>
      <c r="V54" s="313"/>
      <c r="W54" s="313"/>
      <c r="X54" s="313"/>
      <c r="Y54" s="313"/>
      <c r="Z54" s="313"/>
      <c r="AA54" s="313"/>
      <c r="AB54" s="313"/>
      <c r="AC54" s="313"/>
      <c r="AD54" s="313"/>
      <c r="AE54" s="313"/>
      <c r="AF54" s="313"/>
    </row>
    <row r="55" spans="1:32" ht="15" customHeight="1" x14ac:dyDescent="0.25">
      <c r="A55" s="442" t="s">
        <v>9652</v>
      </c>
      <c r="B55" s="292" t="s">
        <v>9650</v>
      </c>
      <c r="C55" s="362">
        <v>343</v>
      </c>
      <c r="D55" s="362">
        <v>389</v>
      </c>
      <c r="E55" s="362">
        <v>465</v>
      </c>
      <c r="F55" s="362">
        <v>455</v>
      </c>
      <c r="G55" s="362">
        <v>421</v>
      </c>
      <c r="H55" s="362">
        <v>402</v>
      </c>
      <c r="I55" s="362">
        <v>447</v>
      </c>
      <c r="J55" s="362">
        <v>376</v>
      </c>
      <c r="K55" s="362">
        <v>407</v>
      </c>
      <c r="L55" s="362">
        <v>444</v>
      </c>
      <c r="M55" s="362">
        <v>412</v>
      </c>
      <c r="N55" s="363"/>
      <c r="O55" s="311"/>
      <c r="P55" s="364">
        <f>SUM(C55:N55)</f>
        <v>4561</v>
      </c>
      <c r="Q55" s="338"/>
      <c r="R55" s="338"/>
      <c r="S55" s="338"/>
      <c r="T55" s="338"/>
      <c r="U55" s="338"/>
      <c r="V55" s="338"/>
      <c r="W55" s="338"/>
      <c r="X55" s="338"/>
      <c r="Y55" s="338"/>
      <c r="Z55" s="338"/>
      <c r="AA55" s="338"/>
      <c r="AB55" s="338"/>
      <c r="AC55" s="338"/>
      <c r="AD55" s="338"/>
      <c r="AE55" s="338"/>
      <c r="AF55" s="338"/>
    </row>
    <row r="56" spans="1:32" ht="15.75" thickBot="1" x14ac:dyDescent="0.3">
      <c r="A56" s="438"/>
      <c r="B56" s="301" t="s">
        <v>9651</v>
      </c>
      <c r="C56" s="365">
        <f>312/C55</f>
        <v>0.90962099125364426</v>
      </c>
      <c r="D56" s="365">
        <f>360/D55</f>
        <v>0.92544987146529567</v>
      </c>
      <c r="E56" s="365">
        <f>408/E55</f>
        <v>0.8774193548387097</v>
      </c>
      <c r="F56" s="365">
        <f>354/F55</f>
        <v>0.77802197802197803</v>
      </c>
      <c r="G56" s="365">
        <f>361/G55</f>
        <v>0.85748218527315911</v>
      </c>
      <c r="H56" s="365">
        <f>332/H55</f>
        <v>0.82587064676616917</v>
      </c>
      <c r="I56" s="365">
        <f>386/I55</f>
        <v>0.86353467561521258</v>
      </c>
      <c r="J56" s="365">
        <f>314/J55</f>
        <v>0.83510638297872342</v>
      </c>
      <c r="K56" s="365">
        <f>357/K55</f>
        <v>0.87714987714987713</v>
      </c>
      <c r="L56" s="365">
        <f>400/L55</f>
        <v>0.90090090090090091</v>
      </c>
      <c r="M56" s="365">
        <f>324/M55</f>
        <v>0.78640776699029125</v>
      </c>
      <c r="N56" s="366"/>
      <c r="O56" s="311"/>
      <c r="P56" s="367">
        <f t="shared" ref="P56" si="18">AVERAGE(C56:N56)</f>
        <v>0.8579058755685417</v>
      </c>
      <c r="Q56" s="338"/>
      <c r="R56" s="338"/>
      <c r="S56" s="338"/>
      <c r="T56" s="338"/>
      <c r="U56" s="338"/>
      <c r="V56" s="338"/>
      <c r="W56" s="338"/>
      <c r="X56" s="338"/>
      <c r="Y56" s="338"/>
      <c r="Z56" s="338"/>
      <c r="AA56" s="338"/>
      <c r="AB56" s="338"/>
      <c r="AC56" s="338"/>
      <c r="AD56" s="338"/>
      <c r="AE56" s="338"/>
      <c r="AF56" s="338"/>
    </row>
    <row r="57" spans="1:32" x14ac:dyDescent="0.25">
      <c r="B57" s="368"/>
      <c r="C57" s="369"/>
      <c r="D57" s="370"/>
      <c r="E57" s="371"/>
      <c r="F57" s="372"/>
      <c r="G57" s="373"/>
      <c r="H57" s="373"/>
      <c r="I57" s="373"/>
      <c r="J57" s="373"/>
      <c r="K57" s="373"/>
      <c r="L57" s="373"/>
      <c r="M57" s="373"/>
      <c r="N57" s="374"/>
      <c r="O57" s="375"/>
      <c r="P57" s="376"/>
      <c r="Q57" s="295"/>
      <c r="R57" s="295"/>
      <c r="S57" s="295"/>
      <c r="T57" s="295"/>
      <c r="U57" s="295"/>
      <c r="V57" s="295"/>
      <c r="W57" s="295"/>
      <c r="X57" s="295"/>
      <c r="Y57" s="295"/>
      <c r="Z57"/>
      <c r="AA57"/>
      <c r="AB57"/>
      <c r="AC57"/>
      <c r="AD57"/>
      <c r="AE57"/>
      <c r="AF57"/>
    </row>
    <row r="58" spans="1:32" x14ac:dyDescent="0.25">
      <c r="B58" s="368"/>
      <c r="C58" s="369"/>
      <c r="D58" s="370"/>
      <c r="E58" s="371"/>
      <c r="F58" s="372"/>
      <c r="G58" s="373"/>
      <c r="H58" s="373"/>
      <c r="I58" s="373"/>
      <c r="J58" s="373"/>
      <c r="K58" s="373"/>
      <c r="L58" s="373"/>
      <c r="M58" s="373"/>
      <c r="N58" s="374"/>
      <c r="O58" s="375"/>
      <c r="P58" s="376"/>
      <c r="Q58" s="295"/>
      <c r="R58" s="295"/>
      <c r="S58" s="295"/>
      <c r="T58" s="295"/>
      <c r="U58" s="295"/>
      <c r="V58" s="295"/>
      <c r="W58" s="295"/>
      <c r="X58" s="295"/>
      <c r="Y58" s="295"/>
      <c r="Z58"/>
      <c r="AA58"/>
      <c r="AB58"/>
      <c r="AC58"/>
      <c r="AD58"/>
      <c r="AE58"/>
      <c r="AF58"/>
    </row>
    <row r="59" spans="1:32" x14ac:dyDescent="0.25">
      <c r="B59" s="368"/>
      <c r="C59" s="369"/>
      <c r="D59" s="370"/>
      <c r="E59" s="371"/>
      <c r="F59" s="372"/>
      <c r="G59" s="373"/>
      <c r="H59" s="373"/>
      <c r="I59" s="373"/>
      <c r="J59" s="373"/>
      <c r="K59" s="373"/>
      <c r="L59" s="373"/>
      <c r="M59" s="373"/>
      <c r="N59" s="377"/>
      <c r="O59" s="375"/>
      <c r="P59" s="295"/>
      <c r="Q59" s="295"/>
      <c r="R59" s="295"/>
      <c r="S59" s="295"/>
      <c r="T59" s="295"/>
      <c r="U59" s="295"/>
      <c r="V59" s="295"/>
      <c r="W59" s="295"/>
      <c r="X59" s="295"/>
      <c r="Y59" s="295"/>
      <c r="Z59"/>
      <c r="AA59"/>
      <c r="AB59"/>
      <c r="AC59"/>
      <c r="AD59"/>
      <c r="AE59"/>
      <c r="AF59"/>
    </row>
    <row r="60" spans="1:32" x14ac:dyDescent="0.25">
      <c r="B60" s="368"/>
      <c r="C60" s="369"/>
      <c r="D60" s="370"/>
      <c r="E60" s="378"/>
      <c r="F60" s="379"/>
      <c r="G60" s="373"/>
      <c r="H60" s="373"/>
      <c r="I60" s="373"/>
      <c r="J60" s="373"/>
      <c r="K60" s="373"/>
      <c r="L60" s="373"/>
      <c r="M60" s="373"/>
      <c r="N60" s="295"/>
      <c r="O60" s="375"/>
      <c r="P60" s="295"/>
      <c r="Q60" s="295"/>
      <c r="R60" s="295"/>
      <c r="S60" s="295"/>
      <c r="T60" s="295"/>
      <c r="U60" s="295"/>
      <c r="V60" s="295"/>
      <c r="W60" s="295"/>
      <c r="X60" s="295"/>
      <c r="Y60" s="295"/>
      <c r="Z60"/>
      <c r="AA60"/>
      <c r="AB60"/>
      <c r="AC60"/>
      <c r="AD60"/>
      <c r="AE60"/>
      <c r="AF60"/>
    </row>
    <row r="61" spans="1:32" x14ac:dyDescent="0.25">
      <c r="B61" s="368"/>
      <c r="C61" s="369"/>
      <c r="D61" s="370"/>
      <c r="E61" s="378"/>
      <c r="F61" s="379"/>
      <c r="G61" s="373"/>
      <c r="H61" s="373"/>
      <c r="I61" s="373"/>
      <c r="J61" s="373"/>
      <c r="K61" s="373"/>
      <c r="L61" s="373"/>
      <c r="M61" s="373"/>
      <c r="N61" s="295"/>
      <c r="O61" s="375"/>
      <c r="P61" s="295"/>
      <c r="Q61" s="295"/>
      <c r="R61" s="295"/>
      <c r="S61" s="295"/>
      <c r="T61" s="295"/>
      <c r="U61" s="295"/>
      <c r="V61" s="295"/>
      <c r="W61" s="295"/>
      <c r="X61" s="295"/>
      <c r="Y61" s="295"/>
      <c r="Z61"/>
      <c r="AA61"/>
      <c r="AB61"/>
      <c r="AC61"/>
      <c r="AD61"/>
      <c r="AE61"/>
      <c r="AF61"/>
    </row>
    <row r="62" spans="1:32" x14ac:dyDescent="0.25">
      <c r="B62" s="368"/>
      <c r="C62" s="369"/>
      <c r="D62" s="370"/>
      <c r="E62" s="378"/>
      <c r="F62" s="373"/>
      <c r="G62" s="373"/>
      <c r="H62" s="373"/>
      <c r="I62" s="373"/>
      <c r="J62" s="373"/>
      <c r="K62" s="380"/>
      <c r="L62" s="373"/>
      <c r="M62" s="373"/>
      <c r="N62" s="295"/>
      <c r="O62" s="375"/>
      <c r="P62" s="295"/>
      <c r="Q62" s="295"/>
      <c r="R62" s="295"/>
      <c r="S62" s="295"/>
      <c r="T62" s="295"/>
      <c r="U62" s="295"/>
      <c r="V62" s="295"/>
      <c r="W62" s="295"/>
      <c r="X62" s="295"/>
      <c r="Y62" s="295"/>
      <c r="Z62"/>
      <c r="AA62"/>
      <c r="AB62"/>
      <c r="AC62"/>
      <c r="AD62"/>
      <c r="AE62"/>
      <c r="AF62"/>
    </row>
    <row r="63" spans="1:32" x14ac:dyDescent="0.25">
      <c r="B63" s="368"/>
      <c r="C63" s="381"/>
      <c r="D63" s="382"/>
      <c r="E63" s="383"/>
      <c r="F63" s="384"/>
      <c r="G63" s="384"/>
      <c r="H63" s="384"/>
      <c r="I63" s="384"/>
      <c r="J63" s="384"/>
      <c r="K63" s="384"/>
      <c r="L63" s="384"/>
      <c r="M63" s="384"/>
      <c r="N63" s="385"/>
      <c r="O63" s="386"/>
      <c r="P63" s="385"/>
      <c r="Q63" s="385"/>
      <c r="R63" s="385"/>
      <c r="S63" s="385"/>
      <c r="T63" s="385"/>
      <c r="U63" s="385"/>
      <c r="V63" s="385"/>
      <c r="W63" s="385"/>
      <c r="X63" s="385"/>
      <c r="Y63" s="385"/>
      <c r="Z63"/>
      <c r="AA63"/>
      <c r="AB63"/>
      <c r="AC63"/>
      <c r="AD63"/>
      <c r="AE63"/>
      <c r="AF63"/>
    </row>
    <row r="64" spans="1:32" x14ac:dyDescent="0.25">
      <c r="B64" s="368"/>
      <c r="C64" s="381"/>
      <c r="D64" s="382"/>
      <c r="E64" s="383"/>
      <c r="F64" s="387"/>
      <c r="G64" s="387"/>
      <c r="H64" s="387"/>
      <c r="I64" s="388"/>
      <c r="J64" s="388"/>
      <c r="K64" s="388"/>
      <c r="L64" s="388"/>
      <c r="M64" s="388"/>
      <c r="N64" s="388"/>
      <c r="O64" s="389"/>
      <c r="P64" s="368"/>
      <c r="Q64" s="389"/>
      <c r="R64" s="389"/>
      <c r="S64" s="389"/>
      <c r="T64" s="389"/>
      <c r="U64" s="389"/>
      <c r="V64" s="389"/>
      <c r="W64" s="389"/>
      <c r="X64" s="389"/>
      <c r="Y64" s="389"/>
      <c r="Z64" s="389"/>
      <c r="AA64" s="389"/>
      <c r="AB64" s="389"/>
      <c r="AC64" s="389"/>
      <c r="AD64" s="389"/>
      <c r="AE64" s="389"/>
      <c r="AF64" s="389"/>
    </row>
    <row r="65" spans="2:32" x14ac:dyDescent="0.25">
      <c r="B65" s="368"/>
      <c r="C65" s="390"/>
      <c r="D65" s="382"/>
      <c r="E65" s="383"/>
      <c r="F65" s="387"/>
      <c r="G65" s="387"/>
      <c r="H65" s="388"/>
      <c r="I65" s="388"/>
      <c r="J65" s="388"/>
      <c r="K65" s="388"/>
      <c r="L65" s="388"/>
      <c r="M65" s="388"/>
      <c r="N65" s="388"/>
      <c r="O65" s="389"/>
      <c r="P65" s="368"/>
      <c r="Q65" s="389"/>
      <c r="R65" s="389"/>
      <c r="S65" s="389"/>
      <c r="T65" s="389"/>
      <c r="U65" s="389"/>
      <c r="V65" s="389"/>
      <c r="W65" s="389"/>
      <c r="X65" s="389"/>
      <c r="Y65" s="389"/>
      <c r="Z65" s="389"/>
      <c r="AA65" s="389"/>
      <c r="AB65" s="389"/>
      <c r="AC65" s="389"/>
      <c r="AD65" s="389"/>
      <c r="AE65" s="389"/>
      <c r="AF65" s="389"/>
    </row>
    <row r="66" spans="2:32" x14ac:dyDescent="0.25">
      <c r="B66" s="368"/>
      <c r="C66" s="390"/>
      <c r="D66" s="382"/>
      <c r="E66" s="383"/>
      <c r="F66" s="387"/>
      <c r="G66" s="387"/>
      <c r="H66" s="388"/>
      <c r="I66" s="388"/>
      <c r="J66" s="388"/>
      <c r="K66" s="388"/>
      <c r="L66" s="388"/>
      <c r="M66" s="388"/>
      <c r="N66" s="388"/>
      <c r="O66" s="389"/>
      <c r="P66" s="368"/>
      <c r="Q66" s="389"/>
      <c r="R66" s="389"/>
      <c r="S66" s="389"/>
      <c r="T66" s="389"/>
      <c r="U66" s="389"/>
      <c r="V66" s="389"/>
      <c r="W66" s="389"/>
      <c r="X66" s="389"/>
      <c r="Y66" s="389"/>
      <c r="Z66" s="389"/>
      <c r="AA66" s="389"/>
      <c r="AB66" s="389"/>
      <c r="AC66" s="389"/>
      <c r="AD66" s="389"/>
      <c r="AE66" s="389"/>
      <c r="AF66" s="389"/>
    </row>
  </sheetData>
  <mergeCells count="14">
    <mergeCell ref="R50:R51"/>
    <mergeCell ref="R46:R48"/>
    <mergeCell ref="A55:A56"/>
    <mergeCell ref="A3:A13"/>
    <mergeCell ref="A15:A20"/>
    <mergeCell ref="A22:A26"/>
    <mergeCell ref="A28:A31"/>
    <mergeCell ref="A33:A35"/>
    <mergeCell ref="A37:A38"/>
    <mergeCell ref="A40:A41"/>
    <mergeCell ref="A43:A44"/>
    <mergeCell ref="A46:A48"/>
    <mergeCell ref="A50:A51"/>
    <mergeCell ref="A53:A5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3"/>
  <sheetViews>
    <sheetView workbookViewId="0">
      <selection activeCell="F3" sqref="F3"/>
    </sheetView>
  </sheetViews>
  <sheetFormatPr baseColWidth="10" defaultRowHeight="15" x14ac:dyDescent="0.25"/>
  <sheetData>
    <row r="3" spans="2:4" x14ac:dyDescent="0.25">
      <c r="B3" t="s">
        <v>9653</v>
      </c>
      <c r="D3" s="101">
        <v>-13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16</vt:i4>
      </vt:variant>
    </vt:vector>
  </HeadingPairs>
  <TitlesOfParts>
    <vt:vector size="16" baseType="lpstr">
      <vt:lpstr>Accueil</vt:lpstr>
      <vt:lpstr>PV GP</vt:lpstr>
      <vt:lpstr>RECAP PDV</vt:lpstr>
      <vt:lpstr>RECAP AG</vt:lpstr>
      <vt:lpstr>RECAP TER</vt:lpstr>
      <vt:lpstr>RECAP DC</vt:lpstr>
      <vt:lpstr>OBJECTIFS</vt:lpstr>
      <vt:lpstr>ETP</vt:lpstr>
      <vt:lpstr>COLLECTE</vt:lpstr>
      <vt:lpstr>UC GPS</vt:lpstr>
      <vt:lpstr>PREMIUM</vt:lpstr>
      <vt:lpstr>CARTES</vt:lpstr>
      <vt:lpstr>PV SUCCESSION</vt:lpstr>
      <vt:lpstr>ACT COM</vt:lpstr>
      <vt:lpstr>TDB GEE SUCCESSION</vt:lpstr>
      <vt:lpstr>NPS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A5700863</dc:creator>
  <cp:lastModifiedBy>A5700863</cp:lastModifiedBy>
  <dcterms:created xsi:type="dcterms:W3CDTF">2019-07-15T11:45:27Z</dcterms:created>
  <dcterms:modified xsi:type="dcterms:W3CDTF">2020-01-10T14:22:15Z</dcterms:modified>
</cp:coreProperties>
</file>